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</sheets>
  <externalReferences>
    <externalReference r:id="rId11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'!$A$1:$F$27</definedName>
    <definedName name="_xlnm.Print_Area" localSheetId="0">'Rozpočet včetně kapitoly EP'!$A$1:$H$49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<sst xmlns="http://schemas.openxmlformats.org/spreadsheetml/2006/main" count="322" uniqueCount="150">
  <si>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</si>
  <si>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</si>
  <si>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</si>
  <si>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</si>
  <si>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</si>
  <si>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</si>
  <si>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</si>
  <si>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</si>
  <si>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</si>
  <si>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</si>
  <si>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</si>
  <si>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</si>
  <si>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</si>
  <si>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</si>
  <si>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</si>
  <si>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</si>
  <si>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</si>
  <si>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</si>
  <si>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</si>
  <si>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</si>
  <si>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</si>
  <si>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</si>
  <si>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</si>
  <si>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</si>
  <si>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</si>
  <si>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</si>
  <si>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</si>
  <si>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</si>
  <si>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</si>
  <si>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</si>
  <si>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</si>
  <si>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</si>
  <si>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</si>
  <si>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</si>
  <si>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</si>
  <si>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</si>
  <si>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</si>
  <si>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</si>
  <si>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</si>
  <si>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</si>
  <si>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</si>
  <si>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</si>
  <si>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</si>
  <si>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</si>
  <si>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</si>
  <si>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</si>
  <si>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</si>
  <si>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</si>
  <si>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</si>
  <si>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</si>
  <si>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</si>
  <si>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</si>
  <si>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</si>
  <si>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</si>
  <si>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</si>
  <si>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</si>
  <si>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</si>
  <si>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</si>
  <si>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</si>
  <si>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</si>
  <si>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</si>
  <si>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</si>
  <si>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</si>
  <si>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</si>
  <si>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</si>
  <si>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</si>
  <si>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</si>
  <si>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</si>
  <si>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</si>
  <si>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</si>
  <si>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</si>
  <si>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</si>
  <si>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</si>
  <si>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</si>
  <si>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</si>
  <si>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</si>
  <si>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</si>
  <si>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</si>
  <si>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</si>
  <si>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</si>
  <si>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</si>
  <si>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</si>
  <si>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</si>
  <si>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</si>
  <si>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</si>
  <si>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</si>
  <si>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</si>
  <si>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</si>
  <si>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</si>
  <si>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</si>
  <si>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</si>
  <si>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</si>
  <si>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</si>
  <si>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</si>
  <si>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</si>
  <si>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</si>
  <si>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</si>
  <si>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</si>
  <si>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</si>
  <si>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</si>
  <si>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</si>
  <si>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</si>
  <si>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</si>
  <si>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 xml:space="preserve">Převod z FSR - na kapitolu Kultura na poskytnutí půjčky pro Muzeum Vysočiny Jihlava na projekt Modernizace a dokončení expozic muzea v Jihlavě - rozvoj turistických atrativit krajského města 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</si>
  <si>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</si>
  <si>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</si>
  <si>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</si>
  <si>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Převod do FSR (splátka půjčky od Energetické agentury Vysočiny poskytnuté na projekt "ENERGY FUTURE - Přechod k trvale udržitelného využívání energií v rakousko-českém příhraničí"</t>
  </si>
  <si>
    <t>Převod do FSR (splátka půjčky od Muzea Vysočiny Jihlava poskytnuté na předfinancování projektu "REILA 2009 " (Dolnorakouská zemská výstava 2009)</t>
  </si>
  <si>
    <t>Analýzy a podpora řízení</t>
  </si>
  <si>
    <t xml:space="preserve">Úroky </t>
  </si>
  <si>
    <t>Zůstatek účtu k 31. 12. 2012</t>
  </si>
  <si>
    <t>Ostatní nedaňové příjmy</t>
  </si>
  <si>
    <t xml:space="preserve">Zapojení zůstatku ZBÚ - ISNOV k 31.12. 2012 do rozpočtu kraje 2013 </t>
  </si>
  <si>
    <t xml:space="preserve">Zapojení části disponibilního zůstatku kraje za rok 2012 </t>
  </si>
  <si>
    <t>Převod z rozpočtu kraje na projekt "Podpora primární prevence sociálně patologických jevů - individuální projekt"</t>
  </si>
  <si>
    <t>Převod z rozpočtu na zvláštní účet projektu "Podpora primární prevence sociálně patologických jevů - individuální projekt"</t>
  </si>
  <si>
    <t>Krajský úřad - příděl (§ 6172)</t>
  </si>
  <si>
    <t>Krajský úřad - příděl (EP)</t>
  </si>
  <si>
    <t xml:space="preserve">Čerpání SF dle směrnice o osobních kontech zaměstnanců </t>
  </si>
  <si>
    <t>Převod z FSR - na kapitolu Zdravotnictví na poskytnutí půjčky pro Nemocnici Havlíčkův Brod na pořízení investičního vybavení urgentního příjmu</t>
  </si>
  <si>
    <t>Zapojení zůstatků účtů evropských projektů k 31. 12. 2012 do rozpočtu roku 2013</t>
  </si>
  <si>
    <t>Dárkové poukázky k životnímu jubileu 50 let, k prvnímu odchodu do důchodu a k narození dítěte</t>
  </si>
  <si>
    <t>Počet stran: 8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</si>
  <si>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</si>
  <si>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</si>
  <si>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</si>
  <si>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</si>
  <si>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</si>
  <si>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</si>
  <si>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Převod do rozpočtu kraje (poskytnutí půjčky pro Muzeum Vysočiny Jihlava na základě usnesení orgánů kraje)</t>
  </si>
  <si>
    <t>6) SOCIÁLNÍ FOND ZA OBDOBÍ 1 - 5/2013</t>
  </si>
  <si>
    <t>Stav na účtu k  31. 5. 2013</t>
  </si>
  <si>
    <t>7)  FOND VYSOČINY ZA OBDOBÍ 1 - 5/2013</t>
  </si>
  <si>
    <t>Stav na účtu k 31. 5. 2013</t>
  </si>
  <si>
    <t>8)  FOND STRATEGICKÝCH REZERV ZA OBDOBÍ 1 - 5/2013</t>
  </si>
  <si>
    <t>1) HOSPODAŘENÍ KRAJE VYSOČINA ZA OBDOBÍ 1 - 5/2013</t>
  </si>
  <si>
    <t>2) HOSPODAŘENÍ KRAJE VYSOČINA ZA OBDOBÍ 1 - 5/2013</t>
  </si>
  <si>
    <t>3) HOSPODAŘENÍ KRAJE VYSOČINA ZA OBDOBÍ 1 - 5/2013</t>
  </si>
  <si>
    <t>Převod z rozpočtu na zvláštní účet projektu "Od myšlenky k výrobku"</t>
  </si>
  <si>
    <t>Převod z rozpočtu kraje na projekt "Od myšlenky k výrobku"</t>
  </si>
  <si>
    <t>4)  FINANCOVÁNÍ KRAJE VYSOČINA ZA OBDOBÍ 1 - 5/2013</t>
  </si>
  <si>
    <t>Převod z FSR - na kapitolu Regionální rozvoj na spolufinancování projektů v rámci ROP Regionální radě regionu soudržnosti Jihovýchod</t>
  </si>
  <si>
    <t>Převod z FSR - na kapitolu Zdravotnictví na poskytnutí půjčky pro Nemocnici Nové Město na Moravě na pořízení přístrojového vybavení v Nemocnici Nové Město na Moravě</t>
  </si>
  <si>
    <t>Převod z rozpočtu kraje (splátky půjček od Energetické agentury Vysočiny, Muzea Vysočiny Jihlava  a Vysočiny Tourism na základě usnesení orgánů kraje)</t>
  </si>
  <si>
    <t>Ve sledovaném období by alikvotní plnění daň. příjmů mělo činit 41.7%, tj. 1 349 917 tis. Kč., ve skutečnosti je plnění daňových příjmů o 92 189 tis. Kč vyšší.</t>
  </si>
  <si>
    <t>Skutečné plnění daňových příjmů za sledované období činí 1 442 106 tis. Kč, což je o 16 904 tis. Kč méně než za stejné období minulého roku, tj. 99 %.</t>
  </si>
  <si>
    <t>5) VÝVOJ DAŇOVÝCH PŘÍJMŮ - SROVNÁNÍ VÝVOJE DAŇOVÝCH PŘÍJMŮ V LETECH 2013 A 2012  (bez daně placené krajem, tis.Kč)</t>
  </si>
  <si>
    <t xml:space="preserve">Převod do FSR (splátka půjčky od Vysočina Tourism poskytnuté na předfinancování projektu "NEWMARKETS ") </t>
  </si>
  <si>
    <t>RK-24-2013-43,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</si>
</sst>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0"/>
      <color indexed="8"/>
      <name val="Arial"/>
      <family val="2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.95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9" fillId="0" borderId="0">
      <alignment wrapText="1"/>
      <protection/>
    </xf>
    <xf numFmtId="0" fontId="19" fillId="0" borderId="0">
      <alignment/>
      <protection/>
    </xf>
    <xf numFmtId="0" fontId="19" fillId="0" borderId="0">
      <alignment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0" fillId="34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7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3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3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2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3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35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5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0" fillId="0" borderId="2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4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0" fillId="36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28" xfId="0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vertical="center"/>
    </xf>
    <xf numFmtId="4" fontId="0" fillId="0" borderId="21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3" fontId="0" fillId="0" borderId="21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/>
    </xf>
    <xf numFmtId="0" fontId="3" fillId="33" borderId="33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0" fontId="3" fillId="33" borderId="39" xfId="0" applyFont="1" applyFill="1" applyBorder="1" applyAlignment="1">
      <alignment vertical="center"/>
    </xf>
    <xf numFmtId="3" fontId="3" fillId="33" borderId="30" xfId="0" applyNumberFormat="1" applyFont="1" applyFill="1" applyBorder="1" applyAlignment="1">
      <alignment vertical="center"/>
    </xf>
    <xf numFmtId="4" fontId="3" fillId="33" borderId="30" xfId="0" applyNumberFormat="1" applyFont="1" applyFill="1" applyBorder="1" applyAlignment="1">
      <alignment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" fontId="3" fillId="33" borderId="31" xfId="0" applyNumberFormat="1" applyFont="1" applyFill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19" fillId="0" borderId="0" xfId="51">
      <alignment/>
      <protection/>
    </xf>
    <xf numFmtId="0" fontId="26" fillId="0" borderId="40" xfId="51" applyFont="1" applyBorder="1" applyAlignment="1" applyProtection="1">
      <alignment horizontal="left" vertical="top" wrapText="1" readingOrder="1"/>
      <protection locked="0"/>
    </xf>
    <xf numFmtId="0" fontId="24" fillId="0" borderId="41" xfId="51" applyFont="1" applyBorder="1" applyAlignment="1" applyProtection="1">
      <alignment vertical="top" wrapText="1" readingOrder="1"/>
      <protection locked="0"/>
    </xf>
    <xf numFmtId="0" fontId="27" fillId="38" borderId="42" xfId="51" applyFont="1" applyFill="1" applyBorder="1" applyAlignment="1" applyProtection="1">
      <alignment horizontal="center" vertical="top" wrapText="1" readingOrder="1"/>
      <protection locked="0"/>
    </xf>
    <xf numFmtId="0" fontId="30" fillId="0" borderId="43" xfId="51" applyFont="1" applyBorder="1" applyAlignment="1" applyProtection="1">
      <alignment vertical="top" wrapText="1" readingOrder="1"/>
      <protection locked="0"/>
    </xf>
    <xf numFmtId="0" fontId="27" fillId="0" borderId="44" xfId="51" applyFont="1" applyBorder="1" applyAlignment="1" applyProtection="1">
      <alignment horizontal="center" vertical="top" wrapText="1" readingOrder="1"/>
      <protection locked="0"/>
    </xf>
    <xf numFmtId="165" fontId="27" fillId="0" borderId="42" xfId="51" applyNumberFormat="1" applyFont="1" applyBorder="1" applyAlignment="1" applyProtection="1">
      <alignment horizontal="right" vertical="top" wrapText="1" readingOrder="1"/>
      <protection locked="0"/>
    </xf>
    <xf numFmtId="1" fontId="27" fillId="0" borderId="42" xfId="51" applyNumberFormat="1" applyFont="1" applyBorder="1" applyAlignment="1" applyProtection="1">
      <alignment horizontal="center" vertical="top" wrapText="1" readingOrder="1"/>
      <protection locked="0"/>
    </xf>
    <xf numFmtId="165" fontId="28" fillId="0" borderId="42" xfId="51" applyNumberFormat="1" applyFont="1" applyBorder="1" applyAlignment="1" applyProtection="1">
      <alignment vertical="top" wrapText="1" readingOrder="1"/>
      <protection locked="0"/>
    </xf>
    <xf numFmtId="165" fontId="28" fillId="0" borderId="42" xfId="51" applyNumberFormat="1" applyFont="1" applyBorder="1" applyAlignment="1" applyProtection="1">
      <alignment horizontal="right" vertical="top" wrapText="1" readingOrder="1"/>
      <protection locked="0"/>
    </xf>
    <xf numFmtId="0" fontId="28" fillId="0" borderId="45" xfId="51" applyFont="1" applyBorder="1" applyAlignment="1" applyProtection="1">
      <alignment vertical="top" wrapText="1" readingOrder="1"/>
      <protection locked="0"/>
    </xf>
    <xf numFmtId="0" fontId="19" fillId="0" borderId="0" xfId="47">
      <alignment/>
      <protection/>
    </xf>
    <xf numFmtId="0" fontId="26" fillId="0" borderId="40" xfId="47" applyFont="1" applyBorder="1" applyAlignment="1" applyProtection="1">
      <alignment horizontal="left" vertical="top" wrapText="1" readingOrder="1"/>
      <protection locked="0"/>
    </xf>
    <xf numFmtId="0" fontId="24" fillId="0" borderId="41" xfId="47" applyFont="1" applyBorder="1" applyAlignment="1" applyProtection="1">
      <alignment vertical="top" wrapText="1" readingOrder="1"/>
      <protection locked="0"/>
    </xf>
    <xf numFmtId="0" fontId="27" fillId="38" borderId="42" xfId="47" applyFont="1" applyFill="1" applyBorder="1" applyAlignment="1" applyProtection="1">
      <alignment horizontal="center" vertical="top" wrapText="1" readingOrder="1"/>
      <protection locked="0"/>
    </xf>
    <xf numFmtId="0" fontId="30" fillId="0" borderId="43" xfId="47" applyFont="1" applyBorder="1" applyAlignment="1" applyProtection="1">
      <alignment vertical="top" wrapText="1" readingOrder="1"/>
      <protection locked="0"/>
    </xf>
    <xf numFmtId="0" fontId="27" fillId="0" borderId="44" xfId="47" applyFont="1" applyBorder="1" applyAlignment="1" applyProtection="1">
      <alignment horizontal="center" vertical="top" wrapText="1" readingOrder="1"/>
      <protection locked="0"/>
    </xf>
    <xf numFmtId="165" fontId="27" fillId="0" borderId="42" xfId="47" applyNumberFormat="1" applyFont="1" applyBorder="1" applyAlignment="1" applyProtection="1">
      <alignment horizontal="right" vertical="top" wrapText="1" readingOrder="1"/>
      <protection locked="0"/>
    </xf>
    <xf numFmtId="165" fontId="27" fillId="0" borderId="42" xfId="47" applyNumberFormat="1" applyFont="1" applyBorder="1" applyAlignment="1" applyProtection="1">
      <alignment horizontal="center" vertical="top" wrapText="1" readingOrder="1"/>
      <protection locked="0"/>
    </xf>
    <xf numFmtId="165" fontId="28" fillId="0" borderId="42" xfId="47" applyNumberFormat="1" applyFont="1" applyBorder="1" applyAlignment="1" applyProtection="1">
      <alignment vertical="top" wrapText="1" readingOrder="1"/>
      <protection locked="0"/>
    </xf>
    <xf numFmtId="165" fontId="28" fillId="0" borderId="42" xfId="47" applyNumberFormat="1" applyFont="1" applyBorder="1" applyAlignment="1" applyProtection="1">
      <alignment horizontal="center" vertical="top" wrapText="1" readingOrder="1"/>
      <protection locked="0"/>
    </xf>
    <xf numFmtId="0" fontId="3" fillId="0" borderId="46" xfId="0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8" fillId="0" borderId="42" xfId="47" applyFont="1" applyBorder="1" applyAlignment="1" applyProtection="1">
      <alignment vertical="top" wrapText="1" readingOrder="1"/>
      <protection locked="0"/>
    </xf>
    <xf numFmtId="0" fontId="19" fillId="0" borderId="44" xfId="47" applyBorder="1" applyAlignment="1" applyProtection="1">
      <alignment vertical="top" wrapText="1"/>
      <protection locked="0"/>
    </xf>
    <xf numFmtId="0" fontId="29" fillId="0" borderId="0" xfId="51" applyFont="1" applyAlignment="1" applyProtection="1">
      <alignment vertical="top" wrapText="1" readingOrder="1"/>
      <protection locked="0"/>
    </xf>
    <xf numFmtId="0" fontId="19" fillId="0" borderId="0" xfId="51">
      <alignment/>
      <protection/>
    </xf>
    <xf numFmtId="0" fontId="30" fillId="0" borderId="0" xfId="51" applyFont="1" applyAlignment="1" applyProtection="1">
      <alignment vertical="top" wrapText="1" readingOrder="1"/>
      <protection locked="0"/>
    </xf>
    <xf numFmtId="0" fontId="28" fillId="0" borderId="42" xfId="51" applyFont="1" applyBorder="1" applyAlignment="1" applyProtection="1">
      <alignment vertical="top" wrapText="1" readingOrder="1"/>
      <protection locked="0"/>
    </xf>
    <xf numFmtId="0" fontId="19" fillId="0" borderId="44" xfId="51" applyBorder="1" applyAlignment="1" applyProtection="1">
      <alignment vertical="top" wrapText="1"/>
      <protection locked="0"/>
    </xf>
    <xf numFmtId="0" fontId="27" fillId="0" borderId="0" xfId="47" applyFont="1" applyAlignment="1" applyProtection="1">
      <alignment vertical="top" wrapText="1" readingOrder="1"/>
      <protection locked="0"/>
    </xf>
    <xf numFmtId="0" fontId="19" fillId="0" borderId="0" xfId="47">
      <alignment/>
      <protection/>
    </xf>
    <xf numFmtId="0" fontId="21" fillId="0" borderId="0" xfId="0" applyFont="1" applyFill="1" applyAlignment="1">
      <alignment horizontal="left"/>
    </xf>
    <xf numFmtId="0" fontId="3" fillId="33" borderId="33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33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2" fillId="0" borderId="0" xfId="0" applyFont="1" applyAlignment="1">
      <alignment/>
    </xf>
    <xf numFmtId="0" fontId="0" fillId="34" borderId="33" xfId="0" applyFont="1" applyFill="1" applyBorder="1" applyAlignment="1">
      <alignment vertical="center" wrapText="1"/>
    </xf>
    <xf numFmtId="0" fontId="0" fillId="34" borderId="38" xfId="0" applyFont="1" applyFill="1" applyBorder="1" applyAlignment="1">
      <alignment vertical="center" wrapText="1"/>
    </xf>
    <xf numFmtId="0" fontId="0" fillId="34" borderId="33" xfId="0" applyFont="1" applyFill="1" applyBorder="1" applyAlignment="1">
      <alignment vertical="center" wrapText="1"/>
    </xf>
    <xf numFmtId="0" fontId="0" fillId="34" borderId="3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0" fillId="34" borderId="33" xfId="0" applyFill="1" applyBorder="1" applyAlignment="1">
      <alignment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 6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375" style="0" customWidth="1"/>
    <col min="6" max="6" width="0.12890625" style="0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8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</cols>
  <sheetData>
    <row r="1" spans="4:5" ht="15">
      <c r="D1" s="295" t="s">
        <v>149</v>
      </c>
      <c r="E1" s="295"/>
    </row>
    <row r="2" spans="4:5" ht="15">
      <c r="D2" s="296" t="s">
        <v>123</v>
      </c>
      <c r="E2" s="296"/>
    </row>
    <row r="3" spans="4:5" ht="12.75" customHeight="1">
      <c r="D3" s="37"/>
      <c r="E3" s="37"/>
    </row>
    <row r="4" spans="1:5" s="185" customFormat="1" ht="21.75" customHeight="1">
      <c r="A4" s="297" t="s">
        <v>136</v>
      </c>
      <c r="B4" s="298"/>
      <c r="C4" s="298"/>
      <c r="D4" s="298"/>
      <c r="E4" s="298"/>
    </row>
    <row r="5" spans="1:5" ht="16.5">
      <c r="A5" s="299" t="s">
        <v>95</v>
      </c>
      <c r="B5" s="300"/>
      <c r="C5" s="300"/>
      <c r="D5" s="300"/>
      <c r="E5" s="300"/>
    </row>
    <row r="6" ht="13.5" thickBot="1">
      <c r="E6" s="57" t="s">
        <v>20</v>
      </c>
    </row>
    <row r="7" spans="1:5" ht="26.25" customHeight="1">
      <c r="A7" s="58" t="s">
        <v>31</v>
      </c>
      <c r="B7" s="59" t="s">
        <v>32</v>
      </c>
      <c r="C7" s="208" t="s">
        <v>33</v>
      </c>
      <c r="D7" s="60" t="s">
        <v>87</v>
      </c>
      <c r="E7" s="61" t="s">
        <v>34</v>
      </c>
    </row>
    <row r="8" spans="1:14" ht="15" customHeight="1">
      <c r="A8" s="62" t="s">
        <v>35</v>
      </c>
      <c r="B8" s="63">
        <v>3271236</v>
      </c>
      <c r="C8" s="139">
        <v>3271236</v>
      </c>
      <c r="D8" s="140">
        <v>1442402</v>
      </c>
      <c r="E8" s="64">
        <f>D8/C8*100</f>
        <v>44.09348637640329</v>
      </c>
      <c r="G8" s="34"/>
      <c r="H8" s="34"/>
      <c r="L8" s="53"/>
      <c r="N8" s="53"/>
    </row>
    <row r="9" spans="1:14" ht="15" customHeight="1">
      <c r="A9" s="65" t="s">
        <v>36</v>
      </c>
      <c r="B9" s="66">
        <v>232791</v>
      </c>
      <c r="C9" s="68">
        <v>240219</v>
      </c>
      <c r="D9" s="141">
        <v>61064</v>
      </c>
      <c r="E9" s="67">
        <f>D9/C9*100</f>
        <v>25.420137457902996</v>
      </c>
      <c r="G9" s="97"/>
      <c r="H9" s="97"/>
      <c r="L9" s="53"/>
      <c r="N9" s="53"/>
    </row>
    <row r="10" spans="1:14" ht="15" customHeight="1">
      <c r="A10" s="65" t="s">
        <v>37</v>
      </c>
      <c r="B10" s="66">
        <v>42000</v>
      </c>
      <c r="C10" s="68">
        <v>42000</v>
      </c>
      <c r="D10" s="141">
        <v>15011</v>
      </c>
      <c r="E10" s="67">
        <f>D10/C10*100</f>
        <v>35.74047619047619</v>
      </c>
      <c r="G10" s="97"/>
      <c r="H10" s="97"/>
      <c r="L10" s="53"/>
      <c r="N10" s="53"/>
    </row>
    <row r="11" spans="1:12" s="13" customFormat="1" ht="15" customHeight="1" thickBot="1">
      <c r="A11" s="193" t="s">
        <v>38</v>
      </c>
      <c r="B11" s="160">
        <v>3762155</v>
      </c>
      <c r="C11" s="160">
        <v>4484754</v>
      </c>
      <c r="D11" s="160">
        <v>2569125</v>
      </c>
      <c r="E11" s="194">
        <f>D11/C11*100</f>
        <v>57.28575079034436</v>
      </c>
      <c r="F11" s="195"/>
      <c r="G11" s="101"/>
      <c r="H11" s="101"/>
      <c r="L11" s="226"/>
    </row>
    <row r="12" spans="1:14" ht="23.25" customHeight="1" thickBot="1">
      <c r="A12" s="161" t="s">
        <v>27</v>
      </c>
      <c r="B12" s="154">
        <f>SUM(B8:B11)</f>
        <v>7308182</v>
      </c>
      <c r="C12" s="154">
        <f>SUM(C8:C11)</f>
        <v>8038209</v>
      </c>
      <c r="D12" s="154">
        <f>SUM(D8:D11)</f>
        <v>4087602</v>
      </c>
      <c r="E12" s="162">
        <f>D12/C12*100</f>
        <v>50.8521487809038</v>
      </c>
      <c r="G12" s="34"/>
      <c r="H12" s="34"/>
      <c r="L12" s="53"/>
      <c r="N12" s="53"/>
    </row>
    <row r="13" spans="1:12" ht="10.5" customHeight="1" thickBot="1">
      <c r="A13" s="71"/>
      <c r="B13" s="72"/>
      <c r="C13" s="72"/>
      <c r="D13" s="72"/>
      <c r="E13" s="72"/>
      <c r="G13" s="34"/>
      <c r="H13" s="34"/>
      <c r="L13" s="53"/>
    </row>
    <row r="14" spans="1:14" ht="23.25" customHeight="1" thickBot="1">
      <c r="A14" s="152" t="s">
        <v>30</v>
      </c>
      <c r="B14" s="153">
        <f>Financování!B20</f>
        <v>272233</v>
      </c>
      <c r="C14" s="153">
        <f>Financování!C20</f>
        <v>924232</v>
      </c>
      <c r="D14" s="153">
        <f>Financování!D20</f>
        <v>458648</v>
      </c>
      <c r="E14" s="163">
        <f>D14/C14*100</f>
        <v>49.6247695383843</v>
      </c>
      <c r="G14" s="34"/>
      <c r="H14" s="34"/>
      <c r="L14" s="226"/>
      <c r="N14" s="53"/>
    </row>
    <row r="15" spans="1:12" ht="9.75" customHeight="1" thickBot="1">
      <c r="A15" s="71"/>
      <c r="B15" s="72"/>
      <c r="C15" s="72"/>
      <c r="D15" s="72"/>
      <c r="E15" s="72"/>
      <c r="G15" s="34"/>
      <c r="H15" s="34"/>
      <c r="L15" s="226"/>
    </row>
    <row r="16" spans="1:12" ht="23.25" customHeight="1" thickBot="1">
      <c r="A16" s="73" t="s">
        <v>39</v>
      </c>
      <c r="B16" s="74">
        <f>SUM(B14+B12)</f>
        <v>7580415</v>
      </c>
      <c r="C16" s="74">
        <f>SUM(C14+C12)</f>
        <v>8962441</v>
      </c>
      <c r="D16" s="214">
        <f>SUM(D14+D12)</f>
        <v>4546250</v>
      </c>
      <c r="E16" s="75">
        <f>D16/C16*100</f>
        <v>50.72557799822616</v>
      </c>
      <c r="G16" s="34"/>
      <c r="H16" s="34"/>
      <c r="J16" t="s">
        <v>94</v>
      </c>
      <c r="L16" s="53"/>
    </row>
    <row r="17" spans="2:12" ht="13.5" thickBot="1">
      <c r="B17" s="53"/>
      <c r="D17" s="53"/>
      <c r="G17" s="97"/>
      <c r="H17" s="97"/>
      <c r="L17" s="53"/>
    </row>
    <row r="18" spans="1:14" ht="23.25" customHeight="1" thickBot="1">
      <c r="A18" s="73" t="s">
        <v>40</v>
      </c>
      <c r="B18" s="76"/>
      <c r="C18" s="209"/>
      <c r="D18" s="77"/>
      <c r="E18" s="78"/>
      <c r="G18" s="97"/>
      <c r="H18" s="97"/>
      <c r="L18" s="53"/>
      <c r="N18" s="53"/>
    </row>
    <row r="19" spans="1:14" ht="15" customHeight="1">
      <c r="A19" s="79" t="s">
        <v>86</v>
      </c>
      <c r="B19" s="80">
        <v>73795</v>
      </c>
      <c r="C19" s="254">
        <v>74475</v>
      </c>
      <c r="D19" s="80">
        <v>23844</v>
      </c>
      <c r="E19" s="64">
        <f aca="true" t="shared" si="0" ref="E19:E34">D19/C19*100</f>
        <v>32.01611278952669</v>
      </c>
      <c r="G19" s="97"/>
      <c r="H19" s="97"/>
      <c r="L19" s="53"/>
      <c r="N19" s="53"/>
    </row>
    <row r="20" spans="1:14" ht="15" customHeight="1">
      <c r="A20" s="81" t="s">
        <v>70</v>
      </c>
      <c r="B20" s="41">
        <v>4048887</v>
      </c>
      <c r="C20" s="41">
        <v>4421750</v>
      </c>
      <c r="D20" s="83">
        <v>2201608</v>
      </c>
      <c r="E20" s="67">
        <f t="shared" si="0"/>
        <v>49.79042234409453</v>
      </c>
      <c r="G20" s="97"/>
      <c r="H20" s="97"/>
      <c r="L20" s="53"/>
      <c r="N20" s="53"/>
    </row>
    <row r="21" spans="1:14" ht="15" customHeight="1">
      <c r="A21" s="82" t="s">
        <v>71</v>
      </c>
      <c r="B21" s="83">
        <v>167313</v>
      </c>
      <c r="C21" s="83">
        <v>174614</v>
      </c>
      <c r="D21" s="83">
        <v>62744</v>
      </c>
      <c r="E21" s="67">
        <f t="shared" si="0"/>
        <v>35.93297215572635</v>
      </c>
      <c r="G21" s="97"/>
      <c r="H21" s="97"/>
      <c r="L21" s="53"/>
      <c r="N21" s="53"/>
    </row>
    <row r="22" spans="1:14" ht="15" customHeight="1">
      <c r="A22" s="82" t="s">
        <v>72</v>
      </c>
      <c r="B22" s="83">
        <v>352451</v>
      </c>
      <c r="C22" s="83">
        <v>374762</v>
      </c>
      <c r="D22" s="83">
        <v>125984</v>
      </c>
      <c r="E22" s="67">
        <f t="shared" si="0"/>
        <v>33.617068966437365</v>
      </c>
      <c r="G22" s="97"/>
      <c r="H22" s="97"/>
      <c r="L22" s="53"/>
      <c r="N22" s="53"/>
    </row>
    <row r="23" spans="1:14" ht="15" customHeight="1">
      <c r="A23" s="82" t="s">
        <v>73</v>
      </c>
      <c r="B23" s="83">
        <v>9110</v>
      </c>
      <c r="C23" s="83">
        <v>12740</v>
      </c>
      <c r="D23" s="83">
        <v>3347</v>
      </c>
      <c r="E23" s="67">
        <f t="shared" si="0"/>
        <v>26.271585557299844</v>
      </c>
      <c r="G23" s="97"/>
      <c r="H23" s="97"/>
      <c r="L23" s="53"/>
      <c r="N23" s="53"/>
    </row>
    <row r="24" spans="1:14" ht="15" customHeight="1">
      <c r="A24" s="82" t="s">
        <v>74</v>
      </c>
      <c r="B24" s="83">
        <v>6640</v>
      </c>
      <c r="C24" s="83">
        <v>6751</v>
      </c>
      <c r="D24" s="228">
        <v>115</v>
      </c>
      <c r="E24" s="67">
        <f t="shared" si="0"/>
        <v>1.7034513405421419</v>
      </c>
      <c r="G24" s="97"/>
      <c r="H24" s="97"/>
      <c r="L24" s="53"/>
      <c r="N24" s="53"/>
    </row>
    <row r="25" spans="1:14" ht="15" customHeight="1">
      <c r="A25" s="82" t="s">
        <v>75</v>
      </c>
      <c r="B25" s="83">
        <v>1439641</v>
      </c>
      <c r="C25" s="83">
        <v>1711242</v>
      </c>
      <c r="D25" s="83">
        <v>592723</v>
      </c>
      <c r="E25" s="67">
        <f t="shared" si="0"/>
        <v>34.63700633808661</v>
      </c>
      <c r="G25" s="97"/>
      <c r="H25" s="97"/>
      <c r="L25" s="53"/>
      <c r="N25" s="53"/>
    </row>
    <row r="26" spans="1:14" ht="15" customHeight="1">
      <c r="A26" s="82" t="s">
        <v>76</v>
      </c>
      <c r="B26" s="83">
        <v>103995</v>
      </c>
      <c r="C26" s="83">
        <v>105697</v>
      </c>
      <c r="D26" s="83">
        <v>64484</v>
      </c>
      <c r="E26" s="67">
        <f t="shared" si="0"/>
        <v>61.00835406870583</v>
      </c>
      <c r="G26" s="97"/>
      <c r="H26" s="97"/>
      <c r="L26" s="53"/>
      <c r="N26" s="224"/>
    </row>
    <row r="27" spans="1:14" ht="15" customHeight="1">
      <c r="A27" s="82" t="s">
        <v>41</v>
      </c>
      <c r="B27" s="83">
        <v>13380</v>
      </c>
      <c r="C27" s="83">
        <v>17447</v>
      </c>
      <c r="D27" s="83">
        <v>11634</v>
      </c>
      <c r="E27" s="67">
        <f t="shared" si="0"/>
        <v>66.68195105175676</v>
      </c>
      <c r="G27" s="97"/>
      <c r="H27" s="97"/>
      <c r="L27" s="53"/>
      <c r="N27" s="225"/>
    </row>
    <row r="28" spans="1:14" ht="12.75" customHeight="1">
      <c r="A28" s="82" t="s">
        <v>77</v>
      </c>
      <c r="B28" s="83">
        <v>52111</v>
      </c>
      <c r="C28" s="83">
        <v>54114</v>
      </c>
      <c r="D28" s="228">
        <v>17159</v>
      </c>
      <c r="E28" s="67">
        <f t="shared" si="0"/>
        <v>31.70898473592786</v>
      </c>
      <c r="G28" s="97"/>
      <c r="H28" s="97"/>
      <c r="L28" s="53"/>
      <c r="N28" s="225"/>
    </row>
    <row r="29" spans="1:14" ht="15" customHeight="1">
      <c r="A29" s="82" t="s">
        <v>78</v>
      </c>
      <c r="B29" s="83">
        <v>260125</v>
      </c>
      <c r="C29" s="83">
        <v>262803</v>
      </c>
      <c r="D29" s="83">
        <v>99374</v>
      </c>
      <c r="E29" s="67">
        <f t="shared" si="0"/>
        <v>37.8131147665742</v>
      </c>
      <c r="G29" s="97"/>
      <c r="H29" s="97"/>
      <c r="K29" s="53"/>
      <c r="L29" s="53"/>
      <c r="N29" s="53"/>
    </row>
    <row r="30" spans="1:14" ht="15" customHeight="1">
      <c r="A30" s="82" t="s">
        <v>79</v>
      </c>
      <c r="B30" s="83">
        <v>85125</v>
      </c>
      <c r="C30" s="83">
        <v>92755</v>
      </c>
      <c r="D30" s="223">
        <v>5157</v>
      </c>
      <c r="E30" s="67">
        <f t="shared" si="0"/>
        <v>5.559808096598566</v>
      </c>
      <c r="G30" s="97"/>
      <c r="H30" s="97"/>
      <c r="K30" s="53"/>
      <c r="L30" s="53"/>
      <c r="N30" s="53"/>
    </row>
    <row r="31" spans="1:14" ht="15" customHeight="1">
      <c r="A31" s="81" t="s">
        <v>80</v>
      </c>
      <c r="B31" s="41">
        <v>432000</v>
      </c>
      <c r="C31" s="41">
        <v>515691</v>
      </c>
      <c r="D31" s="83">
        <v>81445</v>
      </c>
      <c r="E31" s="67">
        <f t="shared" si="0"/>
        <v>15.793372387728311</v>
      </c>
      <c r="F31" s="13"/>
      <c r="G31" s="97"/>
      <c r="H31" s="97"/>
      <c r="K31" s="53"/>
      <c r="L31" s="53"/>
      <c r="N31" s="53"/>
    </row>
    <row r="32" spans="1:14" ht="15" customHeight="1">
      <c r="A32" s="82" t="s">
        <v>81</v>
      </c>
      <c r="B32" s="66">
        <v>36688</v>
      </c>
      <c r="C32" s="83">
        <v>41790</v>
      </c>
      <c r="D32" s="83">
        <v>9175</v>
      </c>
      <c r="E32" s="67">
        <f t="shared" si="0"/>
        <v>21.95501316104331</v>
      </c>
      <c r="G32" s="97"/>
      <c r="H32" s="97"/>
      <c r="K32" s="53"/>
      <c r="L32" s="53"/>
      <c r="N32" s="53"/>
    </row>
    <row r="33" spans="1:14" ht="15" customHeight="1">
      <c r="A33" s="230" t="s">
        <v>109</v>
      </c>
      <c r="B33" s="66">
        <v>4557</v>
      </c>
      <c r="C33" s="83">
        <v>4850</v>
      </c>
      <c r="D33" s="83">
        <v>1063</v>
      </c>
      <c r="E33" s="67">
        <f t="shared" si="0"/>
        <v>21.917525773195877</v>
      </c>
      <c r="G33" s="97"/>
      <c r="H33" s="97"/>
      <c r="L33" s="53"/>
      <c r="N33" s="53"/>
    </row>
    <row r="34" spans="1:14" ht="15" customHeight="1">
      <c r="A34" s="82" t="s">
        <v>82</v>
      </c>
      <c r="B34" s="83">
        <v>58864</v>
      </c>
      <c r="C34" s="83">
        <v>61111</v>
      </c>
      <c r="D34" s="83">
        <v>19382</v>
      </c>
      <c r="E34" s="67">
        <f t="shared" si="0"/>
        <v>31.716057665559394</v>
      </c>
      <c r="F34" s="195"/>
      <c r="G34" s="97"/>
      <c r="H34" s="97"/>
      <c r="L34" s="53"/>
      <c r="N34" s="53"/>
    </row>
    <row r="35" spans="1:14" ht="12" customHeight="1">
      <c r="A35" s="82" t="s">
        <v>83</v>
      </c>
      <c r="B35" s="83">
        <v>150000</v>
      </c>
      <c r="C35" s="83">
        <v>132634</v>
      </c>
      <c r="D35" s="83" t="s">
        <v>19</v>
      </c>
      <c r="E35" s="67" t="s">
        <v>19</v>
      </c>
      <c r="F35" s="8"/>
      <c r="G35" s="97"/>
      <c r="H35" s="97"/>
      <c r="L35" s="53"/>
      <c r="N35" s="53"/>
    </row>
    <row r="36" spans="1:14" ht="12.75">
      <c r="A36" s="84" t="s">
        <v>42</v>
      </c>
      <c r="B36" s="85">
        <v>100000</v>
      </c>
      <c r="C36" s="85">
        <v>95355</v>
      </c>
      <c r="D36" s="68" t="s">
        <v>19</v>
      </c>
      <c r="E36" s="67" t="s">
        <v>19</v>
      </c>
      <c r="G36" s="97"/>
      <c r="H36" s="97"/>
      <c r="L36" s="53"/>
      <c r="N36" s="53"/>
    </row>
    <row r="37" spans="1:14" ht="12" customHeight="1">
      <c r="A37" s="84" t="s">
        <v>43</v>
      </c>
      <c r="B37" s="85">
        <v>45000</v>
      </c>
      <c r="C37" s="85">
        <v>33413</v>
      </c>
      <c r="D37" s="83" t="s">
        <v>19</v>
      </c>
      <c r="E37" s="67" t="s">
        <v>19</v>
      </c>
      <c r="G37" s="97"/>
      <c r="H37" s="97"/>
      <c r="L37" s="53"/>
      <c r="N37" s="53"/>
    </row>
    <row r="38" spans="1:14" ht="12.75">
      <c r="A38" s="84" t="s">
        <v>44</v>
      </c>
      <c r="B38" s="85">
        <v>5000</v>
      </c>
      <c r="C38" s="85">
        <v>3866</v>
      </c>
      <c r="D38" s="68" t="s">
        <v>19</v>
      </c>
      <c r="E38" s="67" t="s">
        <v>19</v>
      </c>
      <c r="G38" s="97"/>
      <c r="H38" s="97"/>
      <c r="L38" s="53"/>
      <c r="N38" s="53"/>
    </row>
    <row r="39" spans="1:14" ht="15" customHeight="1" thickBot="1">
      <c r="A39" s="87" t="s">
        <v>88</v>
      </c>
      <c r="B39" s="88">
        <v>261333</v>
      </c>
      <c r="C39" s="197">
        <f>'Rozpočet kapitola EP'!C20</f>
        <v>609366</v>
      </c>
      <c r="D39" s="197">
        <f>'Rozpočet kapitola EP'!D20</f>
        <v>163368</v>
      </c>
      <c r="E39" s="67">
        <f>D39/C39*100</f>
        <v>26.809503648053877</v>
      </c>
      <c r="G39" s="97"/>
      <c r="H39" s="97"/>
      <c r="L39" s="225"/>
      <c r="M39" s="219"/>
      <c r="N39" s="53"/>
    </row>
    <row r="40" spans="1:14" ht="23.25" customHeight="1" thickBot="1">
      <c r="A40" s="158" t="s">
        <v>45</v>
      </c>
      <c r="B40" s="156">
        <f>B19+B20+B21+B22+B23+B24+B25+B26+B27+B28+B29+B30+B31+B32+B33+B34+B35+B39</f>
        <v>7556015</v>
      </c>
      <c r="C40" s="156">
        <f>SUM(C19+C20+C21+C22+C23+C24+C25+C26+C27+C28+C29+C30+C31+C32+C33+C34+C35+C39)</f>
        <v>8674592</v>
      </c>
      <c r="D40" s="156">
        <f>SUM(D19:D39)</f>
        <v>3482606</v>
      </c>
      <c r="E40" s="164">
        <f>D40/C40*100</f>
        <v>40.147202312224024</v>
      </c>
      <c r="G40" s="97"/>
      <c r="H40" s="97"/>
      <c r="L40" s="225"/>
      <c r="M40" s="219"/>
      <c r="N40" s="53"/>
    </row>
    <row r="41" spans="1:14" ht="12.75" customHeight="1" thickBot="1">
      <c r="A41" s="55"/>
      <c r="B41" s="89"/>
      <c r="C41" s="49"/>
      <c r="D41" s="49"/>
      <c r="E41" s="89"/>
      <c r="G41" s="97"/>
      <c r="H41" s="97"/>
      <c r="M41" s="220"/>
      <c r="N41" s="53"/>
    </row>
    <row r="42" spans="1:14" ht="23.25" customHeight="1" thickBot="1">
      <c r="A42" s="152" t="s">
        <v>28</v>
      </c>
      <c r="B42" s="153">
        <f>Financování!B38</f>
        <v>24400</v>
      </c>
      <c r="C42" s="153">
        <f>Financování!C38</f>
        <v>287849</v>
      </c>
      <c r="D42" s="153">
        <f>Financování!D38</f>
        <v>233585</v>
      </c>
      <c r="E42" s="165">
        <f>D42/C42*100</f>
        <v>81.14844936060226</v>
      </c>
      <c r="G42" s="97"/>
      <c r="H42" s="97"/>
      <c r="L42" s="219"/>
      <c r="M42" s="219"/>
      <c r="N42" s="53"/>
    </row>
    <row r="43" spans="1:13" ht="12.75" customHeight="1" thickBot="1">
      <c r="A43" s="90"/>
      <c r="B43" s="91"/>
      <c r="C43" s="91"/>
      <c r="D43" s="91"/>
      <c r="E43" s="92"/>
      <c r="G43" s="97"/>
      <c r="H43" s="97"/>
      <c r="L43" s="225"/>
      <c r="M43" s="219"/>
    </row>
    <row r="44" spans="1:13" ht="23.25" customHeight="1" thickBot="1">
      <c r="A44" s="93" t="s">
        <v>84</v>
      </c>
      <c r="B44" s="94">
        <f>SUM(B42+B40)</f>
        <v>7580415</v>
      </c>
      <c r="C44" s="94">
        <f>SUM(C42+C40)</f>
        <v>8962441</v>
      </c>
      <c r="D44" s="94">
        <f>SUM(D42+D40)</f>
        <v>3716191</v>
      </c>
      <c r="E44" s="95">
        <f>D44/C44*100</f>
        <v>41.464049805181425</v>
      </c>
      <c r="G44" s="97"/>
      <c r="H44" s="97"/>
      <c r="L44" s="53"/>
      <c r="M44" s="220"/>
    </row>
    <row r="45" spans="2:12" ht="18.75" customHeight="1" thickBot="1">
      <c r="B45" s="53"/>
      <c r="D45" s="53"/>
      <c r="G45" s="97"/>
      <c r="H45" s="97"/>
      <c r="L45" s="53"/>
    </row>
    <row r="46" spans="1:12" ht="23.25" customHeight="1" thickBot="1">
      <c r="A46" s="93" t="s">
        <v>29</v>
      </c>
      <c r="B46" s="94">
        <f>B16-B44</f>
        <v>0</v>
      </c>
      <c r="C46" s="94">
        <f>C16-C44</f>
        <v>0</v>
      </c>
      <c r="D46" s="94">
        <f>D16-D44</f>
        <v>830059</v>
      </c>
      <c r="E46" s="95" t="s">
        <v>19</v>
      </c>
      <c r="G46" s="99"/>
      <c r="H46" s="99"/>
      <c r="L46" s="53"/>
    </row>
    <row r="47" spans="1:8" ht="9.75" customHeight="1">
      <c r="A47" s="96"/>
      <c r="B47" s="89"/>
      <c r="C47" s="89"/>
      <c r="D47" s="89"/>
      <c r="E47" s="72"/>
      <c r="G47" s="99"/>
      <c r="H47" s="99"/>
    </row>
    <row r="48" spans="1:8" ht="12.75" customHeight="1">
      <c r="A48" t="s">
        <v>101</v>
      </c>
      <c r="B48" s="53"/>
      <c r="D48" s="53"/>
      <c r="G48" s="98"/>
      <c r="H48" s="98"/>
    </row>
    <row r="49" spans="1:8" ht="12.75" customHeight="1">
      <c r="A49" s="100"/>
      <c r="B49" s="101"/>
      <c r="C49" s="12"/>
      <c r="D49" s="101"/>
      <c r="E49" s="7"/>
      <c r="G49" s="34"/>
      <c r="H49" s="34"/>
    </row>
    <row r="50" spans="1:14" ht="12.75" customHeight="1">
      <c r="A50" s="90"/>
      <c r="B50" s="91"/>
      <c r="C50" s="91"/>
      <c r="D50" s="91"/>
      <c r="E50" s="92"/>
      <c r="G50" s="99"/>
      <c r="H50" s="99"/>
      <c r="N50" s="53"/>
    </row>
    <row r="51" spans="1:14" ht="12.75" customHeight="1">
      <c r="A51" s="90"/>
      <c r="B51" s="91"/>
      <c r="C51" s="91"/>
      <c r="D51" s="91"/>
      <c r="E51" s="92"/>
      <c r="G51" s="99"/>
      <c r="H51" s="99"/>
      <c r="N51" s="53"/>
    </row>
    <row r="52" spans="1:14" ht="12.75" customHeight="1">
      <c r="A52" s="55"/>
      <c r="B52" s="89"/>
      <c r="C52" s="89"/>
      <c r="D52" s="89"/>
      <c r="E52" s="72"/>
      <c r="G52" s="98"/>
      <c r="H52" s="98"/>
      <c r="M52" s="53"/>
      <c r="N52" s="53"/>
    </row>
    <row r="53" spans="1:14" ht="12.75" customHeight="1">
      <c r="A53" s="7"/>
      <c r="B53" s="7"/>
      <c r="C53" s="12"/>
      <c r="D53" s="7"/>
      <c r="E53" s="7"/>
      <c r="G53" s="34"/>
      <c r="H53" s="34"/>
      <c r="L53" s="53"/>
      <c r="N53" s="53"/>
    </row>
    <row r="54" spans="1:14" ht="12.75" customHeight="1">
      <c r="A54" s="55"/>
      <c r="B54" s="89"/>
      <c r="C54" s="89"/>
      <c r="D54" s="89"/>
      <c r="E54" s="72"/>
      <c r="G54" s="99"/>
      <c r="H54" s="99"/>
      <c r="L54" s="53"/>
      <c r="N54" s="53"/>
    </row>
    <row r="55" spans="1:14" ht="12.75" customHeight="1">
      <c r="A55" s="55"/>
      <c r="B55" s="89"/>
      <c r="C55" s="89"/>
      <c r="D55" s="89"/>
      <c r="E55" s="72"/>
      <c r="G55" s="99"/>
      <c r="H55" s="99"/>
      <c r="L55" s="53"/>
      <c r="N55" s="53"/>
    </row>
    <row r="56" spans="1:14" ht="12.75">
      <c r="A56" s="7"/>
      <c r="B56" s="7"/>
      <c r="C56" s="12"/>
      <c r="D56" s="7"/>
      <c r="E56" s="7"/>
      <c r="G56" s="99"/>
      <c r="H56" s="99"/>
      <c r="L56" s="53"/>
      <c r="N56" s="53"/>
    </row>
    <row r="57" spans="1:14" ht="12.75" customHeight="1">
      <c r="A57" s="102"/>
      <c r="B57" s="103"/>
      <c r="C57" s="91"/>
      <c r="D57" s="104"/>
      <c r="E57" s="7"/>
      <c r="G57" s="98"/>
      <c r="H57" s="98"/>
      <c r="L57" s="53"/>
      <c r="N57" s="53"/>
    </row>
    <row r="58" spans="1:14" ht="12.75" customHeight="1">
      <c r="A58" s="55"/>
      <c r="B58" s="55"/>
      <c r="C58" s="89"/>
      <c r="D58" s="104"/>
      <c r="E58" s="7"/>
      <c r="G58" s="34"/>
      <c r="H58" s="34"/>
      <c r="L58" s="53"/>
      <c r="N58" s="53"/>
    </row>
    <row r="59" spans="1:14" ht="12.75">
      <c r="A59" s="34"/>
      <c r="B59" s="34"/>
      <c r="C59" s="210"/>
      <c r="D59" s="34"/>
      <c r="E59" s="34"/>
      <c r="G59" s="99"/>
      <c r="H59" s="99"/>
      <c r="L59" s="53"/>
      <c r="N59" s="53"/>
    </row>
    <row r="60" spans="1:14" ht="12.75">
      <c r="A60" s="7"/>
      <c r="B60" s="7"/>
      <c r="C60" s="12"/>
      <c r="D60" s="105"/>
      <c r="E60" s="34"/>
      <c r="G60" s="99"/>
      <c r="H60" s="99"/>
      <c r="L60" s="53"/>
      <c r="N60" s="53"/>
    </row>
    <row r="61" spans="1:14" ht="12.75">
      <c r="A61" s="34"/>
      <c r="B61" s="34"/>
      <c r="C61" s="210"/>
      <c r="D61" s="34"/>
      <c r="E61" s="34"/>
      <c r="G61" s="98"/>
      <c r="H61" s="98"/>
      <c r="L61" s="53"/>
      <c r="N61" s="53"/>
    </row>
    <row r="62" spans="1:12" ht="12.75">
      <c r="A62" s="34"/>
      <c r="B62" s="34"/>
      <c r="C62" s="210"/>
      <c r="D62" s="98"/>
      <c r="E62" s="34"/>
      <c r="G62" s="34"/>
      <c r="H62" s="34"/>
      <c r="L62" s="53"/>
    </row>
    <row r="63" spans="7:8" ht="12.75">
      <c r="G63" s="34"/>
      <c r="H63" s="34"/>
    </row>
    <row r="64" spans="7:8" ht="12.75">
      <c r="G64" s="34"/>
      <c r="H64" s="34"/>
    </row>
    <row r="65" spans="7:8" ht="12.75">
      <c r="G65" s="34"/>
      <c r="H65" s="34"/>
    </row>
    <row r="66" spans="7:8" ht="12.75">
      <c r="G66" s="34"/>
      <c r="H66" s="34"/>
    </row>
    <row r="67" spans="7:8" ht="12.75">
      <c r="G67" s="34"/>
      <c r="H67" s="34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6">
      <selection activeCell="D29" sqref="D29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85" customFormat="1" ht="16.5" customHeight="1">
      <c r="A2" s="297" t="s">
        <v>137</v>
      </c>
      <c r="B2" s="298"/>
      <c r="C2" s="298"/>
      <c r="D2" s="298"/>
      <c r="E2" s="298"/>
    </row>
    <row r="3" spans="1:5" ht="16.5">
      <c r="A3" s="301" t="s">
        <v>46</v>
      </c>
      <c r="B3" s="300"/>
      <c r="C3" s="300"/>
      <c r="D3" s="300"/>
      <c r="E3" s="300"/>
    </row>
    <row r="4" spans="1:4" ht="18">
      <c r="A4" s="106"/>
      <c r="B4" s="106"/>
      <c r="C4" s="211"/>
      <c r="D4" s="106"/>
    </row>
    <row r="5" ht="13.5" thickBot="1">
      <c r="E5" s="57" t="s">
        <v>20</v>
      </c>
    </row>
    <row r="6" spans="1:5" ht="26.25" customHeight="1" thickBot="1">
      <c r="A6" s="73" t="s">
        <v>31</v>
      </c>
      <c r="B6" s="146" t="s">
        <v>32</v>
      </c>
      <c r="C6" s="212" t="s">
        <v>47</v>
      </c>
      <c r="D6" s="146" t="s">
        <v>48</v>
      </c>
      <c r="E6" s="147" t="s">
        <v>34</v>
      </c>
    </row>
    <row r="7" spans="1:5" ht="18" customHeight="1">
      <c r="A7" s="62" t="s">
        <v>35</v>
      </c>
      <c r="B7" s="63">
        <v>0</v>
      </c>
      <c r="C7" s="63">
        <v>0</v>
      </c>
      <c r="D7" s="63">
        <v>0</v>
      </c>
      <c r="E7" s="148" t="s">
        <v>19</v>
      </c>
    </row>
    <row r="8" spans="1:5" ht="18" customHeight="1">
      <c r="A8" s="65" t="s">
        <v>36</v>
      </c>
      <c r="B8" s="66">
        <v>5000</v>
      </c>
      <c r="C8" s="181">
        <v>5404</v>
      </c>
      <c r="D8" s="222">
        <v>1907</v>
      </c>
      <c r="E8" s="67">
        <f>D8/C8*100</f>
        <v>35.28867505551443</v>
      </c>
    </row>
    <row r="9" spans="1:5" ht="18" customHeight="1">
      <c r="A9" s="65" t="s">
        <v>37</v>
      </c>
      <c r="B9" s="66">
        <v>0</v>
      </c>
      <c r="C9" s="66">
        <v>0</v>
      </c>
      <c r="D9" s="66">
        <v>0</v>
      </c>
      <c r="E9" s="107" t="s">
        <v>19</v>
      </c>
    </row>
    <row r="10" spans="1:15" ht="18" customHeight="1" thickBot="1">
      <c r="A10" s="69" t="s">
        <v>38</v>
      </c>
      <c r="B10" s="70">
        <v>0</v>
      </c>
      <c r="C10" s="70">
        <v>259752</v>
      </c>
      <c r="D10" s="70">
        <v>310420</v>
      </c>
      <c r="E10" s="108">
        <f>D10/C10*100</f>
        <v>119.50629831531614</v>
      </c>
      <c r="O10" s="53"/>
    </row>
    <row r="11" spans="1:5" ht="23.25" customHeight="1" thickBot="1">
      <c r="A11" s="149" t="s">
        <v>27</v>
      </c>
      <c r="B11" s="153">
        <f>SUM(B7:B10)</f>
        <v>5000</v>
      </c>
      <c r="C11" s="150">
        <f>SUM(C7:C10)</f>
        <v>265156</v>
      </c>
      <c r="D11" s="150">
        <f>SUM(D7:D10)</f>
        <v>312327</v>
      </c>
      <c r="E11" s="151">
        <f>D11/C11*100</f>
        <v>117.78990481075292</v>
      </c>
    </row>
    <row r="12" spans="1:17" ht="12.75" customHeight="1" thickBot="1">
      <c r="A12" s="71"/>
      <c r="B12" s="72"/>
      <c r="C12" s="72"/>
      <c r="D12" s="72"/>
      <c r="E12" s="38"/>
      <c r="Q12" s="53"/>
    </row>
    <row r="13" spans="1:17" ht="23.25" customHeight="1" thickBot="1">
      <c r="A13" s="152" t="s">
        <v>30</v>
      </c>
      <c r="B13" s="154">
        <f>Financování!B18</f>
        <v>256333</v>
      </c>
      <c r="C13" s="154">
        <f>Financování!C18</f>
        <v>603881</v>
      </c>
      <c r="D13" s="154">
        <f>Financování!D18</f>
        <v>373475</v>
      </c>
      <c r="E13" s="151">
        <f>D13/C13*100</f>
        <v>61.845794121689536</v>
      </c>
      <c r="L13" s="53"/>
      <c r="N13" s="53"/>
      <c r="Q13" s="53"/>
    </row>
    <row r="14" spans="1:14" ht="12.75" customHeight="1" thickBot="1">
      <c r="A14" s="71"/>
      <c r="B14" s="72"/>
      <c r="C14" s="72"/>
      <c r="D14" s="72"/>
      <c r="E14" s="38"/>
      <c r="L14" s="53"/>
      <c r="N14" s="53"/>
    </row>
    <row r="15" spans="1:17" ht="23.25" customHeight="1" thickBot="1">
      <c r="A15" s="73" t="s">
        <v>39</v>
      </c>
      <c r="B15" s="74">
        <f>B13+B11</f>
        <v>261333</v>
      </c>
      <c r="C15" s="74">
        <f>C13+C11</f>
        <v>869037</v>
      </c>
      <c r="D15" s="74">
        <f>D11+D13</f>
        <v>685802</v>
      </c>
      <c r="E15" s="75">
        <f>D15/C15*100</f>
        <v>78.91516701820521</v>
      </c>
      <c r="L15" s="53"/>
      <c r="N15" s="53"/>
      <c r="Q15" s="53"/>
    </row>
    <row r="16" spans="1:10" ht="24.75" customHeight="1" thickBot="1">
      <c r="A16" s="109"/>
      <c r="B16" s="110"/>
      <c r="C16" s="110"/>
      <c r="D16" s="110"/>
      <c r="E16" s="110"/>
      <c r="J16" t="s">
        <v>94</v>
      </c>
    </row>
    <row r="17" spans="1:17" ht="23.25" customHeight="1" thickBot="1">
      <c r="A17" s="111" t="s">
        <v>49</v>
      </c>
      <c r="B17" s="76"/>
      <c r="C17" s="209"/>
      <c r="D17" s="77"/>
      <c r="E17" s="78"/>
      <c r="L17" s="53"/>
      <c r="N17" s="53"/>
      <c r="Q17" s="53"/>
    </row>
    <row r="18" spans="1:17" ht="18" customHeight="1">
      <c r="A18" s="112" t="s">
        <v>50</v>
      </c>
      <c r="B18" s="113">
        <v>20198</v>
      </c>
      <c r="C18" s="113">
        <v>312885</v>
      </c>
      <c r="D18" s="113">
        <v>106636</v>
      </c>
      <c r="E18" s="114">
        <f>D18/C18*100</f>
        <v>34.081531553126545</v>
      </c>
      <c r="F18" s="91"/>
      <c r="L18" s="53"/>
      <c r="N18" s="53"/>
      <c r="Q18" s="53"/>
    </row>
    <row r="19" spans="1:17" ht="18" customHeight="1" thickBot="1">
      <c r="A19" s="115" t="s">
        <v>51</v>
      </c>
      <c r="B19" s="116">
        <v>241135</v>
      </c>
      <c r="C19" s="116">
        <v>296481</v>
      </c>
      <c r="D19" s="116">
        <v>56732</v>
      </c>
      <c r="E19" s="117">
        <f>D19/C19*100</f>
        <v>19.135121643545457</v>
      </c>
      <c r="L19" s="53"/>
      <c r="N19" s="53"/>
      <c r="O19" s="53"/>
      <c r="Q19" s="53"/>
    </row>
    <row r="20" spans="1:17" ht="23.25" customHeight="1" thickBot="1">
      <c r="A20" s="155" t="s">
        <v>52</v>
      </c>
      <c r="B20" s="156">
        <f>SUM(B18:B19)</f>
        <v>261333</v>
      </c>
      <c r="C20" s="156">
        <f>SUM(C18:C19)</f>
        <v>609366</v>
      </c>
      <c r="D20" s="157">
        <f>SUM(D18:D19)</f>
        <v>163368</v>
      </c>
      <c r="E20" s="164">
        <f>D20/C20*100</f>
        <v>26.809503648053877</v>
      </c>
      <c r="N20" s="53"/>
      <c r="O20" s="53"/>
      <c r="Q20" s="53"/>
    </row>
    <row r="21" spans="1:5" ht="12.75" customHeight="1" thickBot="1">
      <c r="A21" s="55"/>
      <c r="B21" s="89"/>
      <c r="C21" s="89"/>
      <c r="D21" s="89"/>
      <c r="E21" s="38"/>
    </row>
    <row r="22" spans="1:17" ht="23.25" customHeight="1" thickBot="1">
      <c r="A22" s="158" t="s">
        <v>28</v>
      </c>
      <c r="B22" s="156">
        <v>0</v>
      </c>
      <c r="C22" s="156">
        <f>Financování!C36</f>
        <v>259671</v>
      </c>
      <c r="D22" s="156">
        <f>Financování!D36</f>
        <v>220643</v>
      </c>
      <c r="E22" s="215">
        <f>D22/C22*100</f>
        <v>84.9702123071117</v>
      </c>
      <c r="N22" s="53"/>
      <c r="Q22" s="53"/>
    </row>
    <row r="23" spans="1:17" ht="12.75" customHeight="1" thickBot="1">
      <c r="A23" s="55"/>
      <c r="B23" s="89"/>
      <c r="C23" s="89"/>
      <c r="D23" s="89"/>
      <c r="E23" s="118"/>
      <c r="N23" s="53"/>
      <c r="Q23" s="53"/>
    </row>
    <row r="24" spans="1:17" ht="23.25" customHeight="1" thickBot="1">
      <c r="A24" s="93" t="s">
        <v>84</v>
      </c>
      <c r="B24" s="94">
        <f>SUM(B20+B22)</f>
        <v>261333</v>
      </c>
      <c r="C24" s="94">
        <f>SUM(C20+C22)</f>
        <v>869037</v>
      </c>
      <c r="D24" s="94">
        <f>D20+D22</f>
        <v>384011</v>
      </c>
      <c r="E24" s="198">
        <f>D24/C24*100</f>
        <v>44.18810706563702</v>
      </c>
      <c r="N24" s="53"/>
      <c r="Q24" s="53"/>
    </row>
    <row r="25" spans="2:4" ht="20.25" customHeight="1" thickBot="1">
      <c r="B25" s="53"/>
      <c r="D25" s="53"/>
    </row>
    <row r="26" spans="1:5" ht="23.25" customHeight="1" thickBot="1">
      <c r="A26" s="73" t="s">
        <v>29</v>
      </c>
      <c r="B26" s="94">
        <v>0</v>
      </c>
      <c r="C26" s="94">
        <f>C15-C24</f>
        <v>0</v>
      </c>
      <c r="D26" s="94">
        <f>D15-D24</f>
        <v>301791</v>
      </c>
      <c r="E26" s="119" t="s">
        <v>19</v>
      </c>
    </row>
    <row r="28" spans="1:14" ht="12.75" customHeight="1">
      <c r="A28" t="s">
        <v>101</v>
      </c>
      <c r="N28" s="53"/>
    </row>
    <row r="29" ht="12.75">
      <c r="N29" s="53"/>
    </row>
    <row r="30" spans="14:15" ht="12.75">
      <c r="N30" s="53"/>
      <c r="O30" s="221"/>
    </row>
    <row r="31" ht="12.75">
      <c r="N31" s="53"/>
    </row>
    <row r="32" ht="12.75">
      <c r="N32" s="53"/>
    </row>
    <row r="33" ht="12.75">
      <c r="N33" s="53"/>
    </row>
    <row r="34" ht="12" customHeight="1"/>
    <row r="35" spans="6:14" ht="12.75">
      <c r="F35" s="8"/>
      <c r="N35" s="53"/>
    </row>
    <row r="36" ht="12" customHeight="1"/>
    <row r="37" ht="12.75">
      <c r="N37" s="53"/>
    </row>
    <row r="38" ht="12.75">
      <c r="N38" s="53"/>
    </row>
    <row r="39" ht="12.75">
      <c r="N39" s="53"/>
    </row>
    <row r="40" spans="4:14" ht="12.75">
      <c r="D40" s="8"/>
      <c r="N40" s="53"/>
    </row>
    <row r="41" ht="12.75">
      <c r="N41" s="53"/>
    </row>
    <row r="44" ht="12.75">
      <c r="D44" s="8"/>
    </row>
    <row r="46" spans="1:5" ht="12.75">
      <c r="A46" s="7"/>
      <c r="B46" s="7"/>
      <c r="C46" s="12"/>
      <c r="D46" s="101"/>
      <c r="E46" s="7"/>
    </row>
    <row r="47" spans="1:5" ht="12.75" customHeight="1">
      <c r="A47" s="102"/>
      <c r="B47" s="103"/>
      <c r="C47" s="91"/>
      <c r="D47" s="104"/>
      <c r="E47" s="7"/>
    </row>
    <row r="48" spans="1:5" ht="12" customHeight="1">
      <c r="A48" s="102"/>
      <c r="B48" s="103"/>
      <c r="C48" s="91"/>
      <c r="D48" s="104"/>
      <c r="E48" s="7"/>
    </row>
    <row r="49" spans="1:5" ht="12.75" customHeight="1">
      <c r="A49" s="55"/>
      <c r="B49" s="55"/>
      <c r="C49" s="89"/>
      <c r="D49" s="104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25">
      <selection activeCell="A48" sqref="A48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97" t="s">
        <v>138</v>
      </c>
      <c r="B2" s="302"/>
      <c r="C2" s="302"/>
      <c r="D2" s="302"/>
      <c r="E2" s="302"/>
    </row>
    <row r="3" spans="1:5" ht="20.25" customHeight="1">
      <c r="A3" s="303" t="s">
        <v>96</v>
      </c>
      <c r="B3" s="304"/>
      <c r="C3" s="304"/>
      <c r="D3" s="304"/>
      <c r="E3" s="304"/>
    </row>
    <row r="4" spans="1:5" ht="20.25" customHeight="1">
      <c r="A4" s="56"/>
      <c r="B4" s="120"/>
      <c r="C4" s="120"/>
      <c r="D4" s="120"/>
      <c r="E4" s="120"/>
    </row>
    <row r="5" ht="13.5" thickBot="1">
      <c r="E5" s="57" t="s">
        <v>20</v>
      </c>
    </row>
    <row r="6" spans="1:5" ht="26.25" customHeight="1">
      <c r="A6" s="121" t="s">
        <v>31</v>
      </c>
      <c r="B6" s="59" t="s">
        <v>32</v>
      </c>
      <c r="C6" s="59" t="s">
        <v>33</v>
      </c>
      <c r="D6" s="60" t="s">
        <v>87</v>
      </c>
      <c r="E6" s="61" t="s">
        <v>34</v>
      </c>
    </row>
    <row r="7" spans="1:9" ht="15" customHeight="1">
      <c r="A7" s="62" t="s">
        <v>35</v>
      </c>
      <c r="B7" s="63">
        <v>3271236</v>
      </c>
      <c r="C7" s="139">
        <f>'Rozpočet včetně kapitoly EP'!C8</f>
        <v>3271236</v>
      </c>
      <c r="D7" s="139">
        <f>'Rozpočet včetně kapitoly EP'!D8</f>
        <v>1442402</v>
      </c>
      <c r="E7" s="64">
        <f>D7/C7*100</f>
        <v>44.09348637640329</v>
      </c>
      <c r="G7" s="34"/>
      <c r="H7" s="34"/>
      <c r="I7" s="34"/>
    </row>
    <row r="8" spans="1:13" ht="15" customHeight="1">
      <c r="A8" s="65" t="s">
        <v>36</v>
      </c>
      <c r="B8" s="66">
        <v>227791</v>
      </c>
      <c r="C8" s="68">
        <f>'Rozpočet včetně kapitoly EP'!C9-'Rozpočet kapitola EP'!C8</f>
        <v>234815</v>
      </c>
      <c r="D8" s="139">
        <f>'Rozpočet včetně kapitoly EP'!D9-'Rozpočet kapitola EP'!D8</f>
        <v>59157</v>
      </c>
      <c r="E8" s="67">
        <f>D8/C8*100</f>
        <v>25.193024295722168</v>
      </c>
      <c r="G8" s="97"/>
      <c r="H8" s="97"/>
      <c r="I8" s="97"/>
      <c r="M8" s="53"/>
    </row>
    <row r="9" spans="1:13" ht="15" customHeight="1">
      <c r="A9" s="65" t="s">
        <v>37</v>
      </c>
      <c r="B9" s="66">
        <v>42000</v>
      </c>
      <c r="C9" s="68">
        <f>'Rozpočet včetně kapitoly EP'!C10</f>
        <v>42000</v>
      </c>
      <c r="D9" s="68">
        <f>'Rozpočet včetně kapitoly EP'!D10</f>
        <v>15011</v>
      </c>
      <c r="E9" s="67">
        <f>D9/C9*100</f>
        <v>35.74047619047619</v>
      </c>
      <c r="G9" s="97"/>
      <c r="H9" s="97"/>
      <c r="I9" s="97"/>
      <c r="M9" s="53"/>
    </row>
    <row r="10" spans="1:13" ht="15" customHeight="1" thickBot="1">
      <c r="A10" s="69" t="s">
        <v>38</v>
      </c>
      <c r="B10" s="66">
        <v>75375</v>
      </c>
      <c r="C10" s="68">
        <v>294839</v>
      </c>
      <c r="D10" s="141">
        <v>293627</v>
      </c>
      <c r="E10" s="67">
        <f>D10/C10*100</f>
        <v>99.58892819470965</v>
      </c>
      <c r="G10" s="98"/>
      <c r="H10" s="98"/>
      <c r="I10" s="98"/>
      <c r="M10" s="53"/>
    </row>
    <row r="11" spans="1:9" ht="23.25" customHeight="1" thickBot="1">
      <c r="A11" s="166" t="s">
        <v>27</v>
      </c>
      <c r="B11" s="150">
        <f>SUM(B7:B10)</f>
        <v>3616402</v>
      </c>
      <c r="C11" s="150">
        <f>SUM(C7:C10)</f>
        <v>3842890</v>
      </c>
      <c r="D11" s="167">
        <f>SUM(D7:D10)</f>
        <v>1810197</v>
      </c>
      <c r="E11" s="151">
        <f>D11/C11*100</f>
        <v>47.10509538394281</v>
      </c>
      <c r="G11" s="34"/>
      <c r="H11" s="34"/>
      <c r="I11" s="34"/>
    </row>
    <row r="12" spans="2:9" ht="10.5" customHeight="1" thickBot="1">
      <c r="B12" s="53"/>
      <c r="C12" s="138"/>
      <c r="D12" s="138"/>
      <c r="G12" s="97"/>
      <c r="H12" s="97"/>
      <c r="I12" s="97"/>
    </row>
    <row r="13" spans="1:9" ht="23.25" customHeight="1" thickBot="1">
      <c r="A13" s="152" t="s">
        <v>30</v>
      </c>
      <c r="B13" s="153">
        <f>Financování!B10</f>
        <v>15900</v>
      </c>
      <c r="C13" s="153">
        <f>Financování!C10</f>
        <v>320351</v>
      </c>
      <c r="D13" s="153">
        <f>Financování!D10</f>
        <v>85173</v>
      </c>
      <c r="E13" s="165">
        <f>D13/C13*100</f>
        <v>26.587399446232414</v>
      </c>
      <c r="G13" s="97"/>
      <c r="H13" s="97"/>
      <c r="I13" s="97"/>
    </row>
    <row r="14" spans="2:9" ht="11.25" customHeight="1" thickBot="1">
      <c r="B14" s="53"/>
      <c r="C14" s="53"/>
      <c r="D14" s="53"/>
      <c r="G14" s="97"/>
      <c r="H14" s="97"/>
      <c r="I14" s="97"/>
    </row>
    <row r="15" spans="1:9" ht="23.25" customHeight="1" thickBot="1">
      <c r="A15" s="122" t="s">
        <v>39</v>
      </c>
      <c r="B15" s="74">
        <f>SUM(B13+B11)</f>
        <v>3632302</v>
      </c>
      <c r="C15" s="74">
        <f>SUM(C13+C11)</f>
        <v>4163241</v>
      </c>
      <c r="D15" s="74">
        <f>SUM(D13+D11)</f>
        <v>1895370</v>
      </c>
      <c r="E15" s="75">
        <f>D15/C15*100</f>
        <v>45.52630991095639</v>
      </c>
      <c r="G15" s="97"/>
      <c r="H15" s="97"/>
      <c r="I15" s="97"/>
    </row>
    <row r="16" spans="2:9" ht="20.25" customHeight="1" thickBot="1">
      <c r="B16" s="53"/>
      <c r="C16" s="53"/>
      <c r="D16" s="53"/>
      <c r="G16" s="97"/>
      <c r="H16" s="97"/>
      <c r="I16" s="97"/>
    </row>
    <row r="17" spans="1:13" ht="23.25" customHeight="1" thickBot="1">
      <c r="A17" s="111" t="s">
        <v>40</v>
      </c>
      <c r="B17" s="76"/>
      <c r="C17" s="76"/>
      <c r="D17" s="77"/>
      <c r="E17" s="78"/>
      <c r="G17" s="97"/>
      <c r="H17" s="97"/>
      <c r="I17" s="97"/>
      <c r="M17" s="53"/>
    </row>
    <row r="18" spans="1:13" ht="15" customHeight="1">
      <c r="A18" s="79" t="s">
        <v>86</v>
      </c>
      <c r="B18" s="80">
        <f>'Rozpočet včetně kapitoly EP'!B19</f>
        <v>73795</v>
      </c>
      <c r="C18" s="139">
        <f>'Rozpočet včetně kapitoly EP'!C19</f>
        <v>74475</v>
      </c>
      <c r="D18" s="139">
        <f>'Rozpočet včetně kapitoly EP'!D19</f>
        <v>23844</v>
      </c>
      <c r="E18" s="64">
        <f aca="true" t="shared" si="0" ref="E18:E33">D18/C18*100</f>
        <v>32.01611278952669</v>
      </c>
      <c r="G18" s="97"/>
      <c r="H18" s="97"/>
      <c r="I18" s="97"/>
      <c r="M18" s="53"/>
    </row>
    <row r="19" spans="1:13" ht="15" customHeight="1">
      <c r="A19" s="81" t="s">
        <v>70</v>
      </c>
      <c r="B19" s="80">
        <v>362107</v>
      </c>
      <c r="C19" s="44">
        <v>491587</v>
      </c>
      <c r="D19" s="44">
        <v>258680</v>
      </c>
      <c r="E19" s="67">
        <f t="shared" si="0"/>
        <v>52.6214078077736</v>
      </c>
      <c r="G19" s="97"/>
      <c r="H19" s="97"/>
      <c r="I19" s="97"/>
      <c r="M19" s="53"/>
    </row>
    <row r="20" spans="1:15" ht="15" customHeight="1">
      <c r="A20" s="82" t="s">
        <v>71</v>
      </c>
      <c r="B20" s="80">
        <f>'Rozpočet včetně kapitoly EP'!B21</f>
        <v>167313</v>
      </c>
      <c r="C20" s="68">
        <f>'Rozpočet včetně kapitoly EP'!C21</f>
        <v>174614</v>
      </c>
      <c r="D20" s="68">
        <f>'Rozpočet včetně kapitoly EP'!D21</f>
        <v>62744</v>
      </c>
      <c r="E20" s="67">
        <f t="shared" si="0"/>
        <v>35.93297215572635</v>
      </c>
      <c r="G20" s="97"/>
      <c r="H20" s="97"/>
      <c r="I20" s="97"/>
      <c r="M20" s="53"/>
      <c r="O20" s="53"/>
    </row>
    <row r="21" spans="1:15" ht="15" customHeight="1">
      <c r="A21" s="82" t="s">
        <v>72</v>
      </c>
      <c r="B21" s="80">
        <f>'Rozpočet včetně kapitoly EP'!B22</f>
        <v>352451</v>
      </c>
      <c r="C21" s="68">
        <f>'Rozpočet včetně kapitoly EP'!C22</f>
        <v>374762</v>
      </c>
      <c r="D21" s="68">
        <f>'Rozpočet včetně kapitoly EP'!D22</f>
        <v>125984</v>
      </c>
      <c r="E21" s="67">
        <f t="shared" si="0"/>
        <v>33.617068966437365</v>
      </c>
      <c r="G21" s="97"/>
      <c r="H21" s="97"/>
      <c r="I21" s="97"/>
      <c r="O21" s="53"/>
    </row>
    <row r="22" spans="1:15" ht="15" customHeight="1">
      <c r="A22" s="82" t="s">
        <v>73</v>
      </c>
      <c r="B22" s="80">
        <f>'Rozpočet včetně kapitoly EP'!B23</f>
        <v>9110</v>
      </c>
      <c r="C22" s="68">
        <f>'Rozpočet včetně kapitoly EP'!C23</f>
        <v>12740</v>
      </c>
      <c r="D22" s="68">
        <f>'Rozpočet včetně kapitoly EP'!D23</f>
        <v>3347</v>
      </c>
      <c r="E22" s="67">
        <f t="shared" si="0"/>
        <v>26.271585557299844</v>
      </c>
      <c r="G22" s="97"/>
      <c r="H22" s="97"/>
      <c r="I22" s="97"/>
      <c r="M22" s="53"/>
      <c r="O22" s="53"/>
    </row>
    <row r="23" spans="1:13" ht="15" customHeight="1">
      <c r="A23" s="82" t="s">
        <v>74</v>
      </c>
      <c r="B23" s="80">
        <f>'Rozpočet včetně kapitoly EP'!B24</f>
        <v>6640</v>
      </c>
      <c r="C23" s="68">
        <f>'Rozpočet včetně kapitoly EP'!C24</f>
        <v>6751</v>
      </c>
      <c r="D23" s="68">
        <f>'Rozpočet včetně kapitoly EP'!D24</f>
        <v>115</v>
      </c>
      <c r="E23" s="67">
        <f t="shared" si="0"/>
        <v>1.7034513405421419</v>
      </c>
      <c r="G23" s="97"/>
      <c r="H23" s="97"/>
      <c r="I23" s="97"/>
      <c r="M23" s="53"/>
    </row>
    <row r="24" spans="1:13" ht="15" customHeight="1">
      <c r="A24" s="82" t="s">
        <v>75</v>
      </c>
      <c r="B24" s="80">
        <f>'Rozpočet včetně kapitoly EP'!B25</f>
        <v>1439641</v>
      </c>
      <c r="C24" s="68">
        <f>'Rozpočet včetně kapitoly EP'!C25</f>
        <v>1711242</v>
      </c>
      <c r="D24" s="68">
        <f>'Rozpočet včetně kapitoly EP'!D25</f>
        <v>592723</v>
      </c>
      <c r="E24" s="67">
        <f t="shared" si="0"/>
        <v>34.63700633808661</v>
      </c>
      <c r="G24" s="97"/>
      <c r="H24" s="97"/>
      <c r="I24" s="97"/>
      <c r="M24" s="53"/>
    </row>
    <row r="25" spans="1:9" ht="15" customHeight="1">
      <c r="A25" s="82" t="s">
        <v>76</v>
      </c>
      <c r="B25" s="80">
        <f>'Rozpočet včetně kapitoly EP'!B26</f>
        <v>103995</v>
      </c>
      <c r="C25" s="68">
        <f>'Rozpočet včetně kapitoly EP'!C26</f>
        <v>105697</v>
      </c>
      <c r="D25" s="68">
        <f>'Rozpočet včetně kapitoly EP'!D26</f>
        <v>64484</v>
      </c>
      <c r="E25" s="67">
        <f t="shared" si="0"/>
        <v>61.00835406870583</v>
      </c>
      <c r="G25" s="97"/>
      <c r="H25" s="97"/>
      <c r="I25" s="97"/>
    </row>
    <row r="26" spans="1:9" ht="15" customHeight="1">
      <c r="A26" s="82" t="s">
        <v>41</v>
      </c>
      <c r="B26" s="80">
        <f>'Rozpočet včetně kapitoly EP'!B27</f>
        <v>13380</v>
      </c>
      <c r="C26" s="68">
        <f>'Rozpočet včetně kapitoly EP'!C27</f>
        <v>17447</v>
      </c>
      <c r="D26" s="68">
        <f>'Rozpočet včetně kapitoly EP'!D27</f>
        <v>11634</v>
      </c>
      <c r="E26" s="67">
        <f t="shared" si="0"/>
        <v>66.68195105175676</v>
      </c>
      <c r="G26" s="97"/>
      <c r="H26" s="97"/>
      <c r="I26" s="97"/>
    </row>
    <row r="27" spans="1:9" ht="15" customHeight="1">
      <c r="A27" s="82" t="s">
        <v>77</v>
      </c>
      <c r="B27" s="80">
        <f>'Rozpočet včetně kapitoly EP'!B28</f>
        <v>52111</v>
      </c>
      <c r="C27" s="68">
        <f>'Rozpočet včetně kapitoly EP'!C28</f>
        <v>54114</v>
      </c>
      <c r="D27" s="68">
        <f>'Rozpočet včetně kapitoly EP'!D28</f>
        <v>17159</v>
      </c>
      <c r="E27" s="67">
        <f t="shared" si="0"/>
        <v>31.70898473592786</v>
      </c>
      <c r="G27" s="97"/>
      <c r="H27" s="97"/>
      <c r="I27" s="97"/>
    </row>
    <row r="28" spans="1:15" ht="15" customHeight="1">
      <c r="A28" s="82" t="s">
        <v>78</v>
      </c>
      <c r="B28" s="80">
        <f>'Rozpočet včetně kapitoly EP'!B29</f>
        <v>260125</v>
      </c>
      <c r="C28" s="68">
        <f>'Rozpočet včetně kapitoly EP'!C29</f>
        <v>262803</v>
      </c>
      <c r="D28" s="68">
        <f>'Rozpočet včetně kapitoly EP'!D29</f>
        <v>99374</v>
      </c>
      <c r="E28" s="67">
        <f t="shared" si="0"/>
        <v>37.8131147665742</v>
      </c>
      <c r="G28" s="97"/>
      <c r="H28" s="97"/>
      <c r="I28" s="97"/>
      <c r="O28" s="53"/>
    </row>
    <row r="29" spans="1:15" ht="15" customHeight="1">
      <c r="A29" s="82" t="s">
        <v>79</v>
      </c>
      <c r="B29" s="80">
        <f>'Rozpočet včetně kapitoly EP'!B30</f>
        <v>85125</v>
      </c>
      <c r="C29" s="68">
        <f>'Rozpočet včetně kapitoly EP'!C30</f>
        <v>92755</v>
      </c>
      <c r="D29" s="68">
        <f>'Rozpočet včetně kapitoly EP'!D30</f>
        <v>5157</v>
      </c>
      <c r="E29" s="67">
        <f t="shared" si="0"/>
        <v>5.559808096598566</v>
      </c>
      <c r="G29" s="97"/>
      <c r="H29" s="97"/>
      <c r="I29" s="97"/>
      <c r="O29" s="53"/>
    </row>
    <row r="30" spans="1:15" ht="15" customHeight="1">
      <c r="A30" s="81" t="s">
        <v>80</v>
      </c>
      <c r="B30" s="80">
        <f>'Rozpočet včetně kapitoly EP'!B31</f>
        <v>432000</v>
      </c>
      <c r="C30" s="44">
        <f>'Rozpočet včetně kapitoly EP'!C31</f>
        <v>515691</v>
      </c>
      <c r="D30" s="68">
        <f>'Rozpočet včetně kapitoly EP'!D31</f>
        <v>81445</v>
      </c>
      <c r="E30" s="67">
        <f t="shared" si="0"/>
        <v>15.793372387728311</v>
      </c>
      <c r="G30" s="97"/>
      <c r="H30" s="97"/>
      <c r="I30" s="97"/>
      <c r="M30" s="53"/>
      <c r="O30" s="53"/>
    </row>
    <row r="31" spans="1:15" ht="15" customHeight="1">
      <c r="A31" s="82" t="s">
        <v>81</v>
      </c>
      <c r="B31" s="80">
        <f>'Rozpočet včetně kapitoly EP'!B32</f>
        <v>36688</v>
      </c>
      <c r="C31" s="68">
        <f>'Rozpočet včetně kapitoly EP'!C32</f>
        <v>41790</v>
      </c>
      <c r="D31" s="68">
        <f>'Rozpočet včetně kapitoly EP'!D32</f>
        <v>9175</v>
      </c>
      <c r="E31" s="67">
        <f t="shared" si="0"/>
        <v>21.95501316104331</v>
      </c>
      <c r="G31" s="97"/>
      <c r="H31" s="97"/>
      <c r="I31" s="97"/>
      <c r="M31" s="53"/>
      <c r="O31" s="53"/>
    </row>
    <row r="32" spans="1:15" ht="15" customHeight="1">
      <c r="A32" s="230" t="s">
        <v>109</v>
      </c>
      <c r="B32" s="80">
        <f>'Rozpočet včetně kapitoly EP'!B33</f>
        <v>4557</v>
      </c>
      <c r="C32" s="80">
        <f>'Rozpočet včetně kapitoly EP'!C33</f>
        <v>4850</v>
      </c>
      <c r="D32" s="80">
        <f>'Rozpočet včetně kapitoly EP'!D33</f>
        <v>1063</v>
      </c>
      <c r="E32" s="67">
        <f t="shared" si="0"/>
        <v>21.917525773195877</v>
      </c>
      <c r="G32" s="97"/>
      <c r="H32" s="97"/>
      <c r="I32" s="97"/>
      <c r="M32" s="53"/>
      <c r="O32" s="53"/>
    </row>
    <row r="33" spans="1:15" ht="15" customHeight="1">
      <c r="A33" s="82" t="s">
        <v>82</v>
      </c>
      <c r="B33" s="80">
        <f>'Rozpočet včetně kapitoly EP'!B34</f>
        <v>58864</v>
      </c>
      <c r="C33" s="68">
        <f>'Rozpočet včetně kapitoly EP'!C34</f>
        <v>61111</v>
      </c>
      <c r="D33" s="68">
        <f>'Rozpočet včetně kapitoly EP'!D34</f>
        <v>19382</v>
      </c>
      <c r="E33" s="67">
        <f t="shared" si="0"/>
        <v>31.716057665559394</v>
      </c>
      <c r="G33" s="97"/>
      <c r="H33" s="97"/>
      <c r="I33" s="97"/>
      <c r="M33" s="53"/>
      <c r="O33" s="53"/>
    </row>
    <row r="34" spans="1:15" ht="15" customHeight="1">
      <c r="A34" s="82" t="s">
        <v>83</v>
      </c>
      <c r="B34" s="80">
        <f>'Rozpočet včetně kapitoly EP'!B34</f>
        <v>58864</v>
      </c>
      <c r="C34" s="68">
        <f>'Rozpočet včetně kapitoly EP'!C35</f>
        <v>132634</v>
      </c>
      <c r="D34" s="68" t="s">
        <v>19</v>
      </c>
      <c r="E34" s="67" t="s">
        <v>19</v>
      </c>
      <c r="G34" s="97"/>
      <c r="H34" s="97"/>
      <c r="I34" s="97"/>
      <c r="M34" s="53"/>
      <c r="O34" s="53"/>
    </row>
    <row r="35" spans="1:15" ht="12.75" customHeight="1">
      <c r="A35" s="84" t="s">
        <v>42</v>
      </c>
      <c r="B35" s="86">
        <v>100000</v>
      </c>
      <c r="C35" s="86">
        <f>'Rozpočet včetně kapitoly EP'!C36</f>
        <v>95355</v>
      </c>
      <c r="D35" s="68" t="s">
        <v>19</v>
      </c>
      <c r="E35" s="67" t="s">
        <v>19</v>
      </c>
      <c r="G35" s="97"/>
      <c r="H35" s="97"/>
      <c r="I35" s="97"/>
      <c r="O35" s="53"/>
    </row>
    <row r="36" spans="1:15" ht="12.75">
      <c r="A36" s="84" t="s">
        <v>43</v>
      </c>
      <c r="B36" s="86">
        <v>45000</v>
      </c>
      <c r="C36" s="86">
        <f>'Rozpočet včetně kapitoly EP'!C37</f>
        <v>33413</v>
      </c>
      <c r="D36" s="68" t="s">
        <v>19</v>
      </c>
      <c r="E36" s="67" t="s">
        <v>19</v>
      </c>
      <c r="G36" s="97"/>
      <c r="H36" s="97"/>
      <c r="I36" s="97"/>
      <c r="M36" s="53"/>
      <c r="O36" s="53"/>
    </row>
    <row r="37" spans="1:9" ht="12.75" customHeight="1" thickBot="1">
      <c r="A37" s="84" t="s">
        <v>44</v>
      </c>
      <c r="B37" s="86">
        <v>5000</v>
      </c>
      <c r="C37" s="86">
        <f>'Rozpočet včetně kapitoly EP'!C38</f>
        <v>3866</v>
      </c>
      <c r="D37" s="68" t="s">
        <v>19</v>
      </c>
      <c r="E37" s="67" t="s">
        <v>19</v>
      </c>
      <c r="G37" s="97"/>
      <c r="H37" s="97"/>
      <c r="I37" s="97"/>
    </row>
    <row r="38" spans="1:9" ht="23.25" customHeight="1" thickBot="1">
      <c r="A38" s="158" t="s">
        <v>45</v>
      </c>
      <c r="B38" s="156">
        <f>SUM(B18:B37)-B34</f>
        <v>3607902</v>
      </c>
      <c r="C38" s="156">
        <f>SUM(C18:C37)-C34</f>
        <v>4135063</v>
      </c>
      <c r="D38" s="156">
        <f>SUM(D18:D37)</f>
        <v>1376310</v>
      </c>
      <c r="E38" s="164">
        <f>D38/C38*100</f>
        <v>33.28389434453599</v>
      </c>
      <c r="G38" s="97"/>
      <c r="H38" s="97"/>
      <c r="I38" s="97"/>
    </row>
    <row r="39" spans="2:9" ht="11.25" customHeight="1" thickBot="1">
      <c r="B39" s="53"/>
      <c r="C39" s="53"/>
      <c r="D39" s="138"/>
      <c r="G39" s="97"/>
      <c r="H39" s="97"/>
      <c r="I39" s="97"/>
    </row>
    <row r="40" spans="1:9" ht="23.25" customHeight="1" thickBot="1">
      <c r="A40" s="152" t="s">
        <v>28</v>
      </c>
      <c r="B40" s="153">
        <v>24400</v>
      </c>
      <c r="C40" s="153">
        <f>Financování!C31</f>
        <v>28178</v>
      </c>
      <c r="D40" s="153">
        <f>Financování!D31</f>
        <v>12942</v>
      </c>
      <c r="E40" s="165">
        <f>D40/C40*100</f>
        <v>45.92944850592661</v>
      </c>
      <c r="G40" s="99"/>
      <c r="H40" s="99"/>
      <c r="I40" s="99"/>
    </row>
    <row r="41" spans="1:9" ht="12.75" customHeight="1" thickBot="1">
      <c r="A41" s="100"/>
      <c r="B41" s="123"/>
      <c r="C41" s="123"/>
      <c r="D41" s="123"/>
      <c r="E41" s="124"/>
      <c r="G41" s="99"/>
      <c r="H41" s="99"/>
      <c r="I41" s="99"/>
    </row>
    <row r="42" spans="1:9" ht="23.25" customHeight="1" thickBot="1">
      <c r="A42" s="125" t="s">
        <v>84</v>
      </c>
      <c r="B42" s="94">
        <f>SUM(B40+B38)</f>
        <v>3632302</v>
      </c>
      <c r="C42" s="94">
        <f>SUM(C40+C38)</f>
        <v>4163241</v>
      </c>
      <c r="D42" s="94">
        <f>SUM(D38+D40)</f>
        <v>1389252</v>
      </c>
      <c r="E42" s="95">
        <f>D42/C42*100</f>
        <v>33.36948305418783</v>
      </c>
      <c r="G42" s="99"/>
      <c r="H42" s="99"/>
      <c r="I42" s="99"/>
    </row>
    <row r="43" spans="7:9" ht="12.75" customHeight="1" thickBot="1">
      <c r="G43" s="34"/>
      <c r="H43" s="34"/>
      <c r="I43" s="34"/>
    </row>
    <row r="44" spans="1:9" ht="23.25" customHeight="1" thickBot="1">
      <c r="A44" s="125" t="s">
        <v>29</v>
      </c>
      <c r="B44" s="94">
        <f>B15-B42</f>
        <v>0</v>
      </c>
      <c r="C44" s="94">
        <f>C15-C42</f>
        <v>0</v>
      </c>
      <c r="D44" s="94">
        <f>D15-D42</f>
        <v>506118</v>
      </c>
      <c r="E44" s="95" t="s">
        <v>19</v>
      </c>
      <c r="G44" s="99"/>
      <c r="H44" s="99"/>
      <c r="I44" s="99"/>
    </row>
    <row r="45" spans="1:9" ht="12.75" customHeight="1">
      <c r="A45" s="292"/>
      <c r="B45" s="293"/>
      <c r="C45" s="293"/>
      <c r="D45" s="293"/>
      <c r="E45" s="294"/>
      <c r="G45" s="99"/>
      <c r="H45" s="99"/>
      <c r="I45" s="99"/>
    </row>
    <row r="46" spans="1:9" ht="12.75">
      <c r="A46" s="7" t="s">
        <v>101</v>
      </c>
      <c r="B46" s="101"/>
      <c r="C46" s="101"/>
      <c r="D46" s="7"/>
      <c r="E46" s="7"/>
      <c r="G46" s="99"/>
      <c r="H46" s="97"/>
      <c r="I46" s="99"/>
    </row>
    <row r="47" spans="7:9" ht="12.75">
      <c r="G47" s="99"/>
      <c r="H47" s="97"/>
      <c r="I47" s="99"/>
    </row>
    <row r="48" spans="7:9" ht="12.75">
      <c r="G48" s="99"/>
      <c r="H48" s="97"/>
      <c r="I48" s="99"/>
    </row>
    <row r="49" spans="7:9" ht="12.75">
      <c r="G49" s="99"/>
      <c r="H49" s="97"/>
      <c r="I49" s="99"/>
    </row>
    <row r="50" spans="1:9" ht="12.75" customHeight="1">
      <c r="A50" s="102"/>
      <c r="B50" s="103"/>
      <c r="C50" s="103"/>
      <c r="D50" s="104"/>
      <c r="G50" s="98"/>
      <c r="H50" s="98"/>
      <c r="I50" s="98"/>
    </row>
    <row r="51" spans="1:9" ht="12.75" customHeight="1">
      <c r="A51" s="55"/>
      <c r="B51" s="55"/>
      <c r="C51" s="55"/>
      <c r="D51" s="104"/>
      <c r="G51" s="34"/>
      <c r="H51" s="34"/>
      <c r="I51" s="34"/>
    </row>
    <row r="52" spans="1:9" ht="12.75">
      <c r="A52" s="46"/>
      <c r="B52" s="46"/>
      <c r="C52" s="46"/>
      <c r="D52" s="46"/>
      <c r="G52" s="99"/>
      <c r="H52" s="99"/>
      <c r="I52" s="99"/>
    </row>
    <row r="53" spans="1:9" ht="12.75">
      <c r="A53" s="46"/>
      <c r="B53" s="46"/>
      <c r="C53" s="46"/>
      <c r="D53" s="105"/>
      <c r="E53" s="34"/>
      <c r="G53" s="99"/>
      <c r="H53" s="97"/>
      <c r="I53" s="99"/>
    </row>
    <row r="54" spans="1:9" ht="12.75">
      <c r="A54" s="46"/>
      <c r="B54" s="46"/>
      <c r="C54" s="46"/>
      <c r="D54" s="126"/>
      <c r="G54" s="98"/>
      <c r="H54" s="98"/>
      <c r="I54" s="98"/>
    </row>
    <row r="55" spans="1:9" ht="12.75">
      <c r="A55" s="46"/>
      <c r="B55" s="46"/>
      <c r="C55" s="46"/>
      <c r="D55" s="127"/>
      <c r="G55" s="34"/>
      <c r="H55" s="34"/>
      <c r="I55" s="34"/>
    </row>
    <row r="56" spans="1:9" ht="12.75">
      <c r="A56" s="46"/>
      <c r="B56" s="46"/>
      <c r="C56" s="46"/>
      <c r="D56" s="46"/>
      <c r="G56" s="34"/>
      <c r="H56" s="34"/>
      <c r="I56" s="34"/>
    </row>
    <row r="57" spans="7:9" ht="12.75">
      <c r="G57" s="34"/>
      <c r="H57" s="34"/>
      <c r="I57" s="34"/>
    </row>
    <row r="58" spans="7:9" ht="12.75">
      <c r="G58" s="34"/>
      <c r="H58" s="34"/>
      <c r="I58" s="34"/>
    </row>
    <row r="59" spans="7:9" ht="12.75">
      <c r="G59" s="34"/>
      <c r="H59" s="34"/>
      <c r="I59" s="34"/>
    </row>
    <row r="60" spans="7:9" ht="12.75">
      <c r="G60" s="34"/>
      <c r="H60" s="34"/>
      <c r="I60" s="34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9">
      <selection activeCell="K26" sqref="K26"/>
    </sheetView>
  </sheetViews>
  <sheetFormatPr defaultColWidth="9.00390625" defaultRowHeight="12.75"/>
  <cols>
    <col min="1" max="1" width="43.003906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42" customFormat="1" ht="22.5" customHeight="1">
      <c r="A1" s="305" t="s">
        <v>141</v>
      </c>
      <c r="B1" s="302"/>
      <c r="C1" s="302"/>
      <c r="D1" s="302"/>
      <c r="E1" s="302"/>
    </row>
    <row r="2" spans="1:5" ht="15">
      <c r="A2" s="43" t="s">
        <v>30</v>
      </c>
      <c r="E2" s="57" t="s">
        <v>20</v>
      </c>
    </row>
    <row r="3" spans="1:5" ht="25.5">
      <c r="A3" s="199" t="s">
        <v>53</v>
      </c>
      <c r="B3" s="22" t="s">
        <v>54</v>
      </c>
      <c r="C3" s="22" t="s">
        <v>33</v>
      </c>
      <c r="D3" s="22" t="s">
        <v>87</v>
      </c>
      <c r="E3" s="22" t="s">
        <v>34</v>
      </c>
    </row>
    <row r="4" spans="1:5" ht="38.25">
      <c r="A4" s="240" t="s">
        <v>142</v>
      </c>
      <c r="B4" s="83">
        <v>8000</v>
      </c>
      <c r="C4" s="83">
        <v>8000</v>
      </c>
      <c r="D4" s="83">
        <v>0</v>
      </c>
      <c r="E4" s="83">
        <f aca="true" t="shared" si="0" ref="E4:E10">D4*100/C4</f>
        <v>0</v>
      </c>
    </row>
    <row r="5" spans="1:5" ht="54.75" customHeight="1">
      <c r="A5" s="240" t="s">
        <v>103</v>
      </c>
      <c r="B5" s="83">
        <v>7900</v>
      </c>
      <c r="C5" s="83">
        <v>7900</v>
      </c>
      <c r="D5" s="83">
        <v>4000</v>
      </c>
      <c r="E5" s="83">
        <f t="shared" si="0"/>
        <v>50.63291139240506</v>
      </c>
    </row>
    <row r="6" spans="1:5" ht="38.25" customHeight="1">
      <c r="A6" s="240" t="s">
        <v>120</v>
      </c>
      <c r="B6" s="83">
        <v>0</v>
      </c>
      <c r="C6" s="83">
        <v>3373</v>
      </c>
      <c r="D6" s="83">
        <v>0</v>
      </c>
      <c r="E6" s="83">
        <v>0</v>
      </c>
    </row>
    <row r="7" spans="1:5" ht="54.75" customHeight="1">
      <c r="A7" s="240" t="s">
        <v>143</v>
      </c>
      <c r="B7" s="83">
        <v>0</v>
      </c>
      <c r="C7" s="83">
        <v>6000</v>
      </c>
      <c r="D7" s="83">
        <v>0</v>
      </c>
      <c r="E7" s="83">
        <f>D7*100/C7</f>
        <v>0</v>
      </c>
    </row>
    <row r="8" spans="1:5" ht="25.5" customHeight="1">
      <c r="A8" s="200" t="s">
        <v>113</v>
      </c>
      <c r="B8" s="201">
        <v>0</v>
      </c>
      <c r="C8" s="201">
        <v>3630</v>
      </c>
      <c r="D8" s="201">
        <v>3630</v>
      </c>
      <c r="E8" s="66">
        <f t="shared" si="0"/>
        <v>100</v>
      </c>
    </row>
    <row r="9" spans="1:5" ht="25.5" customHeight="1">
      <c r="A9" s="240" t="s">
        <v>114</v>
      </c>
      <c r="B9" s="83">
        <v>0</v>
      </c>
      <c r="C9" s="83">
        <v>291448</v>
      </c>
      <c r="D9" s="83">
        <v>77543</v>
      </c>
      <c r="E9" s="66">
        <f t="shared" si="0"/>
        <v>26.606118415635034</v>
      </c>
    </row>
    <row r="10" spans="1:14" ht="20.25" customHeight="1">
      <c r="A10" s="172" t="s">
        <v>55</v>
      </c>
      <c r="B10" s="168">
        <f>SUM(B4:B9)</f>
        <v>15900</v>
      </c>
      <c r="C10" s="168">
        <f>SUM(C4:C9)</f>
        <v>320351</v>
      </c>
      <c r="D10" s="168">
        <f>SUM(D4:D9)</f>
        <v>85173</v>
      </c>
      <c r="E10" s="168">
        <f t="shared" si="0"/>
        <v>26.587399446232414</v>
      </c>
      <c r="N10" s="53"/>
    </row>
    <row r="11" ht="15" customHeight="1">
      <c r="N11" s="53"/>
    </row>
    <row r="12" spans="1:14" ht="25.5">
      <c r="A12" s="171" t="s">
        <v>56</v>
      </c>
      <c r="B12" s="22" t="s">
        <v>54</v>
      </c>
      <c r="C12" s="22" t="s">
        <v>33</v>
      </c>
      <c r="D12" s="22" t="s">
        <v>87</v>
      </c>
      <c r="E12" s="22" t="s">
        <v>34</v>
      </c>
      <c r="N12" s="53"/>
    </row>
    <row r="13" spans="1:14" ht="15.75" customHeight="1">
      <c r="A13" s="200" t="s">
        <v>98</v>
      </c>
      <c r="B13" s="83">
        <v>70000</v>
      </c>
      <c r="C13" s="83">
        <v>111735</v>
      </c>
      <c r="D13" s="83">
        <v>8001</v>
      </c>
      <c r="E13" s="66">
        <f aca="true" t="shared" si="1" ref="E13:E18">D13*100/C13</f>
        <v>7.16069271043093</v>
      </c>
      <c r="N13" s="53"/>
    </row>
    <row r="14" spans="1:14" ht="25.5">
      <c r="A14" s="202" t="s">
        <v>121</v>
      </c>
      <c r="B14" s="83">
        <v>14464</v>
      </c>
      <c r="C14" s="83">
        <v>322875</v>
      </c>
      <c r="D14" s="83">
        <v>322875</v>
      </c>
      <c r="E14" s="66">
        <f t="shared" si="1"/>
        <v>100</v>
      </c>
      <c r="N14" s="53"/>
    </row>
    <row r="15" spans="1:14" ht="15.75" customHeight="1">
      <c r="A15" s="202" t="s">
        <v>57</v>
      </c>
      <c r="B15" s="83">
        <v>171869</v>
      </c>
      <c r="C15" s="83">
        <v>169161</v>
      </c>
      <c r="D15" s="83">
        <v>42489</v>
      </c>
      <c r="E15" s="66">
        <f t="shared" si="1"/>
        <v>25.11749162040896</v>
      </c>
      <c r="F15" s="213"/>
      <c r="N15" s="53"/>
    </row>
    <row r="16" spans="1:14" ht="38.25">
      <c r="A16" s="202" t="s">
        <v>115</v>
      </c>
      <c r="B16" s="83">
        <v>0</v>
      </c>
      <c r="C16" s="83">
        <v>10</v>
      </c>
      <c r="D16" s="83">
        <v>10</v>
      </c>
      <c r="E16" s="66">
        <f t="shared" si="1"/>
        <v>100</v>
      </c>
      <c r="F16" s="195"/>
      <c r="N16" s="53"/>
    </row>
    <row r="17" spans="1:14" ht="25.5">
      <c r="A17" s="202" t="s">
        <v>140</v>
      </c>
      <c r="B17" s="268">
        <v>0</v>
      </c>
      <c r="C17" s="268">
        <v>100</v>
      </c>
      <c r="D17" s="268">
        <v>100</v>
      </c>
      <c r="E17" s="270">
        <f t="shared" si="1"/>
        <v>100</v>
      </c>
      <c r="F17" s="195"/>
      <c r="N17" s="53"/>
    </row>
    <row r="18" spans="1:14" ht="25.5" customHeight="1">
      <c r="A18" s="174" t="s">
        <v>58</v>
      </c>
      <c r="B18" s="168">
        <f>SUM(B13:B17)</f>
        <v>256333</v>
      </c>
      <c r="C18" s="168">
        <f>SUM(C13:C17)</f>
        <v>603881</v>
      </c>
      <c r="D18" s="168">
        <f>SUM(D13:D17)</f>
        <v>373475</v>
      </c>
      <c r="E18" s="168">
        <f t="shared" si="1"/>
        <v>61.845794121689536</v>
      </c>
      <c r="N18" s="53"/>
    </row>
    <row r="19" spans="2:14" ht="13.5" thickBot="1">
      <c r="B19" s="8"/>
      <c r="C19" s="8"/>
      <c r="D19" s="8"/>
      <c r="E19" s="8"/>
      <c r="N19" s="53"/>
    </row>
    <row r="20" spans="1:14" ht="18.75" customHeight="1" thickBot="1">
      <c r="A20" s="111" t="s">
        <v>59</v>
      </c>
      <c r="B20" s="74">
        <f>B10+B18</f>
        <v>272233</v>
      </c>
      <c r="C20" s="74">
        <f>SUM(C18+C10)</f>
        <v>924232</v>
      </c>
      <c r="D20" s="74">
        <f>D18+D10</f>
        <v>458648</v>
      </c>
      <c r="E20" s="75">
        <f>D20/C20*100</f>
        <v>49.6247695383843</v>
      </c>
      <c r="N20" s="53"/>
    </row>
    <row r="21" spans="1:14" ht="14.25" customHeight="1">
      <c r="A21" s="71"/>
      <c r="B21" s="175"/>
      <c r="C21" s="175"/>
      <c r="D21" s="175"/>
      <c r="E21" s="176"/>
      <c r="N21" s="53"/>
    </row>
    <row r="22" spans="1:5" ht="15">
      <c r="A22" s="43" t="s">
        <v>28</v>
      </c>
      <c r="E22" s="57" t="s">
        <v>20</v>
      </c>
    </row>
    <row r="23" spans="1:6" ht="12.75" customHeight="1">
      <c r="A23" s="177" t="s">
        <v>60</v>
      </c>
      <c r="B23" s="178" t="s">
        <v>92</v>
      </c>
      <c r="C23" s="178" t="s">
        <v>93</v>
      </c>
      <c r="D23" s="179" t="s">
        <v>87</v>
      </c>
      <c r="E23" s="178" t="s">
        <v>34</v>
      </c>
      <c r="F23" s="184"/>
    </row>
    <row r="24" spans="1:5" ht="9.75" customHeight="1">
      <c r="A24" s="180"/>
      <c r="B24" s="170"/>
      <c r="C24" s="170"/>
      <c r="D24" s="169"/>
      <c r="E24" s="170"/>
    </row>
    <row r="25" spans="1:5" ht="15.75" customHeight="1">
      <c r="A25" s="236" t="s">
        <v>90</v>
      </c>
      <c r="B25" s="83">
        <v>24400</v>
      </c>
      <c r="C25" s="227">
        <v>24400</v>
      </c>
      <c r="D25" s="237">
        <v>12195</v>
      </c>
      <c r="E25" s="227">
        <f aca="true" t="shared" si="2" ref="E25:E31">D25*100/C25</f>
        <v>49.97950819672131</v>
      </c>
    </row>
    <row r="26" spans="1:5" ht="56.25" customHeight="1">
      <c r="A26" s="236" t="s">
        <v>107</v>
      </c>
      <c r="B26" s="83">
        <v>0</v>
      </c>
      <c r="C26" s="227">
        <v>477</v>
      </c>
      <c r="D26" s="237">
        <v>477</v>
      </c>
      <c r="E26" s="227">
        <f t="shared" si="2"/>
        <v>100</v>
      </c>
    </row>
    <row r="27" spans="1:5" ht="51">
      <c r="A27" s="238" t="s">
        <v>108</v>
      </c>
      <c r="B27" s="83">
        <v>0</v>
      </c>
      <c r="C27" s="227">
        <v>3106</v>
      </c>
      <c r="D27" s="237">
        <v>75</v>
      </c>
      <c r="E27" s="227">
        <f t="shared" si="2"/>
        <v>2.4146812620734064</v>
      </c>
    </row>
    <row r="28" spans="1:5" ht="39.75" customHeight="1">
      <c r="A28" s="238" t="s">
        <v>148</v>
      </c>
      <c r="B28" s="268">
        <v>0</v>
      </c>
      <c r="C28" s="269">
        <v>85</v>
      </c>
      <c r="D28" s="239">
        <v>85</v>
      </c>
      <c r="E28" s="227">
        <f t="shared" si="2"/>
        <v>100</v>
      </c>
    </row>
    <row r="29" spans="1:5" ht="38.25">
      <c r="A29" s="238" t="s">
        <v>116</v>
      </c>
      <c r="B29" s="83">
        <v>0</v>
      </c>
      <c r="C29" s="227">
        <v>10</v>
      </c>
      <c r="D29" s="239">
        <v>10</v>
      </c>
      <c r="E29" s="227">
        <f t="shared" si="2"/>
        <v>100</v>
      </c>
    </row>
    <row r="30" spans="1:5" ht="25.5">
      <c r="A30" s="238" t="s">
        <v>139</v>
      </c>
      <c r="B30" s="268">
        <v>0</v>
      </c>
      <c r="C30" s="269">
        <v>100</v>
      </c>
      <c r="D30" s="239">
        <v>100</v>
      </c>
      <c r="E30" s="269">
        <f t="shared" si="2"/>
        <v>100</v>
      </c>
    </row>
    <row r="31" spans="1:5" ht="20.25" customHeight="1">
      <c r="A31" s="172" t="s">
        <v>61</v>
      </c>
      <c r="B31" s="168">
        <f>SUM(B25:B25)</f>
        <v>24400</v>
      </c>
      <c r="C31" s="168">
        <f>SUM(C25:C30)</f>
        <v>28178</v>
      </c>
      <c r="D31" s="168">
        <f>SUM(D25:D30)</f>
        <v>12942</v>
      </c>
      <c r="E31" s="168">
        <f t="shared" si="2"/>
        <v>45.92944850592661</v>
      </c>
    </row>
    <row r="32" spans="1:5" ht="12.75" customHeight="1">
      <c r="A32" s="182"/>
      <c r="B32" s="183"/>
      <c r="C32" s="183"/>
      <c r="D32" s="183"/>
      <c r="E32" s="183"/>
    </row>
    <row r="33" spans="1:5" ht="25.5">
      <c r="A33" s="171" t="s">
        <v>62</v>
      </c>
      <c r="B33" s="22" t="s">
        <v>54</v>
      </c>
      <c r="C33" s="22" t="s">
        <v>47</v>
      </c>
      <c r="D33" s="22" t="s">
        <v>48</v>
      </c>
      <c r="E33" s="22" t="s">
        <v>34</v>
      </c>
    </row>
    <row r="34" spans="1:5" ht="15.75" customHeight="1">
      <c r="A34" s="173" t="s">
        <v>99</v>
      </c>
      <c r="B34" s="83">
        <v>0</v>
      </c>
      <c r="C34" s="83">
        <v>251412</v>
      </c>
      <c r="D34" s="83">
        <v>212384</v>
      </c>
      <c r="E34" s="83">
        <f>D34*100/C34</f>
        <v>84.47647685870206</v>
      </c>
    </row>
    <row r="35" spans="1:5" ht="15.75" customHeight="1">
      <c r="A35" s="173" t="s">
        <v>63</v>
      </c>
      <c r="B35" s="83">
        <v>0</v>
      </c>
      <c r="C35" s="83">
        <v>8259</v>
      </c>
      <c r="D35" s="83">
        <v>8259</v>
      </c>
      <c r="E35" s="83">
        <f>D35*100/C35</f>
        <v>100</v>
      </c>
    </row>
    <row r="36" spans="1:5" ht="26.25" customHeight="1">
      <c r="A36" s="174" t="s">
        <v>64</v>
      </c>
      <c r="B36" s="168">
        <f>SUM(B34:B35)</f>
        <v>0</v>
      </c>
      <c r="C36" s="168">
        <f>SUM(C34:C35)</f>
        <v>259671</v>
      </c>
      <c r="D36" s="168">
        <f>SUM(D34:D35)</f>
        <v>220643</v>
      </c>
      <c r="E36" s="216">
        <f>D36/C36*100</f>
        <v>84.9702123071117</v>
      </c>
    </row>
    <row r="37" spans="2:5" ht="12" customHeight="1" thickBot="1">
      <c r="B37" s="8"/>
      <c r="C37" s="8"/>
      <c r="D37" s="8"/>
      <c r="E37" s="8"/>
    </row>
    <row r="38" spans="1:5" ht="21.75" customHeight="1" thickBot="1">
      <c r="A38" s="111" t="s">
        <v>65</v>
      </c>
      <c r="B38" s="74">
        <f>SUM(B36+B31)</f>
        <v>24400</v>
      </c>
      <c r="C38" s="74">
        <f>SUM(C36+C31)</f>
        <v>287849</v>
      </c>
      <c r="D38" s="74">
        <f>SUM(D36+D31)</f>
        <v>233585</v>
      </c>
      <c r="E38" s="75">
        <f>D38/C38*100</f>
        <v>81.14844936060226</v>
      </c>
    </row>
    <row r="39" ht="12" customHeight="1" thickBot="1"/>
    <row r="40" spans="1:5" ht="22.5" customHeight="1" thickBot="1">
      <c r="A40" s="111" t="s">
        <v>66</v>
      </c>
      <c r="B40" s="74">
        <f>B20-B38</f>
        <v>247833</v>
      </c>
      <c r="C40" s="74">
        <f>C20-C38</f>
        <v>636383</v>
      </c>
      <c r="D40" s="74">
        <f>D20-D38</f>
        <v>225063</v>
      </c>
      <c r="E40" s="75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1" fitToWidth="1" horizontalDpi="600" verticalDpi="600" orientation="portrait" paperSize="9" scale="74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"/>
  <sheetViews>
    <sheetView showGridLines="0" zoomScalePageLayoutView="0" workbookViewId="0" topLeftCell="A10">
      <selection activeCell="B6" sqref="B6"/>
    </sheetView>
  </sheetViews>
  <sheetFormatPr defaultColWidth="9.00390625" defaultRowHeight="12.75"/>
  <cols>
    <col min="1" max="1" width="2.625" style="271" customWidth="1"/>
    <col min="2" max="2" width="20.125" style="271" customWidth="1"/>
    <col min="3" max="3" width="5.25390625" style="271" customWidth="1"/>
    <col min="4" max="15" width="8.00390625" style="271" customWidth="1"/>
    <col min="16" max="16" width="10.75390625" style="271" customWidth="1"/>
    <col min="17" max="18" width="9.375" style="271" customWidth="1"/>
    <col min="19" max="19" width="0" style="271" hidden="1" customWidth="1"/>
    <col min="20" max="20" width="4.00390625" style="271" customWidth="1"/>
    <col min="21" max="16384" width="9.125" style="271" customWidth="1"/>
  </cols>
  <sheetData>
    <row r="1" ht="21" customHeight="1"/>
    <row r="2" spans="2:18" ht="18" customHeight="1">
      <c r="B2" s="308" t="s">
        <v>147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</row>
    <row r="3" ht="3" customHeight="1"/>
    <row r="4" spans="2:18" ht="13.5" customHeight="1">
      <c r="B4" s="310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</row>
    <row r="5" ht="6.75" customHeight="1"/>
    <row r="6" spans="2:18" ht="22.5">
      <c r="B6" s="272">
        <v>2013</v>
      </c>
      <c r="C6" s="273"/>
      <c r="D6" s="274" t="s">
        <v>0</v>
      </c>
      <c r="E6" s="274" t="s">
        <v>1</v>
      </c>
      <c r="F6" s="274" t="s">
        <v>2</v>
      </c>
      <c r="G6" s="274" t="s">
        <v>3</v>
      </c>
      <c r="H6" s="274" t="s">
        <v>4</v>
      </c>
      <c r="I6" s="274" t="s">
        <v>5</v>
      </c>
      <c r="J6" s="274" t="s">
        <v>6</v>
      </c>
      <c r="K6" s="274" t="s">
        <v>7</v>
      </c>
      <c r="L6" s="274" t="s">
        <v>8</v>
      </c>
      <c r="M6" s="274" t="s">
        <v>9</v>
      </c>
      <c r="N6" s="274" t="s">
        <v>10</v>
      </c>
      <c r="O6" s="274" t="s">
        <v>11</v>
      </c>
      <c r="P6" s="274" t="s">
        <v>12</v>
      </c>
      <c r="Q6" s="274" t="s">
        <v>15</v>
      </c>
      <c r="R6" s="274" t="s">
        <v>13</v>
      </c>
    </row>
    <row r="7" spans="2:18" ht="33.75">
      <c r="B7" s="275" t="s">
        <v>124</v>
      </c>
      <c r="C7" s="276">
        <v>1111</v>
      </c>
      <c r="D7" s="277">
        <v>109334.73999</v>
      </c>
      <c r="E7" s="277">
        <v>62408.023</v>
      </c>
      <c r="F7" s="277">
        <v>55215.991</v>
      </c>
      <c r="G7" s="277">
        <v>43169.073</v>
      </c>
      <c r="H7" s="277">
        <v>56141.171</v>
      </c>
      <c r="I7" s="277">
        <v>0</v>
      </c>
      <c r="J7" s="277">
        <v>0</v>
      </c>
      <c r="K7" s="277">
        <v>0</v>
      </c>
      <c r="L7" s="277">
        <v>0</v>
      </c>
      <c r="M7" s="277">
        <v>0</v>
      </c>
      <c r="N7" s="277">
        <v>0</v>
      </c>
      <c r="O7" s="277">
        <v>0</v>
      </c>
      <c r="P7" s="277">
        <f>SUM(D7:O7)</f>
        <v>326268.99799000006</v>
      </c>
      <c r="Q7" s="277">
        <v>688000</v>
      </c>
      <c r="R7" s="278">
        <f>P7/Q7*100</f>
        <v>47.42281947529071</v>
      </c>
    </row>
    <row r="8" spans="2:18" ht="33.75">
      <c r="B8" s="275" t="s">
        <v>125</v>
      </c>
      <c r="C8" s="276">
        <v>1112</v>
      </c>
      <c r="D8" s="277">
        <v>5350.13452</v>
      </c>
      <c r="E8" s="277">
        <v>765.989</v>
      </c>
      <c r="F8" s="277">
        <v>2110.198</v>
      </c>
      <c r="G8" s="277">
        <v>0</v>
      </c>
      <c r="H8" s="277">
        <v>0</v>
      </c>
      <c r="I8" s="277">
        <v>0</v>
      </c>
      <c r="J8" s="277">
        <v>0</v>
      </c>
      <c r="K8" s="277">
        <v>0</v>
      </c>
      <c r="L8" s="277">
        <v>0</v>
      </c>
      <c r="M8" s="277">
        <v>0</v>
      </c>
      <c r="N8" s="277">
        <v>0</v>
      </c>
      <c r="O8" s="277">
        <v>0</v>
      </c>
      <c r="P8" s="277">
        <f>SUM(D8:O8)</f>
        <v>8226.32152</v>
      </c>
      <c r="Q8" s="277">
        <v>20000</v>
      </c>
      <c r="R8" s="278">
        <f>P8/Q8*100</f>
        <v>41.131607599999995</v>
      </c>
    </row>
    <row r="9" spans="2:18" ht="33.75">
      <c r="B9" s="275" t="s">
        <v>126</v>
      </c>
      <c r="C9" s="276">
        <v>1113</v>
      </c>
      <c r="D9" s="277">
        <v>8118.2882199999995</v>
      </c>
      <c r="E9" s="277">
        <v>14506.183</v>
      </c>
      <c r="F9" s="277">
        <v>4507.092</v>
      </c>
      <c r="G9" s="277">
        <v>4965.766</v>
      </c>
      <c r="H9" s="277">
        <v>6085.932</v>
      </c>
      <c r="I9" s="277">
        <v>0</v>
      </c>
      <c r="J9" s="277">
        <v>0</v>
      </c>
      <c r="K9" s="277">
        <v>0</v>
      </c>
      <c r="L9" s="277">
        <v>0</v>
      </c>
      <c r="M9" s="277">
        <v>0</v>
      </c>
      <c r="N9" s="277">
        <v>0</v>
      </c>
      <c r="O9" s="277">
        <v>0</v>
      </c>
      <c r="P9" s="277">
        <f>SUM(D9:O9)</f>
        <v>38183.26122</v>
      </c>
      <c r="Q9" s="277">
        <v>65000</v>
      </c>
      <c r="R9" s="278">
        <f>P9/Q9*100</f>
        <v>58.743478800000005</v>
      </c>
    </row>
    <row r="10" spans="2:18" ht="22.5">
      <c r="B10" s="275" t="s">
        <v>127</v>
      </c>
      <c r="C10" s="276">
        <v>1121</v>
      </c>
      <c r="D10" s="277">
        <v>129909.91923999999</v>
      </c>
      <c r="E10" s="277">
        <v>5316.487</v>
      </c>
      <c r="F10" s="277">
        <v>148927.992</v>
      </c>
      <c r="G10" s="277">
        <v>35542.587</v>
      </c>
      <c r="H10" s="277">
        <v>0</v>
      </c>
      <c r="I10" s="277">
        <v>0</v>
      </c>
      <c r="J10" s="277">
        <v>0</v>
      </c>
      <c r="K10" s="277">
        <v>0</v>
      </c>
      <c r="L10" s="277">
        <v>0</v>
      </c>
      <c r="M10" s="277">
        <v>0</v>
      </c>
      <c r="N10" s="277">
        <v>0</v>
      </c>
      <c r="O10" s="277">
        <v>0</v>
      </c>
      <c r="P10" s="277">
        <f>SUM(D10:O10)</f>
        <v>319696.98524</v>
      </c>
      <c r="Q10" s="277">
        <v>760000</v>
      </c>
      <c r="R10" s="278">
        <f>P10/Q10*100</f>
        <v>42.065392794736844</v>
      </c>
    </row>
    <row r="11" spans="2:18" ht="12.75">
      <c r="B11" s="275" t="s">
        <v>128</v>
      </c>
      <c r="C11" s="276">
        <v>1211</v>
      </c>
      <c r="D11" s="277">
        <v>154897.07353999998</v>
      </c>
      <c r="E11" s="277">
        <v>269836.764</v>
      </c>
      <c r="F11" s="277">
        <v>36850.395</v>
      </c>
      <c r="G11" s="277">
        <v>105131.439</v>
      </c>
      <c r="H11" s="277">
        <v>183014.803</v>
      </c>
      <c r="I11" s="277">
        <v>0</v>
      </c>
      <c r="J11" s="277">
        <v>0</v>
      </c>
      <c r="K11" s="277">
        <v>0</v>
      </c>
      <c r="L11" s="277">
        <v>0</v>
      </c>
      <c r="M11" s="277">
        <v>0</v>
      </c>
      <c r="N11" s="277">
        <v>0</v>
      </c>
      <c r="O11" s="277">
        <v>0</v>
      </c>
      <c r="P11" s="277">
        <f>SUM(D11:O11)</f>
        <v>749730.4745400001</v>
      </c>
      <c r="Q11" s="277">
        <v>1706800</v>
      </c>
      <c r="R11" s="278">
        <f>P11/Q11*100</f>
        <v>43.926088266932275</v>
      </c>
    </row>
    <row r="12" spans="2:18" ht="12.75">
      <c r="B12" s="311" t="s">
        <v>14</v>
      </c>
      <c r="C12" s="312"/>
      <c r="D12" s="279">
        <v>407610.15551000007</v>
      </c>
      <c r="E12" s="279">
        <v>352833.446</v>
      </c>
      <c r="F12" s="279">
        <v>247611.668</v>
      </c>
      <c r="G12" s="279">
        <f>SUM(G7:G11)</f>
        <v>188808.865</v>
      </c>
      <c r="H12" s="279">
        <f>SUM(H7:H11)</f>
        <v>245241.90600000002</v>
      </c>
      <c r="I12" s="279">
        <v>0</v>
      </c>
      <c r="J12" s="279">
        <v>0</v>
      </c>
      <c r="K12" s="279">
        <v>0</v>
      </c>
      <c r="L12" s="279">
        <v>0</v>
      </c>
      <c r="M12" s="279">
        <v>0</v>
      </c>
      <c r="N12" s="279">
        <v>0</v>
      </c>
      <c r="O12" s="279">
        <v>0</v>
      </c>
      <c r="P12" s="280">
        <f>SUM(D12:O12)</f>
        <v>1442106.04051</v>
      </c>
      <c r="Q12" s="279">
        <v>3239800</v>
      </c>
      <c r="R12" s="278">
        <f>P12/Q12*100</f>
        <v>44.51219336100994</v>
      </c>
    </row>
    <row r="13" spans="2:18" ht="12.75"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</row>
    <row r="14" spans="2:18" ht="12.75">
      <c r="B14" s="313" t="s">
        <v>129</v>
      </c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</row>
    <row r="15" spans="2:18" ht="12.75">
      <c r="B15" s="313" t="s">
        <v>145</v>
      </c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</row>
    <row r="16" spans="2:18" ht="12.75">
      <c r="B16" s="313" t="s">
        <v>146</v>
      </c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</row>
    <row r="17" spans="2:18" ht="12.75"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2:18" ht="33.75">
      <c r="B18" s="283">
        <v>2012</v>
      </c>
      <c r="C18" s="284"/>
      <c r="D18" s="285" t="s">
        <v>0</v>
      </c>
      <c r="E18" s="285" t="s">
        <v>1</v>
      </c>
      <c r="F18" s="285" t="s">
        <v>2</v>
      </c>
      <c r="G18" s="285" t="s">
        <v>3</v>
      </c>
      <c r="H18" s="285" t="s">
        <v>4</v>
      </c>
      <c r="I18" s="285" t="s">
        <v>5</v>
      </c>
      <c r="J18" s="285" t="s">
        <v>6</v>
      </c>
      <c r="K18" s="285" t="s">
        <v>7</v>
      </c>
      <c r="L18" s="285" t="s">
        <v>8</v>
      </c>
      <c r="M18" s="285" t="s">
        <v>9</v>
      </c>
      <c r="N18" s="285" t="s">
        <v>10</v>
      </c>
      <c r="O18" s="285" t="s">
        <v>11</v>
      </c>
      <c r="P18" s="285" t="s">
        <v>102</v>
      </c>
      <c r="Q18" s="285" t="s">
        <v>16</v>
      </c>
      <c r="R18" s="285" t="s">
        <v>13</v>
      </c>
    </row>
    <row r="19" spans="2:18" ht="33.75">
      <c r="B19" s="286" t="s">
        <v>124</v>
      </c>
      <c r="C19" s="287">
        <v>1111</v>
      </c>
      <c r="D19" s="288">
        <v>101317.66</v>
      </c>
      <c r="E19" s="288">
        <v>70805.978</v>
      </c>
      <c r="F19" s="288">
        <v>54296.157</v>
      </c>
      <c r="G19" s="288">
        <v>44698.108</v>
      </c>
      <c r="H19" s="288">
        <v>52118.758</v>
      </c>
      <c r="I19" s="288">
        <v>0</v>
      </c>
      <c r="J19" s="288">
        <v>0</v>
      </c>
      <c r="K19" s="288">
        <v>0</v>
      </c>
      <c r="L19" s="288">
        <v>0</v>
      </c>
      <c r="M19" s="288">
        <v>0</v>
      </c>
      <c r="N19" s="288">
        <v>0</v>
      </c>
      <c r="O19" s="288">
        <v>0</v>
      </c>
      <c r="P19" s="288">
        <v>323236.66099999996</v>
      </c>
      <c r="Q19" s="288">
        <v>785861.40339</v>
      </c>
      <c r="R19" s="289">
        <v>41.13150990819015</v>
      </c>
    </row>
    <row r="20" spans="2:18" ht="33.75">
      <c r="B20" s="286" t="s">
        <v>125</v>
      </c>
      <c r="C20" s="287">
        <v>1112</v>
      </c>
      <c r="D20" s="288">
        <v>6294.079</v>
      </c>
      <c r="E20" s="288">
        <v>790.727</v>
      </c>
      <c r="F20" s="288">
        <v>1852.046</v>
      </c>
      <c r="G20" s="288">
        <v>0</v>
      </c>
      <c r="H20" s="288">
        <v>0</v>
      </c>
      <c r="I20" s="288">
        <v>0</v>
      </c>
      <c r="J20" s="288">
        <v>0</v>
      </c>
      <c r="K20" s="288">
        <v>0</v>
      </c>
      <c r="L20" s="288">
        <v>0</v>
      </c>
      <c r="M20" s="288">
        <v>0</v>
      </c>
      <c r="N20" s="288">
        <v>0</v>
      </c>
      <c r="O20" s="288">
        <v>0</v>
      </c>
      <c r="P20" s="288">
        <v>8936.851999999999</v>
      </c>
      <c r="Q20" s="288">
        <v>13921.7669</v>
      </c>
      <c r="R20" s="289">
        <v>64.19337476480804</v>
      </c>
    </row>
    <row r="21" spans="2:18" ht="33.75">
      <c r="B21" s="286" t="s">
        <v>126</v>
      </c>
      <c r="C21" s="287">
        <v>1113</v>
      </c>
      <c r="D21" s="288">
        <v>7077.493</v>
      </c>
      <c r="E21" s="288">
        <v>14999.131</v>
      </c>
      <c r="F21" s="288">
        <v>4602.834</v>
      </c>
      <c r="G21" s="288">
        <v>4843.931</v>
      </c>
      <c r="H21" s="288">
        <v>6528.595</v>
      </c>
      <c r="I21" s="288">
        <v>0</v>
      </c>
      <c r="J21" s="288">
        <v>0</v>
      </c>
      <c r="K21" s="288">
        <v>0</v>
      </c>
      <c r="L21" s="288">
        <v>0</v>
      </c>
      <c r="M21" s="288">
        <v>0</v>
      </c>
      <c r="N21" s="288">
        <v>0</v>
      </c>
      <c r="O21" s="288">
        <v>0</v>
      </c>
      <c r="P21" s="288">
        <v>38051.984</v>
      </c>
      <c r="Q21" s="288">
        <v>85969.26323000001</v>
      </c>
      <c r="R21" s="289">
        <v>44.262312564197124</v>
      </c>
    </row>
    <row r="22" spans="2:18" ht="22.5">
      <c r="B22" s="286" t="s">
        <v>127</v>
      </c>
      <c r="C22" s="287">
        <v>1121</v>
      </c>
      <c r="D22" s="288">
        <v>133066.754</v>
      </c>
      <c r="E22" s="288">
        <v>4991.52</v>
      </c>
      <c r="F22" s="288">
        <v>148955.966</v>
      </c>
      <c r="G22" s="288">
        <v>39285.277</v>
      </c>
      <c r="H22" s="288">
        <v>0</v>
      </c>
      <c r="I22" s="288">
        <v>0</v>
      </c>
      <c r="J22" s="288">
        <v>0</v>
      </c>
      <c r="K22" s="288">
        <v>0</v>
      </c>
      <c r="L22" s="288">
        <v>0</v>
      </c>
      <c r="M22" s="288">
        <v>0</v>
      </c>
      <c r="N22" s="288">
        <v>0</v>
      </c>
      <c r="O22" s="288">
        <v>0</v>
      </c>
      <c r="P22" s="288">
        <v>326299.517</v>
      </c>
      <c r="Q22" s="288">
        <v>843291.09162</v>
      </c>
      <c r="R22" s="289">
        <v>38.69358045430837</v>
      </c>
    </row>
    <row r="23" spans="2:18" ht="12.75">
      <c r="B23" s="286" t="s">
        <v>128</v>
      </c>
      <c r="C23" s="287">
        <v>1211</v>
      </c>
      <c r="D23" s="288">
        <v>150626.198</v>
      </c>
      <c r="E23" s="288">
        <v>274565.823</v>
      </c>
      <c r="F23" s="288">
        <v>0</v>
      </c>
      <c r="G23" s="288">
        <v>80981.171</v>
      </c>
      <c r="H23" s="288">
        <v>256311.516</v>
      </c>
      <c r="I23" s="288">
        <v>0</v>
      </c>
      <c r="J23" s="288">
        <v>0</v>
      </c>
      <c r="K23" s="288">
        <v>0</v>
      </c>
      <c r="L23" s="288">
        <v>0</v>
      </c>
      <c r="M23" s="288">
        <v>0</v>
      </c>
      <c r="N23" s="288">
        <v>0</v>
      </c>
      <c r="O23" s="288">
        <v>0</v>
      </c>
      <c r="P23" s="288">
        <v>762484.7079999999</v>
      </c>
      <c r="Q23" s="288">
        <v>1699621.544</v>
      </c>
      <c r="R23" s="289">
        <v>44.86202888470799</v>
      </c>
    </row>
    <row r="24" spans="2:18" ht="12.75">
      <c r="B24" s="306" t="s">
        <v>14</v>
      </c>
      <c r="C24" s="307"/>
      <c r="D24" s="290">
        <v>398382.184</v>
      </c>
      <c r="E24" s="290">
        <v>366153.179</v>
      </c>
      <c r="F24" s="290">
        <v>209707.003</v>
      </c>
      <c r="G24" s="290">
        <v>169808.487</v>
      </c>
      <c r="H24" s="290">
        <v>314958.869</v>
      </c>
      <c r="I24" s="290">
        <v>0</v>
      </c>
      <c r="J24" s="290">
        <v>0</v>
      </c>
      <c r="K24" s="290">
        <v>0</v>
      </c>
      <c r="L24" s="290">
        <v>0</v>
      </c>
      <c r="M24" s="290">
        <v>0</v>
      </c>
      <c r="N24" s="290">
        <v>0</v>
      </c>
      <c r="O24" s="290">
        <v>0</v>
      </c>
      <c r="P24" s="290">
        <v>1459009.722</v>
      </c>
      <c r="Q24" s="290">
        <v>3428665.06914</v>
      </c>
      <c r="R24" s="291">
        <v>42.55328801672537</v>
      </c>
    </row>
  </sheetData>
  <sheetProtection/>
  <mergeCells count="7">
    <mergeCell ref="B24:C24"/>
    <mergeCell ref="B2:R2"/>
    <mergeCell ref="B4:R4"/>
    <mergeCell ref="B12:C12"/>
    <mergeCell ref="B14:R14"/>
    <mergeCell ref="B15:R15"/>
    <mergeCell ref="B16:R16"/>
  </mergeCells>
  <printOptions/>
  <pageMargins left="0" right="0" top="0" bottom="0" header="0" footer="0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6">
      <selection activeCell="A31" sqref="A31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8.75">
      <c r="A1" s="315" t="s">
        <v>131</v>
      </c>
      <c r="B1" s="315"/>
      <c r="C1" s="315"/>
      <c r="D1" s="315"/>
      <c r="E1" s="315"/>
      <c r="F1" s="11"/>
      <c r="O1" s="20"/>
      <c r="P1" s="20"/>
    </row>
    <row r="2" spans="1:16" ht="18">
      <c r="A2" s="40"/>
      <c r="B2" s="40"/>
      <c r="C2" s="40"/>
      <c r="D2" s="40"/>
      <c r="E2" s="40"/>
      <c r="F2" s="11"/>
      <c r="O2" s="20"/>
      <c r="P2" s="20"/>
    </row>
    <row r="3" spans="1:2" ht="17.25" customHeight="1">
      <c r="A3" s="1"/>
      <c r="B3" s="1"/>
    </row>
    <row r="4" spans="1:5" ht="18" customHeight="1">
      <c r="A4" s="1" t="s">
        <v>111</v>
      </c>
      <c r="B4" s="1"/>
      <c r="D4" s="51">
        <v>4241472.78</v>
      </c>
      <c r="E4" s="1" t="s">
        <v>91</v>
      </c>
    </row>
    <row r="5" spans="1:5" ht="18" customHeight="1">
      <c r="A5" s="1"/>
      <c r="B5" s="1"/>
      <c r="D5" s="45"/>
      <c r="E5" s="2"/>
    </row>
    <row r="6" spans="1:2" ht="15.75">
      <c r="A6" s="1"/>
      <c r="B6" s="1"/>
    </row>
    <row r="7" spans="1:6" ht="16.5" thickBot="1">
      <c r="A7" s="1" t="s">
        <v>67</v>
      </c>
      <c r="B7" s="1"/>
      <c r="E7" s="57" t="s">
        <v>85</v>
      </c>
      <c r="F7" s="2"/>
    </row>
    <row r="8" spans="1:5" ht="26.25" customHeight="1">
      <c r="A8" s="128"/>
      <c r="B8" s="187" t="s">
        <v>92</v>
      </c>
      <c r="C8" s="188" t="s">
        <v>93</v>
      </c>
      <c r="D8" s="189" t="s">
        <v>87</v>
      </c>
      <c r="E8" s="129" t="s">
        <v>34</v>
      </c>
    </row>
    <row r="9" spans="1:5" ht="27" customHeight="1">
      <c r="A9" s="266" t="s">
        <v>117</v>
      </c>
      <c r="B9" s="41">
        <v>6331000</v>
      </c>
      <c r="C9" s="41">
        <v>6382000</v>
      </c>
      <c r="D9" s="204">
        <v>3174000</v>
      </c>
      <c r="E9" s="130">
        <f>D9/C9*100</f>
        <v>49.73362582262614</v>
      </c>
    </row>
    <row r="10" spans="1:5" ht="27" customHeight="1">
      <c r="A10" s="266" t="s">
        <v>118</v>
      </c>
      <c r="B10" s="41">
        <v>191000</v>
      </c>
      <c r="C10" s="41">
        <v>234000</v>
      </c>
      <c r="D10" s="204">
        <v>110000</v>
      </c>
      <c r="E10" s="130">
        <f>D10/C10*100</f>
        <v>47.008547008547005</v>
      </c>
    </row>
    <row r="11" spans="1:5" ht="27" customHeight="1">
      <c r="A11" s="266" t="s">
        <v>24</v>
      </c>
      <c r="B11" s="41">
        <v>342000</v>
      </c>
      <c r="C11" s="41">
        <v>342000</v>
      </c>
      <c r="D11" s="204">
        <v>171000</v>
      </c>
      <c r="E11" s="130">
        <f>D11/C11*100</f>
        <v>50</v>
      </c>
    </row>
    <row r="12" spans="1:5" ht="27" customHeight="1">
      <c r="A12" s="267" t="s">
        <v>112</v>
      </c>
      <c r="B12" s="231">
        <v>0</v>
      </c>
      <c r="C12" s="231">
        <v>0</v>
      </c>
      <c r="D12" s="235">
        <v>30127</v>
      </c>
      <c r="E12" s="232" t="s">
        <v>19</v>
      </c>
    </row>
    <row r="13" spans="1:5" ht="26.25" customHeight="1" thickBot="1">
      <c r="A13" s="255" t="s">
        <v>21</v>
      </c>
      <c r="B13" s="256">
        <f>SUM(B9:B12)</f>
        <v>6864000</v>
      </c>
      <c r="C13" s="256">
        <f>SUM(C9:C12)</f>
        <v>6958000</v>
      </c>
      <c r="D13" s="257">
        <f>SUM(D9:D12)</f>
        <v>3485127</v>
      </c>
      <c r="E13" s="258">
        <f>D13/C13*100</f>
        <v>50.08805691290601</v>
      </c>
    </row>
    <row r="14" spans="1:5" ht="16.5" customHeight="1">
      <c r="A14" s="5"/>
      <c r="B14" s="10"/>
      <c r="C14" s="10"/>
      <c r="D14" s="10"/>
      <c r="E14" s="23"/>
    </row>
    <row r="15" spans="1:5" ht="16.5" customHeight="1">
      <c r="A15" s="13"/>
      <c r="B15" s="13"/>
      <c r="C15" s="13"/>
      <c r="D15" s="13"/>
      <c r="E15" s="13"/>
    </row>
    <row r="16" spans="1:5" s="39" customFormat="1" ht="15.75">
      <c r="A16" s="19" t="s">
        <v>26</v>
      </c>
      <c r="B16" s="13"/>
      <c r="C16" s="13"/>
      <c r="D16" s="51">
        <f>SUM(D4+D13)</f>
        <v>7726599.78</v>
      </c>
      <c r="E16" s="19" t="s">
        <v>91</v>
      </c>
    </row>
    <row r="18" ht="12.75">
      <c r="J18" t="s">
        <v>94</v>
      </c>
    </row>
    <row r="19" spans="1:5" ht="17.25" customHeight="1" thickBot="1">
      <c r="A19" s="1" t="s">
        <v>68</v>
      </c>
      <c r="B19" s="1"/>
      <c r="D19" s="13"/>
      <c r="E19" s="57" t="s">
        <v>85</v>
      </c>
    </row>
    <row r="20" spans="1:5" ht="26.25" customHeight="1">
      <c r="A20" s="131"/>
      <c r="B20" s="187" t="s">
        <v>92</v>
      </c>
      <c r="C20" s="188" t="s">
        <v>93</v>
      </c>
      <c r="D20" s="190" t="s">
        <v>87</v>
      </c>
      <c r="E20" s="129" t="s">
        <v>34</v>
      </c>
    </row>
    <row r="21" spans="1:16" ht="27" customHeight="1">
      <c r="A21" s="259" t="s">
        <v>17</v>
      </c>
      <c r="B21" s="41">
        <v>1591000</v>
      </c>
      <c r="C21" s="41">
        <v>1591000</v>
      </c>
      <c r="D21" s="204">
        <v>653700</v>
      </c>
      <c r="E21" s="196">
        <f aca="true" t="shared" si="0" ref="E21:E26">D21/C21*100</f>
        <v>41.087366436203645</v>
      </c>
      <c r="F21" s="6"/>
      <c r="O21" s="5"/>
      <c r="P21" s="6"/>
    </row>
    <row r="22" spans="1:16" ht="27" customHeight="1">
      <c r="A22" s="259" t="s">
        <v>18</v>
      </c>
      <c r="B22" s="41">
        <v>2007000</v>
      </c>
      <c r="C22" s="41">
        <v>2007000</v>
      </c>
      <c r="D22" s="204">
        <v>800000</v>
      </c>
      <c r="E22" s="196">
        <f t="shared" si="0"/>
        <v>39.860488290981564</v>
      </c>
      <c r="F22" s="18"/>
      <c r="N22" s="12"/>
      <c r="O22" s="12"/>
      <c r="P22" s="18"/>
    </row>
    <row r="23" spans="1:16" ht="39" customHeight="1">
      <c r="A23" s="259" t="s">
        <v>122</v>
      </c>
      <c r="B23" s="41">
        <v>106000</v>
      </c>
      <c r="C23" s="41">
        <v>106000</v>
      </c>
      <c r="D23" s="204">
        <v>35000</v>
      </c>
      <c r="E23" s="196">
        <f t="shared" si="0"/>
        <v>33.0188679245283</v>
      </c>
      <c r="F23" s="18"/>
      <c r="P23" s="18"/>
    </row>
    <row r="24" spans="1:16" ht="27" customHeight="1">
      <c r="A24" s="259" t="s">
        <v>119</v>
      </c>
      <c r="B24" s="41">
        <v>0</v>
      </c>
      <c r="C24" s="41">
        <v>4335473</v>
      </c>
      <c r="D24" s="204">
        <v>811403.9</v>
      </c>
      <c r="E24" s="196">
        <f t="shared" si="0"/>
        <v>18.715464264222152</v>
      </c>
      <c r="F24" s="18"/>
      <c r="O24" s="12"/>
      <c r="P24" s="18"/>
    </row>
    <row r="25" spans="1:16" ht="27" customHeight="1">
      <c r="A25" s="260" t="s">
        <v>100</v>
      </c>
      <c r="B25" s="159">
        <v>3160000</v>
      </c>
      <c r="C25" s="159">
        <v>3160000</v>
      </c>
      <c r="D25" s="204">
        <v>331014</v>
      </c>
      <c r="E25" s="196">
        <f t="shared" si="0"/>
        <v>10.475126582278481</v>
      </c>
      <c r="F25" s="18"/>
      <c r="O25" s="12"/>
      <c r="P25" s="18"/>
    </row>
    <row r="26" spans="1:16" ht="26.25" customHeight="1" thickBot="1">
      <c r="A26" s="255" t="s">
        <v>22</v>
      </c>
      <c r="B26" s="256">
        <f>SUM(B21:B25)</f>
        <v>6864000</v>
      </c>
      <c r="C26" s="256">
        <f>SUM(C21:C25)</f>
        <v>11199473</v>
      </c>
      <c r="D26" s="257">
        <f>SUM(D21:D25)</f>
        <v>2631117.9</v>
      </c>
      <c r="E26" s="261">
        <f t="shared" si="0"/>
        <v>23.493229547497457</v>
      </c>
      <c r="F26" s="18"/>
      <c r="O26" s="12"/>
      <c r="P26" s="18"/>
    </row>
    <row r="27" spans="6:16" ht="16.5" customHeight="1">
      <c r="F27" s="14"/>
      <c r="O27" s="10"/>
      <c r="P27" s="14"/>
    </row>
    <row r="28" ht="18" customHeight="1"/>
    <row r="29" ht="18" customHeight="1">
      <c r="D29" s="13"/>
    </row>
    <row r="30" spans="1:5" ht="12.75" customHeight="1">
      <c r="A30" s="1" t="s">
        <v>132</v>
      </c>
      <c r="B30" s="1"/>
      <c r="D30" s="51">
        <f>SUM(D16-D26)</f>
        <v>5095481.880000001</v>
      </c>
      <c r="E30" s="1" t="s">
        <v>91</v>
      </c>
    </row>
    <row r="31" spans="4:7" ht="15" customHeight="1">
      <c r="D31" s="13"/>
      <c r="F31" s="48"/>
      <c r="G31" s="48"/>
    </row>
    <row r="32" spans="1:4" ht="18.75">
      <c r="A32" s="27"/>
      <c r="D32" s="45"/>
    </row>
    <row r="33" spans="1:4" ht="18.75">
      <c r="A33" s="27"/>
      <c r="D33" s="45"/>
    </row>
    <row r="34" ht="18.75">
      <c r="A34" s="29"/>
    </row>
    <row r="35" ht="18.75">
      <c r="A35" s="29"/>
    </row>
    <row r="36" ht="12" customHeight="1">
      <c r="A36" s="31"/>
    </row>
    <row r="37" ht="18.75">
      <c r="A37" s="29"/>
    </row>
    <row r="38" ht="12" customHeight="1">
      <c r="A38" s="29"/>
    </row>
    <row r="39" ht="18.75">
      <c r="A39" s="29"/>
    </row>
    <row r="40" ht="18.75">
      <c r="A40" s="33"/>
    </row>
    <row r="41" ht="18.75">
      <c r="A41" s="33"/>
    </row>
    <row r="42" ht="18.75">
      <c r="A42" s="33"/>
    </row>
    <row r="43" ht="18.75">
      <c r="A43" s="29"/>
    </row>
    <row r="44" ht="18.75">
      <c r="A44" s="29"/>
    </row>
    <row r="45" ht="15.75">
      <c r="A45" s="32"/>
    </row>
    <row r="46" ht="18.75">
      <c r="A46" s="30"/>
    </row>
    <row r="47" ht="18.75">
      <c r="A47" s="30"/>
    </row>
    <row r="48" ht="18.75">
      <c r="A48" s="30"/>
    </row>
    <row r="49" ht="18.75">
      <c r="A49" s="28"/>
    </row>
    <row r="50" ht="18.75">
      <c r="A50" s="30"/>
    </row>
    <row r="51" ht="18.75">
      <c r="A51" s="30"/>
    </row>
    <row r="52" ht="18.75">
      <c r="A52" s="30"/>
    </row>
    <row r="53" ht="15.75">
      <c r="A53" s="31"/>
    </row>
    <row r="54" ht="18.75">
      <c r="A54" s="30"/>
    </row>
    <row r="55" ht="15.75">
      <c r="A55" s="32"/>
    </row>
    <row r="56" ht="18.75">
      <c r="A56" s="28"/>
    </row>
    <row r="57" ht="15.75">
      <c r="A57" s="31"/>
    </row>
    <row r="58" ht="15.75">
      <c r="A58" s="32"/>
    </row>
    <row r="59" ht="15.75">
      <c r="A59" s="32"/>
    </row>
    <row r="60" ht="18.75">
      <c r="A60" s="30"/>
    </row>
    <row r="61" spans="1:2" ht="18.75">
      <c r="A61" s="30"/>
      <c r="B61" s="28"/>
    </row>
    <row r="62" ht="18.75">
      <c r="A62" s="30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0">
      <selection activeCell="L15" sqref="L15"/>
    </sheetView>
  </sheetViews>
  <sheetFormatPr defaultColWidth="9.1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85" customFormat="1" ht="17.25" customHeight="1">
      <c r="A1" s="315" t="s">
        <v>133</v>
      </c>
      <c r="B1" s="315"/>
      <c r="C1" s="315"/>
      <c r="D1" s="315"/>
      <c r="E1" s="315"/>
    </row>
    <row r="2" spans="1:5" ht="18" customHeight="1">
      <c r="A2" s="25"/>
      <c r="B2" s="40"/>
      <c r="C2" s="40"/>
      <c r="D2" s="40"/>
      <c r="E2" s="40"/>
    </row>
    <row r="3" spans="1:5" ht="18" customHeight="1">
      <c r="A3" s="40"/>
      <c r="B3" s="40"/>
      <c r="C3" s="40"/>
      <c r="D3" s="40"/>
      <c r="E3" s="40"/>
    </row>
    <row r="4" spans="1:5" ht="18" customHeight="1">
      <c r="A4" s="1" t="s">
        <v>111</v>
      </c>
      <c r="B4" s="1" t="s">
        <v>94</v>
      </c>
      <c r="D4" s="50">
        <v>46938852.52</v>
      </c>
      <c r="E4" s="2" t="s">
        <v>91</v>
      </c>
    </row>
    <row r="5" spans="1:5" ht="18" customHeight="1">
      <c r="A5" s="19"/>
      <c r="B5" s="19"/>
      <c r="D5" s="42"/>
      <c r="E5" s="2"/>
    </row>
    <row r="6" spans="1:2" ht="15.75">
      <c r="A6" s="19"/>
      <c r="B6" s="54"/>
    </row>
    <row r="7" spans="1:5" ht="16.5" thickBot="1">
      <c r="A7" s="19" t="s">
        <v>69</v>
      </c>
      <c r="B7" s="19"/>
      <c r="E7" s="57" t="s">
        <v>85</v>
      </c>
    </row>
    <row r="8" spans="1:5" ht="26.25" customHeight="1">
      <c r="A8" s="128"/>
      <c r="B8" s="187" t="s">
        <v>92</v>
      </c>
      <c r="C8" s="188" t="s">
        <v>93</v>
      </c>
      <c r="D8" s="189" t="s">
        <v>87</v>
      </c>
      <c r="E8" s="129" t="s">
        <v>34</v>
      </c>
    </row>
    <row r="9" spans="1:5" ht="30.75" customHeight="1">
      <c r="A9" s="265" t="s">
        <v>110</v>
      </c>
      <c r="B9" s="159">
        <v>0</v>
      </c>
      <c r="C9" s="207">
        <v>0</v>
      </c>
      <c r="D9" s="241">
        <v>308.64</v>
      </c>
      <c r="E9" s="132" t="s">
        <v>19</v>
      </c>
    </row>
    <row r="10" spans="1:5" ht="26.25" customHeight="1" thickBot="1">
      <c r="A10" s="255" t="s">
        <v>21</v>
      </c>
      <c r="B10" s="256">
        <v>0</v>
      </c>
      <c r="C10" s="257">
        <f>SUM(C9:C9)</f>
        <v>0</v>
      </c>
      <c r="D10" s="257">
        <f>SUM(D9:D9)</f>
        <v>308.64</v>
      </c>
      <c r="E10" s="262" t="s">
        <v>19</v>
      </c>
    </row>
    <row r="11" spans="1:5" ht="18" customHeight="1">
      <c r="A11" s="9"/>
      <c r="D11" s="13"/>
      <c r="E11" s="13"/>
    </row>
    <row r="12" spans="1:5" ht="18" customHeight="1">
      <c r="A12" s="9"/>
      <c r="D12" s="13"/>
      <c r="E12" s="13"/>
    </row>
    <row r="13" spans="1:5" ht="15.75" customHeight="1">
      <c r="A13" s="1" t="s">
        <v>26</v>
      </c>
      <c r="B13" s="1"/>
      <c r="D13" s="203">
        <f>D4+D10</f>
        <v>46939161.160000004</v>
      </c>
      <c r="E13" s="17" t="s">
        <v>91</v>
      </c>
    </row>
    <row r="14" spans="4:5" ht="18" customHeight="1">
      <c r="D14" s="13"/>
      <c r="E14" s="13"/>
    </row>
    <row r="15" ht="18" customHeight="1">
      <c r="J15" t="s">
        <v>94</v>
      </c>
    </row>
    <row r="16" spans="1:5" ht="16.5" thickBot="1">
      <c r="A16" s="1" t="s">
        <v>68</v>
      </c>
      <c r="B16" s="1"/>
      <c r="E16" s="57" t="s">
        <v>85</v>
      </c>
    </row>
    <row r="17" spans="1:5" ht="26.25" customHeight="1">
      <c r="A17" s="131"/>
      <c r="B17" s="187" t="s">
        <v>92</v>
      </c>
      <c r="C17" s="188" t="s">
        <v>93</v>
      </c>
      <c r="D17" s="190" t="s">
        <v>87</v>
      </c>
      <c r="E17" s="129" t="s">
        <v>34</v>
      </c>
    </row>
    <row r="18" spans="1:5" ht="30.75" customHeight="1">
      <c r="A18" s="266" t="s">
        <v>23</v>
      </c>
      <c r="B18" s="41">
        <v>0</v>
      </c>
      <c r="C18" s="41">
        <v>88938853</v>
      </c>
      <c r="D18" s="204">
        <v>11226288</v>
      </c>
      <c r="E18" s="130">
        <f>D18/C18*100</f>
        <v>12.622478951915426</v>
      </c>
    </row>
    <row r="19" spans="1:5" ht="26.25" customHeight="1" thickBot="1">
      <c r="A19" s="255" t="s">
        <v>22</v>
      </c>
      <c r="B19" s="256">
        <f>SUM(B18:B18)</f>
        <v>0</v>
      </c>
      <c r="C19" s="217">
        <f>SUM(C18)</f>
        <v>88938853</v>
      </c>
      <c r="D19" s="218">
        <f>D18</f>
        <v>11226288</v>
      </c>
      <c r="E19" s="261">
        <f>D19/C19*100</f>
        <v>12.622478951915426</v>
      </c>
    </row>
    <row r="20" ht="12" customHeight="1">
      <c r="C20" s="8"/>
    </row>
    <row r="21" spans="3:5" ht="12" customHeight="1">
      <c r="C21" s="8"/>
      <c r="D21" s="7"/>
      <c r="E21" s="7"/>
    </row>
    <row r="22" spans="4:5" ht="12.75">
      <c r="D22" s="21"/>
      <c r="E22" s="13"/>
    </row>
    <row r="23" spans="1:5" ht="15.75">
      <c r="A23" s="52" t="s">
        <v>134</v>
      </c>
      <c r="D23" s="203">
        <f>D13-D19</f>
        <v>35712873.160000004</v>
      </c>
      <c r="E23" s="134" t="s">
        <v>91</v>
      </c>
    </row>
    <row r="24" spans="4:5" ht="12.75">
      <c r="D24" s="21"/>
      <c r="E24" s="13"/>
    </row>
    <row r="25" spans="4:5" ht="12.75">
      <c r="D25" s="13"/>
      <c r="E25" s="13"/>
    </row>
    <row r="26" spans="4:5" ht="12.75">
      <c r="D26" s="13"/>
      <c r="E26" s="13"/>
    </row>
    <row r="27" spans="4:5" ht="12.75" customHeight="1">
      <c r="D27" s="21"/>
      <c r="E27" s="13"/>
    </row>
    <row r="28" spans="4:5" ht="12.75">
      <c r="D28" s="13"/>
      <c r="E28" s="13"/>
    </row>
    <row r="33" ht="12" customHeight="1"/>
    <row r="35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3">
      <selection activeCell="A11" sqref="A11:B11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9.125" style="0" customWidth="1"/>
  </cols>
  <sheetData>
    <row r="1" spans="1:9" s="185" customFormat="1" ht="18.75">
      <c r="A1" s="305" t="s">
        <v>135</v>
      </c>
      <c r="B1" s="305"/>
      <c r="C1" s="305"/>
      <c r="D1" s="305"/>
      <c r="E1" s="305"/>
      <c r="F1" s="305"/>
      <c r="I1" s="186"/>
    </row>
    <row r="2" spans="2:9" ht="18" customHeight="1">
      <c r="B2" s="36"/>
      <c r="C2" s="36"/>
      <c r="D2" s="36"/>
      <c r="E2" s="36"/>
      <c r="F2" s="36"/>
      <c r="I2" s="2"/>
    </row>
    <row r="3" spans="2:9" ht="18" customHeight="1">
      <c r="B3" s="36"/>
      <c r="C3" s="36"/>
      <c r="D3" s="36"/>
      <c r="E3" s="36"/>
      <c r="F3" s="36"/>
      <c r="I3" s="2"/>
    </row>
    <row r="4" spans="1:8" ht="16.5" customHeight="1">
      <c r="A4" s="322" t="s">
        <v>111</v>
      </c>
      <c r="B4" s="322"/>
      <c r="E4" s="203">
        <v>101952027.31</v>
      </c>
      <c r="F4" s="1" t="s">
        <v>91</v>
      </c>
      <c r="H4" s="26"/>
    </row>
    <row r="5" spans="2:8" ht="15" customHeight="1">
      <c r="B5" s="1"/>
      <c r="E5" s="135"/>
      <c r="H5" s="26"/>
    </row>
    <row r="6" spans="2:8" ht="15" customHeight="1">
      <c r="B6" s="1"/>
      <c r="E6" s="26"/>
      <c r="H6" s="26"/>
    </row>
    <row r="7" spans="1:7" ht="15.75">
      <c r="A7" s="1" t="s">
        <v>97</v>
      </c>
      <c r="C7" s="1"/>
      <c r="F7" s="57" t="s">
        <v>85</v>
      </c>
      <c r="G7" s="142"/>
    </row>
    <row r="8" spans="1:8" ht="26.25" customHeight="1">
      <c r="A8" s="318"/>
      <c r="B8" s="319"/>
      <c r="C8" s="191" t="s">
        <v>92</v>
      </c>
      <c r="D8" s="191" t="s">
        <v>93</v>
      </c>
      <c r="E8" s="3" t="s">
        <v>87</v>
      </c>
      <c r="F8" s="15" t="s">
        <v>34</v>
      </c>
      <c r="G8" s="143"/>
      <c r="H8" s="13"/>
    </row>
    <row r="9" spans="1:8" ht="51.75" customHeight="1">
      <c r="A9" s="323" t="s">
        <v>104</v>
      </c>
      <c r="B9" s="324"/>
      <c r="C9" s="47">
        <v>0</v>
      </c>
      <c r="D9" s="47">
        <v>0</v>
      </c>
      <c r="E9" s="233">
        <v>212383854.15</v>
      </c>
      <c r="F9" s="35" t="s">
        <v>19</v>
      </c>
      <c r="G9" s="143"/>
      <c r="H9" s="144"/>
    </row>
    <row r="10" spans="1:8" ht="51.75" customHeight="1">
      <c r="A10" s="329" t="s">
        <v>144</v>
      </c>
      <c r="B10" s="321"/>
      <c r="C10" s="244">
        <v>0</v>
      </c>
      <c r="D10" s="244">
        <v>0</v>
      </c>
      <c r="E10" s="245">
        <v>636997.64</v>
      </c>
      <c r="F10" s="246" t="s">
        <v>19</v>
      </c>
      <c r="G10" s="143"/>
      <c r="H10" s="144"/>
    </row>
    <row r="11" spans="1:8" ht="27" customHeight="1">
      <c r="A11" s="325" t="s">
        <v>89</v>
      </c>
      <c r="B11" s="326"/>
      <c r="C11" s="47">
        <v>0</v>
      </c>
      <c r="D11" s="47">
        <v>0</v>
      </c>
      <c r="E11" s="233">
        <v>43305.39</v>
      </c>
      <c r="F11" s="35" t="s">
        <v>19</v>
      </c>
      <c r="G11" s="143"/>
      <c r="H11" s="133"/>
    </row>
    <row r="12" spans="1:8" ht="26.25" customHeight="1">
      <c r="A12" s="318" t="s">
        <v>21</v>
      </c>
      <c r="B12" s="319"/>
      <c r="C12" s="263">
        <f>SUM(C9:C11)</f>
        <v>0</v>
      </c>
      <c r="D12" s="263">
        <f>SUM(D9:D11)</f>
        <v>0</v>
      </c>
      <c r="E12" s="264">
        <f>SUM(E9:E11)</f>
        <v>213064157.17999998</v>
      </c>
      <c r="F12" s="22" t="s">
        <v>19</v>
      </c>
      <c r="G12" s="143"/>
      <c r="H12" s="13"/>
    </row>
    <row r="13" spans="1:7" ht="12.75" customHeight="1">
      <c r="A13" s="136"/>
      <c r="B13" s="46"/>
      <c r="C13" s="10"/>
      <c r="D13" s="10"/>
      <c r="E13" s="10"/>
      <c r="F13" s="137"/>
      <c r="G13" s="24"/>
    </row>
    <row r="14" spans="1:7" ht="12.75" customHeight="1">
      <c r="A14" s="136"/>
      <c r="B14" s="46"/>
      <c r="C14" s="10"/>
      <c r="D14" s="10"/>
      <c r="E14" s="10"/>
      <c r="F14" s="137"/>
      <c r="G14" s="24"/>
    </row>
    <row r="15" spans="1:10" ht="12.75" customHeight="1">
      <c r="A15" s="13"/>
      <c r="B15" s="5"/>
      <c r="C15" s="10"/>
      <c r="D15" s="10"/>
      <c r="E15" s="10"/>
      <c r="F15" s="23"/>
      <c r="G15" s="13"/>
      <c r="J15" t="s">
        <v>94</v>
      </c>
    </row>
    <row r="16" spans="1:9" ht="15.75" customHeight="1">
      <c r="A16" s="19" t="s">
        <v>25</v>
      </c>
      <c r="B16" s="19"/>
      <c r="C16" s="10"/>
      <c r="D16" s="10"/>
      <c r="E16" s="203">
        <f>E4+E12</f>
        <v>315016184.49</v>
      </c>
      <c r="F16" s="192" t="s">
        <v>91</v>
      </c>
      <c r="G16" s="13"/>
      <c r="I16" s="206"/>
    </row>
    <row r="17" spans="1:9" ht="12.75" customHeight="1">
      <c r="A17" s="19"/>
      <c r="B17" s="19"/>
      <c r="C17" s="10"/>
      <c r="D17" s="10"/>
      <c r="E17" s="133"/>
      <c r="F17" s="17"/>
      <c r="G17" s="13"/>
      <c r="I17" s="206"/>
    </row>
    <row r="18" spans="1:6" ht="13.5" customHeight="1">
      <c r="A18" s="13"/>
      <c r="B18" s="13"/>
      <c r="C18" s="13"/>
      <c r="D18" s="13"/>
      <c r="E18" s="133"/>
      <c r="F18" s="17"/>
    </row>
    <row r="19" spans="1:6" ht="15.75">
      <c r="A19" s="1" t="s">
        <v>105</v>
      </c>
      <c r="F19" s="57" t="s">
        <v>85</v>
      </c>
    </row>
    <row r="20" spans="1:9" ht="26.25" customHeight="1">
      <c r="A20" s="318"/>
      <c r="B20" s="319"/>
      <c r="C20" s="191" t="s">
        <v>92</v>
      </c>
      <c r="D20" s="191" t="s">
        <v>93</v>
      </c>
      <c r="E20" s="3" t="s">
        <v>87</v>
      </c>
      <c r="F20" s="15" t="s">
        <v>34</v>
      </c>
      <c r="G20" s="318"/>
      <c r="H20" s="319"/>
      <c r="I20" s="191"/>
    </row>
    <row r="21" spans="1:9" ht="29.25" customHeight="1">
      <c r="A21" s="320" t="s">
        <v>106</v>
      </c>
      <c r="B21" s="321"/>
      <c r="C21" s="251">
        <v>0</v>
      </c>
      <c r="D21" s="252">
        <v>0</v>
      </c>
      <c r="E21" s="234">
        <v>8000693.45</v>
      </c>
      <c r="F21" s="253" t="s">
        <v>19</v>
      </c>
      <c r="G21" s="243"/>
      <c r="H21" s="247"/>
      <c r="I21" s="248"/>
    </row>
    <row r="22" spans="1:9" ht="39" customHeight="1">
      <c r="A22" s="320" t="s">
        <v>130</v>
      </c>
      <c r="B22" s="321"/>
      <c r="C22" s="249">
        <v>0</v>
      </c>
      <c r="D22" s="250">
        <v>0</v>
      </c>
      <c r="E22" s="234">
        <v>4000000</v>
      </c>
      <c r="F22" s="35" t="s">
        <v>19</v>
      </c>
      <c r="G22" s="229"/>
      <c r="H22" s="229"/>
      <c r="I22" s="229"/>
    </row>
    <row r="23" spans="1:256" ht="26.25" customHeight="1">
      <c r="A23" s="318" t="s">
        <v>22</v>
      </c>
      <c r="B23" s="319"/>
      <c r="C23" s="263">
        <v>0</v>
      </c>
      <c r="D23" s="263">
        <v>0</v>
      </c>
      <c r="E23" s="264">
        <f>SUM(E21:E22)</f>
        <v>12000693.45</v>
      </c>
      <c r="F23" s="22" t="s">
        <v>19</v>
      </c>
      <c r="G23" s="316"/>
      <c r="H23" s="317"/>
      <c r="I23" s="4"/>
      <c r="P23" s="10"/>
      <c r="Q23" s="242"/>
      <c r="R23" s="137"/>
      <c r="S23" s="327"/>
      <c r="T23" s="327"/>
      <c r="U23" s="10"/>
      <c r="V23" s="10"/>
      <c r="W23" s="242"/>
      <c r="X23" s="137"/>
      <c r="Y23" s="327"/>
      <c r="Z23" s="327"/>
      <c r="AA23" s="10"/>
      <c r="AB23" s="10"/>
      <c r="AC23" s="242"/>
      <c r="AD23" s="137"/>
      <c r="AE23" s="327"/>
      <c r="AF23" s="327"/>
      <c r="AG23" s="10"/>
      <c r="AH23" s="10"/>
      <c r="AI23" s="242"/>
      <c r="AJ23" s="137"/>
      <c r="AK23" s="327"/>
      <c r="AL23" s="327"/>
      <c r="AM23" s="10"/>
      <c r="AN23" s="10"/>
      <c r="AO23" s="242"/>
      <c r="AP23" s="137"/>
      <c r="AQ23" s="328"/>
      <c r="AR23" s="317"/>
      <c r="AS23" s="4"/>
      <c r="AT23" s="4"/>
      <c r="AU23" s="205"/>
      <c r="AV23" s="145"/>
      <c r="AW23" s="316"/>
      <c r="AX23" s="317"/>
      <c r="AY23" s="4"/>
      <c r="AZ23" s="4"/>
      <c r="BA23" s="205"/>
      <c r="BB23" s="145"/>
      <c r="BC23" s="316"/>
      <c r="BD23" s="317"/>
      <c r="BE23" s="4"/>
      <c r="BF23" s="4"/>
      <c r="BG23" s="205"/>
      <c r="BH23" s="145"/>
      <c r="BI23" s="316"/>
      <c r="BJ23" s="317"/>
      <c r="BK23" s="4"/>
      <c r="BL23" s="4"/>
      <c r="BM23" s="205"/>
      <c r="BN23" s="145"/>
      <c r="BO23" s="316"/>
      <c r="BP23" s="317"/>
      <c r="BQ23" s="4"/>
      <c r="BR23" s="4"/>
      <c r="BS23" s="205"/>
      <c r="BT23" s="145"/>
      <c r="BU23" s="316"/>
      <c r="BV23" s="317"/>
      <c r="BW23" s="4"/>
      <c r="BX23" s="4"/>
      <c r="BY23" s="205"/>
      <c r="BZ23" s="145"/>
      <c r="CA23" s="316"/>
      <c r="CB23" s="317"/>
      <c r="CC23" s="4"/>
      <c r="CD23" s="4"/>
      <c r="CE23" s="205"/>
      <c r="CF23" s="145"/>
      <c r="CG23" s="316"/>
      <c r="CH23" s="317"/>
      <c r="CI23" s="4"/>
      <c r="CJ23" s="4"/>
      <c r="CK23" s="205"/>
      <c r="CL23" s="145"/>
      <c r="CM23" s="316"/>
      <c r="CN23" s="317"/>
      <c r="CO23" s="4"/>
      <c r="CP23" s="4"/>
      <c r="CQ23" s="205"/>
      <c r="CR23" s="145"/>
      <c r="CS23" s="316"/>
      <c r="CT23" s="317"/>
      <c r="CU23" s="4"/>
      <c r="CV23" s="4"/>
      <c r="CW23" s="205"/>
      <c r="CX23" s="145"/>
      <c r="CY23" s="316"/>
      <c r="CZ23" s="317"/>
      <c r="DA23" s="4"/>
      <c r="DB23" s="4"/>
      <c r="DC23" s="205"/>
      <c r="DD23" s="145"/>
      <c r="DE23" s="316"/>
      <c r="DF23" s="317"/>
      <c r="DG23" s="4"/>
      <c r="DH23" s="4"/>
      <c r="DI23" s="205"/>
      <c r="DJ23" s="145"/>
      <c r="DK23" s="316"/>
      <c r="DL23" s="317"/>
      <c r="DM23" s="4"/>
      <c r="DN23" s="4"/>
      <c r="DO23" s="205"/>
      <c r="DP23" s="145"/>
      <c r="DQ23" s="316"/>
      <c r="DR23" s="317"/>
      <c r="DS23" s="4"/>
      <c r="DT23" s="4"/>
      <c r="DU23" s="205"/>
      <c r="DV23" s="145"/>
      <c r="DW23" s="316"/>
      <c r="DX23" s="317"/>
      <c r="DY23" s="4"/>
      <c r="DZ23" s="4"/>
      <c r="EA23" s="205"/>
      <c r="EB23" s="145"/>
      <c r="EC23" s="316"/>
      <c r="ED23" s="317"/>
      <c r="EE23" s="4"/>
      <c r="EF23" s="4"/>
      <c r="EG23" s="205"/>
      <c r="EH23" s="145"/>
      <c r="EI23" s="316"/>
      <c r="EJ23" s="317"/>
      <c r="EK23" s="4"/>
      <c r="EL23" s="4"/>
      <c r="EM23" s="205"/>
      <c r="EN23" s="145"/>
      <c r="EO23" s="316"/>
      <c r="EP23" s="317"/>
      <c r="EQ23" s="4"/>
      <c r="ER23" s="4"/>
      <c r="ES23" s="205"/>
      <c r="ET23" s="145"/>
      <c r="EU23" s="316"/>
      <c r="EV23" s="317"/>
      <c r="EW23" s="4"/>
      <c r="EX23" s="4"/>
      <c r="EY23" s="205"/>
      <c r="EZ23" s="145"/>
      <c r="FA23" s="316"/>
      <c r="FB23" s="317"/>
      <c r="FC23" s="4"/>
      <c r="FD23" s="4"/>
      <c r="FE23" s="205"/>
      <c r="FF23" s="145"/>
      <c r="FG23" s="316"/>
      <c r="FH23" s="317"/>
      <c r="FI23" s="4"/>
      <c r="FJ23" s="4"/>
      <c r="FK23" s="205"/>
      <c r="FL23" s="145"/>
      <c r="FM23" s="316"/>
      <c r="FN23" s="317"/>
      <c r="FO23" s="4"/>
      <c r="FP23" s="4"/>
      <c r="FQ23" s="205"/>
      <c r="FR23" s="145"/>
      <c r="FS23" s="316"/>
      <c r="FT23" s="317"/>
      <c r="FU23" s="4"/>
      <c r="FV23" s="4"/>
      <c r="FW23" s="205"/>
      <c r="FX23" s="145"/>
      <c r="FY23" s="316"/>
      <c r="FZ23" s="317"/>
      <c r="GA23" s="4"/>
      <c r="GB23" s="4"/>
      <c r="GC23" s="205"/>
      <c r="GD23" s="145"/>
      <c r="GE23" s="316"/>
      <c r="GF23" s="317"/>
      <c r="GG23" s="4"/>
      <c r="GH23" s="4"/>
      <c r="GI23" s="205"/>
      <c r="GJ23" s="145"/>
      <c r="GK23" s="316"/>
      <c r="GL23" s="317"/>
      <c r="GM23" s="4"/>
      <c r="GN23" s="4"/>
      <c r="GO23" s="205"/>
      <c r="GP23" s="145"/>
      <c r="GQ23" s="316"/>
      <c r="GR23" s="317"/>
      <c r="GS23" s="4"/>
      <c r="GT23" s="4"/>
      <c r="GU23" s="205"/>
      <c r="GV23" s="145"/>
      <c r="GW23" s="316"/>
      <c r="GX23" s="317"/>
      <c r="GY23" s="4"/>
      <c r="GZ23" s="4"/>
      <c r="HA23" s="205"/>
      <c r="HB23" s="145"/>
      <c r="HC23" s="316"/>
      <c r="HD23" s="317"/>
      <c r="HE23" s="4"/>
      <c r="HF23" s="4"/>
      <c r="HG23" s="205"/>
      <c r="HH23" s="145"/>
      <c r="HI23" s="316"/>
      <c r="HJ23" s="317"/>
      <c r="HK23" s="4"/>
      <c r="HL23" s="4"/>
      <c r="HM23" s="205"/>
      <c r="HN23" s="145"/>
      <c r="HO23" s="316"/>
      <c r="HP23" s="317"/>
      <c r="HQ23" s="4"/>
      <c r="HR23" s="4"/>
      <c r="HS23" s="205"/>
      <c r="HT23" s="145"/>
      <c r="HU23" s="316"/>
      <c r="HV23" s="317"/>
      <c r="HW23" s="4"/>
      <c r="HX23" s="4"/>
      <c r="HY23" s="205"/>
      <c r="HZ23" s="145"/>
      <c r="IA23" s="316"/>
      <c r="IB23" s="317"/>
      <c r="IC23" s="4"/>
      <c r="ID23" s="4"/>
      <c r="IE23" s="205"/>
      <c r="IF23" s="145"/>
      <c r="IG23" s="316"/>
      <c r="IH23" s="317"/>
      <c r="II23" s="4"/>
      <c r="IJ23" s="4"/>
      <c r="IK23" s="205"/>
      <c r="IL23" s="145"/>
      <c r="IM23" s="316"/>
      <c r="IN23" s="317"/>
      <c r="IO23" s="4"/>
      <c r="IP23" s="4"/>
      <c r="IQ23" s="205"/>
      <c r="IR23" s="145"/>
      <c r="IS23" s="316"/>
      <c r="IT23" s="317"/>
      <c r="IU23" s="4"/>
      <c r="IV23" s="4"/>
    </row>
    <row r="26" spans="1:6" ht="15.75">
      <c r="A26" s="19" t="s">
        <v>134</v>
      </c>
      <c r="B26" s="19"/>
      <c r="C26" s="10"/>
      <c r="D26" s="16"/>
      <c r="E26" s="203">
        <f>E16-E23</f>
        <v>303015491.04</v>
      </c>
      <c r="F26" s="192" t="s">
        <v>91</v>
      </c>
    </row>
  </sheetData>
  <sheetProtection/>
  <mergeCells count="53">
    <mergeCell ref="A20:B20"/>
    <mergeCell ref="A22:B22"/>
    <mergeCell ref="A1:F1"/>
    <mergeCell ref="A4:B4"/>
    <mergeCell ref="A8:B8"/>
    <mergeCell ref="A12:B12"/>
    <mergeCell ref="A9:B9"/>
    <mergeCell ref="A11:B11"/>
    <mergeCell ref="CG23:CH23"/>
    <mergeCell ref="CM23:CN23"/>
    <mergeCell ref="CS23:CT23"/>
    <mergeCell ref="CY23:CZ23"/>
    <mergeCell ref="DE23:DF23"/>
    <mergeCell ref="BC23:BD23"/>
    <mergeCell ref="BI23:BJ23"/>
    <mergeCell ref="BO23:BP23"/>
    <mergeCell ref="BU23:BV23"/>
    <mergeCell ref="CA23:CB23"/>
    <mergeCell ref="Y23:Z23"/>
    <mergeCell ref="AE23:AF23"/>
    <mergeCell ref="AK23:AL23"/>
    <mergeCell ref="AQ23:AR23"/>
    <mergeCell ref="AW23:AX23"/>
    <mergeCell ref="A23:B23"/>
    <mergeCell ref="G23:H23"/>
    <mergeCell ref="S23:T23"/>
    <mergeCell ref="A10:B10"/>
    <mergeCell ref="A21:B21"/>
    <mergeCell ref="GW23:GX23"/>
    <mergeCell ref="HC23:HD23"/>
    <mergeCell ref="HI23:HJ23"/>
    <mergeCell ref="HO23:HP23"/>
    <mergeCell ref="HU23:HV23"/>
    <mergeCell ref="FS23:FT23"/>
    <mergeCell ref="FY23:FZ23"/>
    <mergeCell ref="GE23:GF23"/>
    <mergeCell ref="GK23:GL23"/>
    <mergeCell ref="GQ23:GR23"/>
    <mergeCell ref="EO23:EP23"/>
    <mergeCell ref="EU23:EV23"/>
    <mergeCell ref="FA23:FB23"/>
    <mergeCell ref="FG23:FH23"/>
    <mergeCell ref="FM23:FN23"/>
    <mergeCell ref="DK23:DL23"/>
    <mergeCell ref="DQ23:DR23"/>
    <mergeCell ref="DW23:DX23"/>
    <mergeCell ref="EC23:ED23"/>
    <mergeCell ref="EI23:EJ23"/>
    <mergeCell ref="IA23:IB23"/>
    <mergeCell ref="IG23:IH23"/>
    <mergeCell ref="IM23:IN23"/>
    <mergeCell ref="IS23:IT23"/>
    <mergeCell ref="G20:H20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2013-06-24T13:13:21Z</cp:lastPrinted>
  <dcterms:created xsi:type="dcterms:W3CDTF">1997-01-24T11:07:25Z</dcterms:created>
  <dcterms:modified xsi:type="dcterms:W3CDTF">2013-06-27T08:50:45Z</dcterms:modified>
  <cp:category/>
  <cp:version/>
  <cp:contentType/>
  <cp:contentStatus/>
</cp:coreProperties>
</file>