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'!$A$1:$F$26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<sst xmlns="http://schemas.openxmlformats.org/spreadsheetml/2006/main" count="318" uniqueCount="147">
  <si>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</si>
  <si>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</si>
  <si>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</si>
  <si>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</si>
  <si>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</si>
  <si>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</si>
  <si>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</si>
  <si>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</si>
  <si>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</si>
  <si>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</si>
  <si>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</si>
  <si>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</si>
  <si>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</si>
  <si>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</si>
  <si>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</si>
  <si>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</si>
  <si>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</si>
  <si>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</si>
  <si>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</si>
  <si>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</si>
  <si>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</si>
  <si>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</si>
  <si>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</si>
  <si>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</si>
  <si>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</si>
  <si>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</si>
  <si>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</si>
  <si>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</si>
  <si>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</si>
  <si>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</si>
  <si>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</si>
  <si>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</si>
  <si>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</si>
  <si>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</si>
  <si>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</si>
  <si>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</si>
  <si>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</si>
  <si>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</si>
  <si>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</si>
  <si>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</si>
  <si>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</si>
  <si>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</si>
  <si>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</si>
  <si>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</si>
  <si>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</si>
  <si>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</si>
  <si>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</si>
  <si>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</si>
  <si>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</si>
  <si>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</si>
  <si>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</si>
  <si>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</si>
  <si>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</si>
  <si>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</si>
  <si>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</si>
  <si>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</si>
  <si>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</si>
  <si>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</si>
  <si>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</si>
  <si>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</si>
  <si>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</si>
  <si>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</si>
  <si>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</si>
  <si>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</si>
  <si>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</si>
  <si>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</si>
  <si>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</si>
  <si>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</si>
  <si>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</si>
  <si>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</si>
  <si>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</si>
  <si>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</si>
  <si>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</si>
  <si>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</si>
  <si>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</si>
  <si>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</si>
  <si>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</si>
  <si>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</si>
  <si>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</si>
  <si>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</si>
  <si>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</si>
  <si>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</si>
  <si>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</si>
  <si>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</si>
  <si>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</si>
  <si>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</si>
  <si>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</si>
  <si>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</si>
  <si>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</si>
  <si>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</si>
  <si>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</si>
  <si>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</si>
  <si>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</si>
  <si>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</si>
  <si>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</si>
  <si>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</si>
  <si>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</si>
  <si>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</si>
  <si>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</si>
  <si>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</si>
  <si>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</si>
  <si>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</si>
  <si>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</si>
  <si>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</si>
  <si>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</si>
  <si>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</si>
  <si>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</si>
  <si>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</si>
  <si>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</si>
  <si>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</si>
  <si>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</si>
  <si>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>1) HOSPODAŘENÍ KRAJE VYSOČINA ZA OBDOBÍ 1 - 3/2013</t>
  </si>
  <si>
    <t>2) HOSPODAŘENÍ KRAJE VYSOČINA ZA OBDOBÍ 1 - 3/2013</t>
  </si>
  <si>
    <t>3) HOSPODAŘENÍ KRAJE VYSOČINA ZA OBDOBÍ 1 -3/2013</t>
  </si>
  <si>
    <t>4)  FINANCOVÁNÍ KRAJE VYSOČINA ZA OBDOBÍ 1 - 3/2013</t>
  </si>
  <si>
    <t>6) SOCIÁLNÍ FOND ZA OBDOBÍ 1 - 3/2013</t>
  </si>
  <si>
    <t>8)  FOND STRATEGICKÝCH REZERV ZA OBDOBÍ 1 - 3/2013</t>
  </si>
  <si>
    <t xml:space="preserve">Úroky </t>
  </si>
  <si>
    <t>Zůstatek účtu k 31. 12. 2012</t>
  </si>
  <si>
    <t>Stav na účtu k 31. 3. 2013</t>
  </si>
  <si>
    <t>Stav na účtu k 31.3. 2013</t>
  </si>
  <si>
    <t>Stav na účtu k  31. 3.  2013</t>
  </si>
  <si>
    <t>Ostatní nedaňové příjmy</t>
  </si>
  <si>
    <t xml:space="preserve">Zapojení zůstatku ZBÚ - ISNOV k 31.12. 2012 do rozpočtu kraje 2013 </t>
  </si>
  <si>
    <t>Sankční platby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</si>
  <si>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</si>
  <si>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</si>
  <si>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</si>
  <si>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</si>
  <si>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</si>
  <si>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</si>
  <si>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</si>
  <si>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Převod z FSR - na kapitolu Zdravotnictví na poskytnutí půjčky pro Nemocnici Nové Město na Moravě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</si>
  <si>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</si>
  <si>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</si>
  <si>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>7)  FOND VYSOČINY ZA OBDOBÍ 1 - 3/2013</t>
  </si>
  <si>
    <t>Počet stran: 8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</si>
  <si>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</si>
  <si>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</si>
  <si>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</si>
  <si>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</si>
  <si>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</si>
  <si>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</si>
  <si>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Skutečné plnění daňových příjmů za sledované období činí 1 008 055 tis. Kč, což je o  33 813 tis. Kč více než ze stejné období minulého roku, tj. 103 %.</t>
  </si>
  <si>
    <t>5) VÝVOJ DAŇOVÝCH PŘÍJMŮ KRAJE - SROVNÁNÍ VÝVOJE DAŇOVÝCH PŘÍJMŮ V LETECH  2013 A 2012 (bez daně placené krajem, tis.Kč)</t>
  </si>
  <si>
    <t>Ve sledovaném období by alikvotní plnění daň. příjmů mělo činit 25%, tj.  809 950 tis. Kč. , ve skutečnosti je plnění daňových příjmů o 198 105 tis. Kč vyšší.</t>
  </si>
  <si>
    <t>RK-15-2013-25,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</si>
</sst>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28" xfId="0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0" fontId="28" fillId="0" borderId="41" xfId="49" applyFont="1" applyBorder="1" applyAlignment="1" applyProtection="1">
      <alignment horizontal="left" vertical="top" wrapText="1" readingOrder="1"/>
      <protection locked="0"/>
    </xf>
    <xf numFmtId="0" fontId="26" fillId="0" borderId="42" xfId="49" applyFont="1" applyBorder="1" applyAlignment="1" applyProtection="1">
      <alignment vertical="top" wrapText="1" readingOrder="1"/>
      <protection locked="0"/>
    </xf>
    <xf numFmtId="0" fontId="29" fillId="38" borderId="43" xfId="49" applyFont="1" applyFill="1" applyBorder="1" applyAlignment="1" applyProtection="1">
      <alignment horizontal="center" vertical="top" wrapText="1" readingOrder="1"/>
      <protection locked="0"/>
    </xf>
    <xf numFmtId="0" fontId="32" fillId="0" borderId="44" xfId="49" applyFont="1" applyBorder="1" applyAlignment="1" applyProtection="1">
      <alignment vertical="top" wrapText="1" readingOrder="1"/>
      <protection locked="0"/>
    </xf>
    <xf numFmtId="0" fontId="29" fillId="0" borderId="45" xfId="49" applyFont="1" applyBorder="1" applyAlignment="1" applyProtection="1">
      <alignment horizontal="center" vertical="top" wrapText="1" readingOrder="1"/>
      <protection locked="0"/>
    </xf>
    <xf numFmtId="165" fontId="29" fillId="0" borderId="43" xfId="49" applyNumberFormat="1" applyFont="1" applyBorder="1" applyAlignment="1" applyProtection="1">
      <alignment horizontal="right" vertical="top" wrapText="1" readingOrder="1"/>
      <protection locked="0"/>
    </xf>
    <xf numFmtId="165" fontId="29" fillId="0" borderId="43" xfId="49" applyNumberFormat="1" applyFont="1" applyBorder="1" applyAlignment="1" applyProtection="1">
      <alignment horizontal="center" vertical="top" wrapText="1" readingOrder="1"/>
      <protection locked="0"/>
    </xf>
    <xf numFmtId="165" fontId="30" fillId="0" borderId="43" xfId="49" applyNumberFormat="1" applyFont="1" applyBorder="1" applyAlignment="1" applyProtection="1">
      <alignment vertical="top" wrapText="1" readingOrder="1"/>
      <protection locked="0"/>
    </xf>
    <xf numFmtId="165" fontId="30" fillId="0" borderId="43" xfId="49" applyNumberFormat="1" applyFont="1" applyBorder="1" applyAlignment="1" applyProtection="1">
      <alignment horizontal="center" vertical="top" wrapText="1" readingOrder="1"/>
      <protection locked="0"/>
    </xf>
    <xf numFmtId="0" fontId="30" fillId="0" borderId="46" xfId="49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43" xfId="49" applyFont="1" applyBorder="1" applyAlignment="1" applyProtection="1">
      <alignment vertical="top" wrapText="1" readingOrder="1"/>
      <protection locked="0"/>
    </xf>
    <xf numFmtId="0" fontId="20" fillId="0" borderId="45" xfId="49" applyBorder="1" applyAlignment="1" applyProtection="1">
      <alignment vertical="top" wrapText="1"/>
      <protection locked="0"/>
    </xf>
    <xf numFmtId="0" fontId="31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2" fillId="0" borderId="0" xfId="49" applyFont="1" applyAlignment="1" applyProtection="1">
      <alignment vertical="top" wrapText="1" readingOrder="1"/>
      <protection locked="0"/>
    </xf>
    <xf numFmtId="0" fontId="29" fillId="0" borderId="0" xfId="49" applyFont="1" applyAlignment="1" applyProtection="1">
      <alignment vertical="top" wrapText="1" readingOrder="1"/>
      <protection locked="0"/>
    </xf>
    <xf numFmtId="0" fontId="22" fillId="0" borderId="0" xfId="0" applyFont="1" applyFill="1" applyAlignment="1">
      <alignment horizontal="left"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Alignment="1">
      <alignment/>
    </xf>
    <xf numFmtId="0" fontId="3" fillId="33" borderId="34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77" t="s">
        <v>146</v>
      </c>
      <c r="E1" s="277"/>
    </row>
    <row r="2" spans="4:5" ht="13.5">
      <c r="D2" s="278" t="s">
        <v>136</v>
      </c>
      <c r="E2" s="278"/>
    </row>
    <row r="3" spans="4:5" ht="12.75" customHeight="1">
      <c r="D3" s="38"/>
      <c r="E3" s="38"/>
    </row>
    <row r="4" spans="1:5" s="194" customFormat="1" ht="21.75" customHeight="1">
      <c r="A4" s="279" t="s">
        <v>111</v>
      </c>
      <c r="B4" s="280"/>
      <c r="C4" s="280"/>
      <c r="D4" s="280"/>
      <c r="E4" s="280"/>
    </row>
    <row r="5" spans="1:5" ht="16.5">
      <c r="A5" s="281" t="s">
        <v>95</v>
      </c>
      <c r="B5" s="282"/>
      <c r="C5" s="282"/>
      <c r="D5" s="282"/>
      <c r="E5" s="282"/>
    </row>
    <row r="6" ht="13.5" thickBot="1">
      <c r="E6" s="58" t="s">
        <v>20</v>
      </c>
    </row>
    <row r="7" spans="1:5" ht="26.25" customHeight="1">
      <c r="A7" s="59" t="s">
        <v>31</v>
      </c>
      <c r="B7" s="60" t="s">
        <v>32</v>
      </c>
      <c r="C7" s="219" t="s">
        <v>33</v>
      </c>
      <c r="D7" s="61" t="s">
        <v>87</v>
      </c>
      <c r="E7" s="62" t="s">
        <v>34</v>
      </c>
    </row>
    <row r="8" spans="1:14" ht="15" customHeight="1">
      <c r="A8" s="63" t="s">
        <v>35</v>
      </c>
      <c r="B8" s="64">
        <v>3271236</v>
      </c>
      <c r="C8" s="146">
        <v>3271236</v>
      </c>
      <c r="D8" s="147">
        <v>1008314</v>
      </c>
      <c r="E8" s="65">
        <f>D8/C8*100</f>
        <v>30.823639749623688</v>
      </c>
      <c r="G8" s="35"/>
      <c r="H8" s="35"/>
      <c r="L8" s="54"/>
      <c r="N8" s="54"/>
    </row>
    <row r="9" spans="1:14" ht="15" customHeight="1">
      <c r="A9" s="66" t="s">
        <v>36</v>
      </c>
      <c r="B9" s="67">
        <v>232791</v>
      </c>
      <c r="C9" s="69">
        <v>234794</v>
      </c>
      <c r="D9" s="148">
        <v>29287</v>
      </c>
      <c r="E9" s="68">
        <f>D9/C9*100</f>
        <v>12.473487397463307</v>
      </c>
      <c r="G9" s="98"/>
      <c r="H9" s="98"/>
      <c r="L9" s="54"/>
      <c r="N9" s="54"/>
    </row>
    <row r="10" spans="1:14" ht="15" customHeight="1">
      <c r="A10" s="66" t="s">
        <v>37</v>
      </c>
      <c r="B10" s="67">
        <v>42000</v>
      </c>
      <c r="C10" s="69">
        <v>42000</v>
      </c>
      <c r="D10" s="148">
        <v>14471</v>
      </c>
      <c r="E10" s="68">
        <f>D10/C10*100</f>
        <v>34.4547619047619</v>
      </c>
      <c r="G10" s="98"/>
      <c r="H10" s="98"/>
      <c r="L10" s="54"/>
      <c r="N10" s="54"/>
    </row>
    <row r="11" spans="1:12" s="13" customFormat="1" ht="15" customHeight="1" thickBot="1">
      <c r="A11" s="202" t="s">
        <v>38</v>
      </c>
      <c r="B11" s="167">
        <v>3762155</v>
      </c>
      <c r="C11" s="167">
        <v>3851337</v>
      </c>
      <c r="D11" s="167">
        <v>1496294</v>
      </c>
      <c r="E11" s="203">
        <f>D11/C11*100</f>
        <v>38.851287228305395</v>
      </c>
      <c r="F11" s="204"/>
      <c r="G11" s="102"/>
      <c r="H11" s="102"/>
      <c r="L11" s="246"/>
    </row>
    <row r="12" spans="1:14" ht="20.25" customHeight="1" thickBot="1">
      <c r="A12" s="170" t="s">
        <v>27</v>
      </c>
      <c r="B12" s="161">
        <f>SUM(B8:B11)</f>
        <v>7308182</v>
      </c>
      <c r="C12" s="161">
        <f>SUM(C8:C11)</f>
        <v>7399367</v>
      </c>
      <c r="D12" s="161">
        <f>SUM(D8:D11)</f>
        <v>2548366</v>
      </c>
      <c r="E12" s="171">
        <f>D12/C12*100</f>
        <v>34.44032442234586</v>
      </c>
      <c r="G12" s="35"/>
      <c r="H12" s="35"/>
      <c r="L12" s="54"/>
      <c r="N12" s="54"/>
    </row>
    <row r="13" spans="1:12" ht="10.5" customHeight="1" thickBot="1">
      <c r="A13" s="72"/>
      <c r="B13" s="73"/>
      <c r="C13" s="73"/>
      <c r="D13" s="73"/>
      <c r="E13" s="73"/>
      <c r="G13" s="35"/>
      <c r="H13" s="35"/>
      <c r="L13" s="54"/>
    </row>
    <row r="14" spans="1:14" ht="20.25" customHeight="1" thickBot="1">
      <c r="A14" s="159" t="s">
        <v>30</v>
      </c>
      <c r="B14" s="160">
        <f>Financování!B19</f>
        <v>272233</v>
      </c>
      <c r="C14" s="160">
        <f>Financování!C19</f>
        <v>916808</v>
      </c>
      <c r="D14" s="160">
        <f>Financování!D19</f>
        <v>411850</v>
      </c>
      <c r="E14" s="172">
        <f>D14/C14*100</f>
        <v>44.92216472805647</v>
      </c>
      <c r="G14" s="35"/>
      <c r="H14" s="35"/>
      <c r="L14" s="246"/>
      <c r="N14" s="54"/>
    </row>
    <row r="15" spans="1:12" ht="9.75" customHeight="1" thickBot="1">
      <c r="A15" s="72"/>
      <c r="B15" s="73"/>
      <c r="C15" s="73"/>
      <c r="D15" s="73"/>
      <c r="E15" s="73"/>
      <c r="G15" s="35"/>
      <c r="H15" s="35"/>
      <c r="L15" s="246"/>
    </row>
    <row r="16" spans="1:12" ht="20.25" customHeight="1" thickBot="1">
      <c r="A16" s="74" t="s">
        <v>39</v>
      </c>
      <c r="B16" s="75">
        <f>SUM(B14+B12)</f>
        <v>7580415</v>
      </c>
      <c r="C16" s="75">
        <f>SUM(C14+C12)</f>
        <v>8316175</v>
      </c>
      <c r="D16" s="225">
        <f>SUM(D14+D12)</f>
        <v>2960216</v>
      </c>
      <c r="E16" s="76">
        <f>D16/C16*100</f>
        <v>35.59588392500157</v>
      </c>
      <c r="G16" s="35"/>
      <c r="H16" s="35"/>
      <c r="J16" t="s">
        <v>94</v>
      </c>
      <c r="L16" s="54"/>
    </row>
    <row r="17" spans="2:12" ht="13.5" thickBot="1">
      <c r="B17" s="54"/>
      <c r="D17" s="54"/>
      <c r="G17" s="98"/>
      <c r="H17" s="98"/>
      <c r="L17" s="54"/>
    </row>
    <row r="18" spans="1:14" ht="18.75" customHeight="1" thickBot="1">
      <c r="A18" s="74" t="s">
        <v>40</v>
      </c>
      <c r="B18" s="77"/>
      <c r="C18" s="220"/>
      <c r="D18" s="78"/>
      <c r="E18" s="79"/>
      <c r="G18" s="98"/>
      <c r="H18" s="98"/>
      <c r="L18" s="54"/>
      <c r="N18" s="54"/>
    </row>
    <row r="19" spans="1:14" ht="15" customHeight="1">
      <c r="A19" s="80" t="s">
        <v>86</v>
      </c>
      <c r="B19" s="81">
        <v>73795</v>
      </c>
      <c r="C19" s="206">
        <v>73995</v>
      </c>
      <c r="D19" s="81">
        <v>5897</v>
      </c>
      <c r="E19" s="65">
        <f aca="true" t="shared" si="0" ref="E19:E34">D19/C19*100</f>
        <v>7.969457395769984</v>
      </c>
      <c r="G19" s="98"/>
      <c r="H19" s="98"/>
      <c r="L19" s="54"/>
      <c r="N19" s="54"/>
    </row>
    <row r="20" spans="1:14" ht="15" customHeight="1">
      <c r="A20" s="82" t="s">
        <v>70</v>
      </c>
      <c r="B20" s="42">
        <v>4048887</v>
      </c>
      <c r="C20" s="42">
        <v>4136999</v>
      </c>
      <c r="D20" s="84">
        <v>1462128</v>
      </c>
      <c r="E20" s="68">
        <f t="shared" si="0"/>
        <v>35.34272065330448</v>
      </c>
      <c r="G20" s="98"/>
      <c r="H20" s="98"/>
      <c r="L20" s="54"/>
      <c r="N20" s="54"/>
    </row>
    <row r="21" spans="1:14" ht="15" customHeight="1">
      <c r="A21" s="83" t="s">
        <v>71</v>
      </c>
      <c r="B21" s="84">
        <v>167313</v>
      </c>
      <c r="C21" s="84">
        <v>170157</v>
      </c>
      <c r="D21" s="84">
        <v>35986</v>
      </c>
      <c r="E21" s="68">
        <f t="shared" si="0"/>
        <v>21.14870384409692</v>
      </c>
      <c r="G21" s="98"/>
      <c r="H21" s="98"/>
      <c r="L21" s="54"/>
      <c r="N21" s="54"/>
    </row>
    <row r="22" spans="1:14" ht="15" customHeight="1">
      <c r="A22" s="83" t="s">
        <v>72</v>
      </c>
      <c r="B22" s="84">
        <v>352451</v>
      </c>
      <c r="C22" s="84">
        <v>374347</v>
      </c>
      <c r="D22" s="84">
        <v>70220</v>
      </c>
      <c r="E22" s="68">
        <f t="shared" si="0"/>
        <v>18.757997259227402</v>
      </c>
      <c r="G22" s="98"/>
      <c r="H22" s="98"/>
      <c r="L22" s="54"/>
      <c r="N22" s="54"/>
    </row>
    <row r="23" spans="1:14" ht="15" customHeight="1">
      <c r="A23" s="83" t="s">
        <v>73</v>
      </c>
      <c r="B23" s="84">
        <v>9110</v>
      </c>
      <c r="C23" s="84">
        <v>12740</v>
      </c>
      <c r="D23" s="84">
        <v>2746</v>
      </c>
      <c r="E23" s="68">
        <f t="shared" si="0"/>
        <v>21.554160125588698</v>
      </c>
      <c r="G23" s="98"/>
      <c r="H23" s="98"/>
      <c r="L23" s="54"/>
      <c r="N23" s="54"/>
    </row>
    <row r="24" spans="1:14" ht="15" customHeight="1">
      <c r="A24" s="83" t="s">
        <v>74</v>
      </c>
      <c r="B24" s="84">
        <v>6640</v>
      </c>
      <c r="C24" s="84">
        <v>6751</v>
      </c>
      <c r="D24" s="248">
        <v>0</v>
      </c>
      <c r="E24" s="68">
        <f t="shared" si="0"/>
        <v>0</v>
      </c>
      <c r="G24" s="98"/>
      <c r="H24" s="98"/>
      <c r="L24" s="54"/>
      <c r="N24" s="54"/>
    </row>
    <row r="25" spans="1:14" ht="15" customHeight="1">
      <c r="A25" s="83" t="s">
        <v>75</v>
      </c>
      <c r="B25" s="84">
        <v>1439641</v>
      </c>
      <c r="C25" s="84">
        <v>1588145</v>
      </c>
      <c r="D25" s="84">
        <v>304785</v>
      </c>
      <c r="E25" s="68">
        <f t="shared" si="0"/>
        <v>19.191257725207713</v>
      </c>
      <c r="G25" s="98"/>
      <c r="H25" s="98"/>
      <c r="L25" s="54"/>
      <c r="N25" s="54"/>
    </row>
    <row r="26" spans="1:14" ht="15" customHeight="1">
      <c r="A26" s="83" t="s">
        <v>76</v>
      </c>
      <c r="B26" s="84">
        <v>103995</v>
      </c>
      <c r="C26" s="84">
        <v>104555</v>
      </c>
      <c r="D26" s="84">
        <v>48238</v>
      </c>
      <c r="E26" s="68">
        <f t="shared" si="0"/>
        <v>46.1364831906652</v>
      </c>
      <c r="G26" s="98"/>
      <c r="H26" s="98"/>
      <c r="L26" s="54"/>
      <c r="N26" s="244"/>
    </row>
    <row r="27" spans="1:14" ht="15" customHeight="1">
      <c r="A27" s="83" t="s">
        <v>41</v>
      </c>
      <c r="B27" s="84">
        <v>13380</v>
      </c>
      <c r="C27" s="84">
        <v>16615</v>
      </c>
      <c r="D27" s="84">
        <v>4503</v>
      </c>
      <c r="E27" s="68">
        <f t="shared" si="0"/>
        <v>27.102016250376167</v>
      </c>
      <c r="G27" s="98"/>
      <c r="H27" s="98"/>
      <c r="L27" s="54"/>
      <c r="N27" s="245"/>
    </row>
    <row r="28" spans="1:14" ht="12.75" customHeight="1">
      <c r="A28" s="83" t="s">
        <v>77</v>
      </c>
      <c r="B28" s="84">
        <v>52111</v>
      </c>
      <c r="C28" s="84">
        <v>52930</v>
      </c>
      <c r="D28" s="248">
        <v>7863</v>
      </c>
      <c r="E28" s="68">
        <f t="shared" si="0"/>
        <v>14.855469488003022</v>
      </c>
      <c r="G28" s="98"/>
      <c r="H28" s="98"/>
      <c r="L28" s="54"/>
      <c r="N28" s="245"/>
    </row>
    <row r="29" spans="1:14" ht="15" customHeight="1">
      <c r="A29" s="83" t="s">
        <v>78</v>
      </c>
      <c r="B29" s="84">
        <v>260125</v>
      </c>
      <c r="C29" s="84">
        <v>260806</v>
      </c>
      <c r="D29" s="84">
        <v>55127</v>
      </c>
      <c r="E29" s="68">
        <f t="shared" si="0"/>
        <v>21.137167089714193</v>
      </c>
      <c r="G29" s="98"/>
      <c r="H29" s="98"/>
      <c r="K29" s="54"/>
      <c r="L29" s="54"/>
      <c r="N29" s="54"/>
    </row>
    <row r="30" spans="1:14" ht="15" customHeight="1">
      <c r="A30" s="83" t="s">
        <v>79</v>
      </c>
      <c r="B30" s="84">
        <v>85125</v>
      </c>
      <c r="C30" s="84">
        <v>90705</v>
      </c>
      <c r="D30" s="243">
        <v>1745</v>
      </c>
      <c r="E30" s="68">
        <f t="shared" si="0"/>
        <v>1.9238189735957225</v>
      </c>
      <c r="G30" s="98"/>
      <c r="H30" s="98"/>
      <c r="K30" s="54"/>
      <c r="L30" s="54"/>
      <c r="N30" s="54"/>
    </row>
    <row r="31" spans="1:14" ht="15" customHeight="1">
      <c r="A31" s="82" t="s">
        <v>80</v>
      </c>
      <c r="B31" s="42">
        <v>432000</v>
      </c>
      <c r="C31" s="42">
        <v>514191</v>
      </c>
      <c r="D31" s="84">
        <v>38857</v>
      </c>
      <c r="E31" s="68">
        <f t="shared" si="0"/>
        <v>7.556919510454287</v>
      </c>
      <c r="F31" s="13"/>
      <c r="G31" s="98"/>
      <c r="H31" s="98"/>
      <c r="K31" s="54"/>
      <c r="L31" s="54"/>
      <c r="N31" s="54"/>
    </row>
    <row r="32" spans="1:14" ht="15" customHeight="1">
      <c r="A32" s="83" t="s">
        <v>81</v>
      </c>
      <c r="B32" s="67">
        <v>36688</v>
      </c>
      <c r="C32" s="84">
        <v>40370</v>
      </c>
      <c r="D32" s="84">
        <v>4155</v>
      </c>
      <c r="E32" s="68">
        <f t="shared" si="0"/>
        <v>10.29229625959871</v>
      </c>
      <c r="G32" s="98"/>
      <c r="H32" s="98"/>
      <c r="K32" s="54"/>
      <c r="L32" s="54"/>
      <c r="N32" s="54"/>
    </row>
    <row r="33" spans="1:14" ht="15" customHeight="1">
      <c r="A33" s="251" t="s">
        <v>110</v>
      </c>
      <c r="B33" s="67">
        <v>4557</v>
      </c>
      <c r="C33" s="84">
        <v>4849</v>
      </c>
      <c r="D33" s="84">
        <v>199</v>
      </c>
      <c r="E33" s="68">
        <f t="shared" si="0"/>
        <v>4.103938956485873</v>
      </c>
      <c r="G33" s="98"/>
      <c r="H33" s="98"/>
      <c r="L33" s="54"/>
      <c r="N33" s="54"/>
    </row>
    <row r="34" spans="1:14" ht="15" customHeight="1">
      <c r="A34" s="83" t="s">
        <v>82</v>
      </c>
      <c r="B34" s="84">
        <v>58864</v>
      </c>
      <c r="C34" s="84">
        <v>59788</v>
      </c>
      <c r="D34" s="84">
        <v>16152</v>
      </c>
      <c r="E34" s="68">
        <f t="shared" si="0"/>
        <v>27.015454606275508</v>
      </c>
      <c r="F34" s="204"/>
      <c r="G34" s="98"/>
      <c r="H34" s="98"/>
      <c r="L34" s="54"/>
      <c r="N34" s="54"/>
    </row>
    <row r="35" spans="1:14" ht="12" customHeight="1">
      <c r="A35" s="83" t="s">
        <v>83</v>
      </c>
      <c r="B35" s="84">
        <v>150000</v>
      </c>
      <c r="C35" s="84">
        <v>146345</v>
      </c>
      <c r="D35" s="84" t="s">
        <v>19</v>
      </c>
      <c r="E35" s="68" t="s">
        <v>19</v>
      </c>
      <c r="F35" s="8"/>
      <c r="G35" s="98"/>
      <c r="H35" s="98"/>
      <c r="L35" s="54"/>
      <c r="N35" s="54"/>
    </row>
    <row r="36" spans="1:14" ht="12.75">
      <c r="A36" s="85" t="s">
        <v>42</v>
      </c>
      <c r="B36" s="86">
        <v>100000</v>
      </c>
      <c r="C36" s="87">
        <v>100000</v>
      </c>
      <c r="D36" s="69" t="s">
        <v>19</v>
      </c>
      <c r="E36" s="68" t="s">
        <v>19</v>
      </c>
      <c r="G36" s="98"/>
      <c r="H36" s="98"/>
      <c r="L36" s="54"/>
      <c r="N36" s="54"/>
    </row>
    <row r="37" spans="1:14" ht="12" customHeight="1">
      <c r="A37" s="85" t="s">
        <v>43</v>
      </c>
      <c r="B37" s="86">
        <v>45000</v>
      </c>
      <c r="C37" s="87">
        <v>41595</v>
      </c>
      <c r="D37" s="84" t="s">
        <v>19</v>
      </c>
      <c r="E37" s="68" t="s">
        <v>19</v>
      </c>
      <c r="G37" s="98"/>
      <c r="H37" s="98"/>
      <c r="L37" s="54"/>
      <c r="N37" s="54"/>
    </row>
    <row r="38" spans="1:14" ht="12.75">
      <c r="A38" s="85" t="s">
        <v>44</v>
      </c>
      <c r="B38" s="86">
        <v>5000</v>
      </c>
      <c r="C38" s="87">
        <v>4750</v>
      </c>
      <c r="D38" s="69" t="s">
        <v>19</v>
      </c>
      <c r="E38" s="68" t="s">
        <v>19</v>
      </c>
      <c r="G38" s="98"/>
      <c r="H38" s="98"/>
      <c r="L38" s="54"/>
      <c r="N38" s="54"/>
    </row>
    <row r="39" spans="1:14" ht="15" customHeight="1" thickBot="1">
      <c r="A39" s="88" t="s">
        <v>88</v>
      </c>
      <c r="B39" s="89">
        <v>261333</v>
      </c>
      <c r="C39" s="207">
        <f>'Rozpočet kapitola EP'!C20</f>
        <v>603769</v>
      </c>
      <c r="D39" s="207">
        <f>'Rozpočet kapitola EP'!D20</f>
        <v>99320</v>
      </c>
      <c r="E39" s="68">
        <f>D39/C39*100</f>
        <v>16.449999917186872</v>
      </c>
      <c r="G39" s="98"/>
      <c r="H39" s="98"/>
      <c r="L39" s="245"/>
      <c r="M39" s="238"/>
      <c r="N39" s="54"/>
    </row>
    <row r="40" spans="1:14" ht="23.25" customHeight="1" thickBot="1">
      <c r="A40" s="165" t="s">
        <v>45</v>
      </c>
      <c r="B40" s="163">
        <f>B19+B20+B21+B22+B23+B24+B25+B26+B27+B28+B29+B30+B31+B32+B33+B34+B35+B39</f>
        <v>7556015</v>
      </c>
      <c r="C40" s="163">
        <f>SUM(C19+C20+C21+C22+C23+C24+C25+C26+C27+C28+C29+C30+C31+C32+C33+C34+C35+C39)</f>
        <v>8258057</v>
      </c>
      <c r="D40" s="163">
        <f>SUM(D19:D39)</f>
        <v>2157921</v>
      </c>
      <c r="E40" s="173">
        <f>D40/C40*100</f>
        <v>26.131098392757522</v>
      </c>
      <c r="G40" s="98"/>
      <c r="H40" s="98"/>
      <c r="L40" s="245"/>
      <c r="M40" s="238"/>
      <c r="N40" s="54"/>
    </row>
    <row r="41" spans="1:14" ht="12.75" customHeight="1" thickBot="1">
      <c r="A41" s="56"/>
      <c r="B41" s="90"/>
      <c r="C41" s="50"/>
      <c r="D41" s="50"/>
      <c r="E41" s="90"/>
      <c r="G41" s="98"/>
      <c r="H41" s="98"/>
      <c r="M41" s="239"/>
      <c r="N41" s="54"/>
    </row>
    <row r="42" spans="1:14" ht="23.25" customHeight="1" thickBot="1">
      <c r="A42" s="159" t="s">
        <v>28</v>
      </c>
      <c r="B42" s="160">
        <f>Financování!B35</f>
        <v>24400</v>
      </c>
      <c r="C42" s="160">
        <f>Financování!C35</f>
        <v>58118</v>
      </c>
      <c r="D42" s="160">
        <f>Financování!D35</f>
        <v>13658</v>
      </c>
      <c r="E42" s="174">
        <f>D42/C42*100</f>
        <v>23.500464572077497</v>
      </c>
      <c r="G42" s="98"/>
      <c r="H42" s="98"/>
      <c r="L42" s="238"/>
      <c r="M42" s="238"/>
      <c r="N42" s="54"/>
    </row>
    <row r="43" spans="1:13" ht="12.75" customHeight="1" thickBot="1">
      <c r="A43" s="91"/>
      <c r="B43" s="92"/>
      <c r="C43" s="92"/>
      <c r="D43" s="92"/>
      <c r="E43" s="93"/>
      <c r="G43" s="98"/>
      <c r="H43" s="98"/>
      <c r="L43" s="245"/>
      <c r="M43" s="238"/>
    </row>
    <row r="44" spans="1:13" ht="23.25" customHeight="1" thickBot="1">
      <c r="A44" s="94" t="s">
        <v>84</v>
      </c>
      <c r="B44" s="95">
        <f>SUM(B42+B40)</f>
        <v>7580415</v>
      </c>
      <c r="C44" s="95">
        <f>SUM(C42+C40)</f>
        <v>8316175</v>
      </c>
      <c r="D44" s="95">
        <f>SUM(D42+D40)</f>
        <v>2171579</v>
      </c>
      <c r="E44" s="96">
        <f>D44/C44*100</f>
        <v>26.11271407828719</v>
      </c>
      <c r="G44" s="98"/>
      <c r="H44" s="98"/>
      <c r="L44" s="54"/>
      <c r="M44" s="239"/>
    </row>
    <row r="45" spans="2:12" ht="18.75" customHeight="1" thickBot="1">
      <c r="B45" s="54"/>
      <c r="D45" s="54"/>
      <c r="G45" s="98"/>
      <c r="H45" s="98"/>
      <c r="L45" s="54"/>
    </row>
    <row r="46" spans="1:12" ht="19.5" customHeight="1" thickBot="1">
      <c r="A46" s="94" t="s">
        <v>29</v>
      </c>
      <c r="B46" s="95">
        <f>B16-B44</f>
        <v>0</v>
      </c>
      <c r="C46" s="95">
        <f>C16-C44</f>
        <v>0</v>
      </c>
      <c r="D46" s="95">
        <f>D16-D44</f>
        <v>788637</v>
      </c>
      <c r="E46" s="96" t="s">
        <v>19</v>
      </c>
      <c r="G46" s="100"/>
      <c r="H46" s="100"/>
      <c r="L46" s="54"/>
    </row>
    <row r="47" spans="1:8" ht="12.75" customHeight="1">
      <c r="A47" s="97"/>
      <c r="B47" s="90"/>
      <c r="C47" s="90"/>
      <c r="D47" s="90"/>
      <c r="E47" s="73"/>
      <c r="G47" s="100"/>
      <c r="H47" s="100"/>
    </row>
    <row r="48" spans="1:42" s="230" customFormat="1" ht="12.75" customHeight="1">
      <c r="A48" s="227"/>
      <c r="B48" s="228"/>
      <c r="C48" s="228"/>
      <c r="D48" s="228"/>
      <c r="E48" s="229"/>
      <c r="G48" s="231"/>
      <c r="H48" s="23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4"/>
      <c r="D49" s="54"/>
      <c r="G49" s="99"/>
      <c r="H49" s="99"/>
    </row>
    <row r="50" spans="1:8" ht="12.75" customHeight="1">
      <c r="A50" s="101"/>
      <c r="B50" s="102"/>
      <c r="C50" s="12"/>
      <c r="D50" s="102"/>
      <c r="E50" s="7"/>
      <c r="G50" s="35"/>
      <c r="H50" s="35"/>
    </row>
    <row r="51" spans="1:14" ht="12.75" customHeight="1">
      <c r="A51" s="91"/>
      <c r="B51" s="92"/>
      <c r="C51" s="92"/>
      <c r="D51" s="92"/>
      <c r="E51" s="93"/>
      <c r="G51" s="100"/>
      <c r="H51" s="100"/>
      <c r="N51" s="54"/>
    </row>
    <row r="52" spans="1:14" ht="12.75" customHeight="1">
      <c r="A52" s="91"/>
      <c r="B52" s="92"/>
      <c r="C52" s="92"/>
      <c r="D52" s="92"/>
      <c r="E52" s="93"/>
      <c r="G52" s="100"/>
      <c r="H52" s="100"/>
      <c r="N52" s="54"/>
    </row>
    <row r="53" spans="1:14" ht="12.75" customHeight="1">
      <c r="A53" s="56"/>
      <c r="B53" s="90"/>
      <c r="C53" s="90"/>
      <c r="D53" s="90"/>
      <c r="E53" s="73"/>
      <c r="G53" s="99"/>
      <c r="H53" s="99"/>
      <c r="M53" s="54"/>
      <c r="N53" s="54"/>
    </row>
    <row r="54" spans="1:14" ht="12.75" customHeight="1">
      <c r="A54" s="7"/>
      <c r="B54" s="7"/>
      <c r="C54" s="12"/>
      <c r="D54" s="7"/>
      <c r="E54" s="7"/>
      <c r="G54" s="35"/>
      <c r="H54" s="35"/>
      <c r="L54" s="54"/>
      <c r="N54" s="54"/>
    </row>
    <row r="55" spans="1:14" ht="12.75" customHeight="1">
      <c r="A55" s="56"/>
      <c r="B55" s="90"/>
      <c r="C55" s="90"/>
      <c r="D55" s="90"/>
      <c r="E55" s="73"/>
      <c r="G55" s="100"/>
      <c r="H55" s="100"/>
      <c r="L55" s="54"/>
      <c r="N55" s="54"/>
    </row>
    <row r="56" spans="1:14" ht="12.75" customHeight="1">
      <c r="A56" s="56"/>
      <c r="B56" s="90"/>
      <c r="C56" s="90"/>
      <c r="D56" s="90"/>
      <c r="E56" s="73"/>
      <c r="G56" s="100"/>
      <c r="H56" s="100"/>
      <c r="L56" s="54"/>
      <c r="N56" s="54"/>
    </row>
    <row r="57" spans="1:14" ht="12.75">
      <c r="A57" s="7"/>
      <c r="B57" s="7"/>
      <c r="C57" s="12"/>
      <c r="D57" s="7"/>
      <c r="E57" s="7"/>
      <c r="G57" s="100"/>
      <c r="H57" s="100"/>
      <c r="L57" s="54"/>
      <c r="N57" s="54"/>
    </row>
    <row r="58" spans="1:14" ht="12.75" customHeight="1">
      <c r="A58" s="103"/>
      <c r="B58" s="104"/>
      <c r="C58" s="92"/>
      <c r="D58" s="105"/>
      <c r="E58" s="7"/>
      <c r="G58" s="99"/>
      <c r="H58" s="99"/>
      <c r="L58" s="54"/>
      <c r="N58" s="54"/>
    </row>
    <row r="59" spans="1:14" ht="12.75" customHeight="1">
      <c r="A59" s="56"/>
      <c r="B59" s="56"/>
      <c r="C59" s="90"/>
      <c r="D59" s="105"/>
      <c r="E59" s="7"/>
      <c r="G59" s="35"/>
      <c r="H59" s="35"/>
      <c r="L59" s="54"/>
      <c r="N59" s="54"/>
    </row>
    <row r="60" spans="1:14" ht="12.75">
      <c r="A60" s="35"/>
      <c r="B60" s="35"/>
      <c r="C60" s="221"/>
      <c r="D60" s="35"/>
      <c r="E60" s="35"/>
      <c r="G60" s="100"/>
      <c r="H60" s="100"/>
      <c r="L60" s="54"/>
      <c r="N60" s="54"/>
    </row>
    <row r="61" spans="1:14" ht="12.75">
      <c r="A61" s="7"/>
      <c r="B61" s="7"/>
      <c r="C61" s="12"/>
      <c r="D61" s="106"/>
      <c r="E61" s="35"/>
      <c r="G61" s="100"/>
      <c r="H61" s="100"/>
      <c r="L61" s="54"/>
      <c r="N61" s="54"/>
    </row>
    <row r="62" spans="1:14" ht="12.75">
      <c r="A62" s="35"/>
      <c r="B62" s="35"/>
      <c r="C62" s="221"/>
      <c r="D62" s="35"/>
      <c r="E62" s="35"/>
      <c r="G62" s="99"/>
      <c r="H62" s="99"/>
      <c r="L62" s="54"/>
      <c r="N62" s="54"/>
    </row>
    <row r="63" spans="1:12" ht="12.75">
      <c r="A63" s="35"/>
      <c r="B63" s="35"/>
      <c r="C63" s="221"/>
      <c r="D63" s="99"/>
      <c r="E63" s="35"/>
      <c r="G63" s="35"/>
      <c r="H63" s="35"/>
      <c r="L63" s="54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94" customFormat="1" ht="16.5" customHeight="1">
      <c r="A2" s="279" t="s">
        <v>112</v>
      </c>
      <c r="B2" s="280"/>
      <c r="C2" s="280"/>
      <c r="D2" s="280"/>
      <c r="E2" s="280"/>
    </row>
    <row r="3" spans="1:5" ht="16.5">
      <c r="A3" s="283" t="s">
        <v>46</v>
      </c>
      <c r="B3" s="282"/>
      <c r="C3" s="282"/>
      <c r="D3" s="282"/>
      <c r="E3" s="282"/>
    </row>
    <row r="4" spans="1:4" ht="17.25">
      <c r="A4" s="107"/>
      <c r="B4" s="107"/>
      <c r="C4" s="222"/>
      <c r="D4" s="107"/>
    </row>
    <row r="5" ht="13.5" thickBot="1">
      <c r="E5" s="58" t="s">
        <v>20</v>
      </c>
    </row>
    <row r="6" spans="1:5" ht="29.25" customHeight="1" thickBot="1">
      <c r="A6" s="74" t="s">
        <v>31</v>
      </c>
      <c r="B6" s="153" t="s">
        <v>32</v>
      </c>
      <c r="C6" s="223" t="s">
        <v>47</v>
      </c>
      <c r="D6" s="153" t="s">
        <v>48</v>
      </c>
      <c r="E6" s="154" t="s">
        <v>34</v>
      </c>
    </row>
    <row r="7" spans="1:5" ht="18" customHeight="1">
      <c r="A7" s="63" t="s">
        <v>35</v>
      </c>
      <c r="B7" s="64">
        <v>0</v>
      </c>
      <c r="C7" s="64">
        <v>0</v>
      </c>
      <c r="D7" s="64">
        <v>0</v>
      </c>
      <c r="E7" s="155" t="s">
        <v>19</v>
      </c>
    </row>
    <row r="8" spans="1:5" ht="18" customHeight="1">
      <c r="A8" s="66" t="s">
        <v>36</v>
      </c>
      <c r="B8" s="67">
        <v>5000</v>
      </c>
      <c r="C8" s="190">
        <v>5404</v>
      </c>
      <c r="D8" s="242">
        <v>1646</v>
      </c>
      <c r="E8" s="68">
        <f>D8/C8*100</f>
        <v>30.458919319022947</v>
      </c>
    </row>
    <row r="9" spans="1:5" ht="18" customHeight="1">
      <c r="A9" s="66" t="s">
        <v>37</v>
      </c>
      <c r="B9" s="67">
        <v>0</v>
      </c>
      <c r="C9" s="67">
        <v>0</v>
      </c>
      <c r="D9" s="67">
        <v>0</v>
      </c>
      <c r="E9" s="108" t="s">
        <v>19</v>
      </c>
    </row>
    <row r="10" spans="1:15" ht="18" customHeight="1" thickBot="1">
      <c r="A10" s="70" t="s">
        <v>38</v>
      </c>
      <c r="B10" s="71">
        <v>0</v>
      </c>
      <c r="C10" s="71">
        <v>35064</v>
      </c>
      <c r="D10" s="71">
        <v>75297</v>
      </c>
      <c r="E10" s="109">
        <f>D10/C10*100</f>
        <v>214.7416153319644</v>
      </c>
      <c r="O10" s="54"/>
    </row>
    <row r="11" spans="1:5" ht="20.25" customHeight="1" thickBot="1">
      <c r="A11" s="156" t="s">
        <v>27</v>
      </c>
      <c r="B11" s="160">
        <f>SUM(B7:B10)</f>
        <v>5000</v>
      </c>
      <c r="C11" s="157">
        <f>SUM(C7:C10)</f>
        <v>40468</v>
      </c>
      <c r="D11" s="157">
        <f>SUM(D7:D10)</f>
        <v>76943</v>
      </c>
      <c r="E11" s="158">
        <f>D11/C11*100</f>
        <v>190.13294454877928</v>
      </c>
    </row>
    <row r="12" spans="1:17" ht="12.75" customHeight="1" thickBot="1">
      <c r="A12" s="72"/>
      <c r="B12" s="73"/>
      <c r="C12" s="73"/>
      <c r="D12" s="73"/>
      <c r="E12" s="39"/>
      <c r="Q12" s="54"/>
    </row>
    <row r="13" spans="1:17" ht="20.25" customHeight="1" thickBot="1">
      <c r="A13" s="159" t="s">
        <v>30</v>
      </c>
      <c r="B13" s="161">
        <f>Financování!B17</f>
        <v>256333</v>
      </c>
      <c r="C13" s="161">
        <f>Financování!C17</f>
        <v>596457</v>
      </c>
      <c r="D13" s="161">
        <f>Financování!D17</f>
        <v>359312</v>
      </c>
      <c r="E13" s="158">
        <f>D13/C13*100</f>
        <v>60.241056773581334</v>
      </c>
      <c r="L13" s="54"/>
      <c r="N13" s="54"/>
      <c r="Q13" s="54"/>
    </row>
    <row r="14" spans="1:14" ht="12.75" customHeight="1" thickBot="1">
      <c r="A14" s="72"/>
      <c r="B14" s="73"/>
      <c r="C14" s="73"/>
      <c r="D14" s="73"/>
      <c r="E14" s="39"/>
      <c r="L14" s="54"/>
      <c r="N14" s="54"/>
    </row>
    <row r="15" spans="1:17" ht="20.25" customHeight="1" thickBot="1">
      <c r="A15" s="74" t="s">
        <v>39</v>
      </c>
      <c r="B15" s="75">
        <f>B13+B11</f>
        <v>261333</v>
      </c>
      <c r="C15" s="75">
        <f>C13+C11</f>
        <v>636925</v>
      </c>
      <c r="D15" s="75">
        <f>D11+D13</f>
        <v>436255</v>
      </c>
      <c r="E15" s="76">
        <f>D15/C15*100</f>
        <v>68.49393570671586</v>
      </c>
      <c r="L15" s="54"/>
      <c r="N15" s="54"/>
      <c r="Q15" s="54"/>
    </row>
    <row r="16" spans="1:10" ht="24.75" customHeight="1" thickBot="1">
      <c r="A16" s="110"/>
      <c r="B16" s="111"/>
      <c r="C16" s="111"/>
      <c r="D16" s="111"/>
      <c r="E16" s="111"/>
      <c r="J16" t="s">
        <v>94</v>
      </c>
    </row>
    <row r="17" spans="1:17" ht="17.25" customHeight="1" thickBot="1">
      <c r="A17" s="112" t="s">
        <v>49</v>
      </c>
      <c r="B17" s="77"/>
      <c r="C17" s="220"/>
      <c r="D17" s="78"/>
      <c r="E17" s="79"/>
      <c r="L17" s="54"/>
      <c r="N17" s="54"/>
      <c r="Q17" s="54"/>
    </row>
    <row r="18" spans="1:17" ht="18" customHeight="1">
      <c r="A18" s="113" t="s">
        <v>50</v>
      </c>
      <c r="B18" s="114">
        <v>20198</v>
      </c>
      <c r="C18" s="114">
        <v>283870</v>
      </c>
      <c r="D18" s="114">
        <v>56320</v>
      </c>
      <c r="E18" s="115">
        <f>D18/C18*100</f>
        <v>19.840067636594217</v>
      </c>
      <c r="F18" s="92"/>
      <c r="L18" s="54"/>
      <c r="N18" s="54"/>
      <c r="Q18" s="54"/>
    </row>
    <row r="19" spans="1:17" ht="18" customHeight="1" thickBot="1">
      <c r="A19" s="116" t="s">
        <v>51</v>
      </c>
      <c r="B19" s="117">
        <v>241135</v>
      </c>
      <c r="C19" s="117">
        <v>319899</v>
      </c>
      <c r="D19" s="117">
        <v>43000</v>
      </c>
      <c r="E19" s="118">
        <f>D19/C19*100</f>
        <v>13.441742549992341</v>
      </c>
      <c r="L19" s="54"/>
      <c r="N19" s="54"/>
      <c r="O19" s="54"/>
      <c r="Q19" s="54"/>
    </row>
    <row r="20" spans="1:17" ht="20.25" customHeight="1" thickBot="1">
      <c r="A20" s="162" t="s">
        <v>52</v>
      </c>
      <c r="B20" s="163">
        <f>SUM(B18:B19)</f>
        <v>261333</v>
      </c>
      <c r="C20" s="163">
        <f>SUM(C18:C19)</f>
        <v>603769</v>
      </c>
      <c r="D20" s="164">
        <f>SUM(D18:D19)</f>
        <v>99320</v>
      </c>
      <c r="E20" s="173">
        <f>D20/C20*100</f>
        <v>16.449999917186872</v>
      </c>
      <c r="N20" s="54"/>
      <c r="O20" s="54"/>
      <c r="Q20" s="54"/>
    </row>
    <row r="21" spans="1:5" ht="12.75" customHeight="1" thickBot="1">
      <c r="A21" s="56"/>
      <c r="B21" s="90"/>
      <c r="C21" s="90"/>
      <c r="D21" s="90"/>
      <c r="E21" s="39"/>
    </row>
    <row r="22" spans="1:17" ht="20.25" customHeight="1" thickBot="1">
      <c r="A22" s="165" t="s">
        <v>28</v>
      </c>
      <c r="B22" s="163">
        <v>0</v>
      </c>
      <c r="C22" s="163">
        <f>Financování!C33</f>
        <v>33156</v>
      </c>
      <c r="D22" s="163">
        <f>Financování!D33</f>
        <v>1453</v>
      </c>
      <c r="E22" s="226">
        <f>D22/C22*100</f>
        <v>4.382313910001207</v>
      </c>
      <c r="N22" s="54"/>
      <c r="Q22" s="54"/>
    </row>
    <row r="23" spans="1:17" ht="12.75" customHeight="1" thickBot="1">
      <c r="A23" s="56"/>
      <c r="B23" s="90"/>
      <c r="C23" s="90"/>
      <c r="D23" s="90"/>
      <c r="E23" s="119"/>
      <c r="N23" s="54"/>
      <c r="Q23" s="54"/>
    </row>
    <row r="24" spans="1:17" ht="20.25" customHeight="1" thickBot="1">
      <c r="A24" s="94" t="s">
        <v>84</v>
      </c>
      <c r="B24" s="95">
        <f>SUM(B20+B22)</f>
        <v>261333</v>
      </c>
      <c r="C24" s="95">
        <f>SUM(C20+C22)</f>
        <v>636925</v>
      </c>
      <c r="D24" s="95">
        <f>D20+D22</f>
        <v>100773</v>
      </c>
      <c r="E24" s="208">
        <f>D24/C24*100</f>
        <v>15.821800054951524</v>
      </c>
      <c r="N24" s="54"/>
      <c r="Q24" s="54"/>
    </row>
    <row r="25" spans="2:4" ht="20.25" customHeight="1" thickBot="1">
      <c r="B25" s="54"/>
      <c r="D25" s="54"/>
    </row>
    <row r="26" spans="1:5" ht="22.5" customHeight="1" thickBot="1">
      <c r="A26" s="74" t="s">
        <v>29</v>
      </c>
      <c r="B26" s="95">
        <v>0</v>
      </c>
      <c r="C26" s="95">
        <f>C15-C24</f>
        <v>0</v>
      </c>
      <c r="D26" s="95">
        <f>D15-D24</f>
        <v>335482</v>
      </c>
      <c r="E26" s="120" t="s">
        <v>19</v>
      </c>
    </row>
    <row r="28" spans="1:14" ht="12.75" customHeight="1">
      <c r="A28" t="s">
        <v>101</v>
      </c>
      <c r="N28" s="54"/>
    </row>
    <row r="29" ht="12.75">
      <c r="N29" s="54"/>
    </row>
    <row r="30" spans="14:15" ht="12.75">
      <c r="N30" s="54"/>
      <c r="O30" s="241"/>
    </row>
    <row r="31" ht="12.75">
      <c r="N31" s="54"/>
    </row>
    <row r="32" ht="12.75">
      <c r="N32" s="54"/>
    </row>
    <row r="33" ht="12.75">
      <c r="N33" s="54"/>
    </row>
    <row r="34" ht="12" customHeight="1"/>
    <row r="35" spans="6:14" ht="12.75">
      <c r="F35" s="8"/>
      <c r="N35" s="54"/>
    </row>
    <row r="36" ht="12" customHeight="1"/>
    <row r="37" ht="12.75">
      <c r="N37" s="54"/>
    </row>
    <row r="38" ht="12.75">
      <c r="N38" s="54"/>
    </row>
    <row r="39" ht="12.75">
      <c r="N39" s="54"/>
    </row>
    <row r="40" spans="4:14" ht="12.75">
      <c r="D40" s="8"/>
      <c r="N40" s="54"/>
    </row>
    <row r="41" ht="12.75">
      <c r="N41" s="54"/>
    </row>
    <row r="44" ht="12.75">
      <c r="D44" s="8"/>
    </row>
    <row r="46" spans="1:5" ht="12.75">
      <c r="A46" s="7"/>
      <c r="B46" s="7"/>
      <c r="C46" s="12"/>
      <c r="D46" s="102"/>
      <c r="E46" s="7"/>
    </row>
    <row r="47" spans="1:5" ht="12.75" customHeight="1">
      <c r="A47" s="103"/>
      <c r="B47" s="104"/>
      <c r="C47" s="92"/>
      <c r="D47" s="105"/>
      <c r="E47" s="7"/>
    </row>
    <row r="48" spans="1:5" ht="12" customHeight="1">
      <c r="A48" s="103"/>
      <c r="B48" s="104"/>
      <c r="C48" s="92"/>
      <c r="D48" s="105"/>
      <c r="E48" s="7"/>
    </row>
    <row r="49" spans="1:5" ht="12.75" customHeight="1">
      <c r="A49" s="56"/>
      <c r="B49" s="56"/>
      <c r="C49" s="90"/>
      <c r="D49" s="105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28">
      <selection activeCell="K35" sqref="K3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79" t="s">
        <v>113</v>
      </c>
      <c r="B2" s="284"/>
      <c r="C2" s="284"/>
      <c r="D2" s="284"/>
      <c r="E2" s="284"/>
    </row>
    <row r="3" spans="1:5" ht="20.25" customHeight="1">
      <c r="A3" s="285" t="s">
        <v>96</v>
      </c>
      <c r="B3" s="286"/>
      <c r="C3" s="286"/>
      <c r="D3" s="286"/>
      <c r="E3" s="286"/>
    </row>
    <row r="4" spans="1:5" ht="20.25" customHeight="1">
      <c r="A4" s="57"/>
      <c r="B4" s="121"/>
      <c r="C4" s="121"/>
      <c r="D4" s="121"/>
      <c r="E4" s="121"/>
    </row>
    <row r="5" ht="13.5" thickBot="1">
      <c r="E5" s="58" t="s">
        <v>20</v>
      </c>
    </row>
    <row r="6" spans="1:5" ht="26.25" customHeight="1">
      <c r="A6" s="122" t="s">
        <v>31</v>
      </c>
      <c r="B6" s="60" t="s">
        <v>32</v>
      </c>
      <c r="C6" s="60" t="s">
        <v>33</v>
      </c>
      <c r="D6" s="61" t="s">
        <v>87</v>
      </c>
      <c r="E6" s="62" t="s">
        <v>34</v>
      </c>
    </row>
    <row r="7" spans="1:9" ht="15" customHeight="1">
      <c r="A7" s="63" t="s">
        <v>35</v>
      </c>
      <c r="B7" s="64">
        <v>3271236</v>
      </c>
      <c r="C7" s="146">
        <f>'Rozpočet včetně kapitoly EP'!C8</f>
        <v>3271236</v>
      </c>
      <c r="D7" s="146">
        <f>'Rozpočet včetně kapitoly EP'!D8</f>
        <v>1008314</v>
      </c>
      <c r="E7" s="65">
        <f>D7/C7*100</f>
        <v>30.823639749623688</v>
      </c>
      <c r="G7" s="35"/>
      <c r="H7" s="35"/>
      <c r="I7" s="35"/>
    </row>
    <row r="8" spans="1:13" ht="15" customHeight="1">
      <c r="A8" s="66" t="s">
        <v>36</v>
      </c>
      <c r="B8" s="67">
        <v>227791</v>
      </c>
      <c r="C8" s="69">
        <f>'Rozpočet včetně kapitoly EP'!C9-'Rozpočet kapitola EP'!C8</f>
        <v>229390</v>
      </c>
      <c r="D8" s="69">
        <f>'Rozpočet včetně kapitoly EP'!D9-'Rozpočet kapitola EP'!D8</f>
        <v>27641</v>
      </c>
      <c r="E8" s="68">
        <f>D8/C8*100</f>
        <v>12.049784210296874</v>
      </c>
      <c r="G8" s="98"/>
      <c r="H8" s="98"/>
      <c r="I8" s="98"/>
      <c r="M8" s="54"/>
    </row>
    <row r="9" spans="1:13" ht="15" customHeight="1">
      <c r="A9" s="66" t="s">
        <v>37</v>
      </c>
      <c r="B9" s="67">
        <v>42000</v>
      </c>
      <c r="C9" s="69">
        <f>'Rozpočet včetně kapitoly EP'!C10</f>
        <v>42000</v>
      </c>
      <c r="D9" s="69">
        <f>'Rozpočet včetně kapitoly EP'!D10</f>
        <v>14471</v>
      </c>
      <c r="E9" s="68">
        <f>D9/C9*100</f>
        <v>34.4547619047619</v>
      </c>
      <c r="G9" s="98"/>
      <c r="H9" s="98"/>
      <c r="I9" s="98"/>
      <c r="M9" s="54"/>
    </row>
    <row r="10" spans="1:13" ht="15" customHeight="1" thickBot="1">
      <c r="A10" s="70" t="s">
        <v>38</v>
      </c>
      <c r="B10" s="67">
        <v>75375</v>
      </c>
      <c r="C10" s="69">
        <v>129493</v>
      </c>
      <c r="D10" s="148">
        <v>110945</v>
      </c>
      <c r="E10" s="68">
        <f>D10/C10*100</f>
        <v>85.67644583104878</v>
      </c>
      <c r="G10" s="99"/>
      <c r="H10" s="99"/>
      <c r="I10" s="99"/>
      <c r="M10" s="54"/>
    </row>
    <row r="11" spans="1:9" ht="20.25" customHeight="1" thickBot="1">
      <c r="A11" s="175" t="s">
        <v>27</v>
      </c>
      <c r="B11" s="157">
        <f>SUM(B7:B10)</f>
        <v>3616402</v>
      </c>
      <c r="C11" s="157">
        <f>SUM(C7:C10)</f>
        <v>3672119</v>
      </c>
      <c r="D11" s="176">
        <f>SUM(D7:D10)</f>
        <v>1161371</v>
      </c>
      <c r="E11" s="158">
        <f>D11/C11*100</f>
        <v>31.626725604480683</v>
      </c>
      <c r="G11" s="35"/>
      <c r="H11" s="35"/>
      <c r="I11" s="35"/>
    </row>
    <row r="12" spans="2:9" ht="10.5" customHeight="1" thickBot="1">
      <c r="B12" s="54"/>
      <c r="C12" s="145"/>
      <c r="D12" s="145"/>
      <c r="G12" s="98"/>
      <c r="H12" s="98"/>
      <c r="I12" s="98"/>
    </row>
    <row r="13" spans="1:9" ht="20.25" customHeight="1" thickBot="1">
      <c r="A13" s="159" t="s">
        <v>30</v>
      </c>
      <c r="B13" s="160">
        <f>Financování!B10</f>
        <v>15900</v>
      </c>
      <c r="C13" s="160">
        <f>Financování!C10</f>
        <v>320351</v>
      </c>
      <c r="D13" s="160">
        <f>Financování!D10</f>
        <v>52538</v>
      </c>
      <c r="E13" s="174">
        <f>D13/C13*100</f>
        <v>16.40013610071453</v>
      </c>
      <c r="G13" s="98"/>
      <c r="H13" s="98"/>
      <c r="I13" s="98"/>
    </row>
    <row r="14" spans="2:9" ht="11.25" customHeight="1" thickBot="1">
      <c r="B14" s="54"/>
      <c r="C14" s="54"/>
      <c r="D14" s="54"/>
      <c r="G14" s="98"/>
      <c r="H14" s="98"/>
      <c r="I14" s="98"/>
    </row>
    <row r="15" spans="1:9" ht="20.25" customHeight="1" thickBot="1">
      <c r="A15" s="123" t="s">
        <v>39</v>
      </c>
      <c r="B15" s="75">
        <f>SUM(B13+B11)</f>
        <v>3632302</v>
      </c>
      <c r="C15" s="75">
        <f>SUM(C13+C11)</f>
        <v>3992470</v>
      </c>
      <c r="D15" s="75">
        <f>SUM(D13+D11)</f>
        <v>1213909</v>
      </c>
      <c r="E15" s="76">
        <f>D15/C15*100</f>
        <v>30.404962341608076</v>
      </c>
      <c r="G15" s="98"/>
      <c r="H15" s="98"/>
      <c r="I15" s="98"/>
    </row>
    <row r="16" spans="2:9" ht="20.25" customHeight="1" thickBot="1">
      <c r="B16" s="54"/>
      <c r="C16" s="54"/>
      <c r="D16" s="54"/>
      <c r="G16" s="98"/>
      <c r="H16" s="98"/>
      <c r="I16" s="98"/>
    </row>
    <row r="17" spans="1:13" ht="18.75" customHeight="1" thickBot="1">
      <c r="A17" s="112" t="s">
        <v>40</v>
      </c>
      <c r="B17" s="77"/>
      <c r="C17" s="77"/>
      <c r="D17" s="78"/>
      <c r="E17" s="79"/>
      <c r="G17" s="98"/>
      <c r="H17" s="98"/>
      <c r="I17" s="98"/>
      <c r="M17" s="54"/>
    </row>
    <row r="18" spans="1:13" ht="15" customHeight="1">
      <c r="A18" s="80" t="s">
        <v>86</v>
      </c>
      <c r="B18" s="81">
        <f>'Rozpočet včetně kapitoly EP'!B19</f>
        <v>73795</v>
      </c>
      <c r="C18" s="146">
        <f>'Rozpočet včetně kapitoly EP'!C19</f>
        <v>73995</v>
      </c>
      <c r="D18" s="146">
        <f>'Rozpočet včetně kapitoly EP'!D19</f>
        <v>5897</v>
      </c>
      <c r="E18" s="65">
        <f aca="true" t="shared" si="0" ref="E18:E33">D18/C18*100</f>
        <v>7.969457395769984</v>
      </c>
      <c r="G18" s="98"/>
      <c r="H18" s="98"/>
      <c r="I18" s="98"/>
      <c r="M18" s="54"/>
    </row>
    <row r="19" spans="1:13" ht="15" customHeight="1">
      <c r="A19" s="82" t="s">
        <v>70</v>
      </c>
      <c r="B19" s="81">
        <v>362107</v>
      </c>
      <c r="C19" s="45">
        <v>450219</v>
      </c>
      <c r="D19" s="45">
        <v>161566</v>
      </c>
      <c r="E19" s="68">
        <f t="shared" si="0"/>
        <v>35.886090991273136</v>
      </c>
      <c r="G19" s="98"/>
      <c r="H19" s="98"/>
      <c r="I19" s="98"/>
      <c r="M19" s="54"/>
    </row>
    <row r="20" spans="1:15" ht="15" customHeight="1">
      <c r="A20" s="83" t="s">
        <v>71</v>
      </c>
      <c r="B20" s="81">
        <f>'Rozpočet včetně kapitoly EP'!B21</f>
        <v>167313</v>
      </c>
      <c r="C20" s="69">
        <f>'Rozpočet včetně kapitoly EP'!C21</f>
        <v>170157</v>
      </c>
      <c r="D20" s="69">
        <f>'Rozpočet včetně kapitoly EP'!D21</f>
        <v>35986</v>
      </c>
      <c r="E20" s="68">
        <f t="shared" si="0"/>
        <v>21.14870384409692</v>
      </c>
      <c r="G20" s="98"/>
      <c r="H20" s="98"/>
      <c r="I20" s="98"/>
      <c r="M20" s="54"/>
      <c r="O20" s="54"/>
    </row>
    <row r="21" spans="1:15" ht="15" customHeight="1">
      <c r="A21" s="83" t="s">
        <v>72</v>
      </c>
      <c r="B21" s="81">
        <f>'Rozpočet včetně kapitoly EP'!B22</f>
        <v>352451</v>
      </c>
      <c r="C21" s="69">
        <f>'Rozpočet včetně kapitoly EP'!C22</f>
        <v>374347</v>
      </c>
      <c r="D21" s="69">
        <f>'Rozpočet včetně kapitoly EP'!D22</f>
        <v>70220</v>
      </c>
      <c r="E21" s="68">
        <f t="shared" si="0"/>
        <v>18.757997259227402</v>
      </c>
      <c r="G21" s="98"/>
      <c r="H21" s="98"/>
      <c r="I21" s="98"/>
      <c r="O21" s="54"/>
    </row>
    <row r="22" spans="1:15" ht="15" customHeight="1">
      <c r="A22" s="83" t="s">
        <v>73</v>
      </c>
      <c r="B22" s="81">
        <f>'Rozpočet včetně kapitoly EP'!B23</f>
        <v>9110</v>
      </c>
      <c r="C22" s="69">
        <f>'Rozpočet včetně kapitoly EP'!C23</f>
        <v>12740</v>
      </c>
      <c r="D22" s="69">
        <f>'Rozpočet včetně kapitoly EP'!D23</f>
        <v>2746</v>
      </c>
      <c r="E22" s="68">
        <f t="shared" si="0"/>
        <v>21.554160125588698</v>
      </c>
      <c r="G22" s="98"/>
      <c r="H22" s="98"/>
      <c r="I22" s="98"/>
      <c r="M22" s="54"/>
      <c r="O22" s="54"/>
    </row>
    <row r="23" spans="1:13" ht="15" customHeight="1">
      <c r="A23" s="83" t="s">
        <v>74</v>
      </c>
      <c r="B23" s="81">
        <f>'Rozpočet včetně kapitoly EP'!B24</f>
        <v>6640</v>
      </c>
      <c r="C23" s="69">
        <f>'Rozpočet včetně kapitoly EP'!C24</f>
        <v>6751</v>
      </c>
      <c r="D23" s="69">
        <f>'Rozpočet včetně kapitoly EP'!D24</f>
        <v>0</v>
      </c>
      <c r="E23" s="68">
        <f t="shared" si="0"/>
        <v>0</v>
      </c>
      <c r="G23" s="98"/>
      <c r="H23" s="98"/>
      <c r="I23" s="98"/>
      <c r="M23" s="54"/>
    </row>
    <row r="24" spans="1:13" ht="15" customHeight="1">
      <c r="A24" s="83" t="s">
        <v>75</v>
      </c>
      <c r="B24" s="81">
        <f>'Rozpočet včetně kapitoly EP'!B25</f>
        <v>1439641</v>
      </c>
      <c r="C24" s="69">
        <f>'Rozpočet včetně kapitoly EP'!C25</f>
        <v>1588145</v>
      </c>
      <c r="D24" s="69">
        <f>'Rozpočet včetně kapitoly EP'!D25</f>
        <v>304785</v>
      </c>
      <c r="E24" s="68">
        <f t="shared" si="0"/>
        <v>19.191257725207713</v>
      </c>
      <c r="G24" s="98"/>
      <c r="H24" s="98"/>
      <c r="I24" s="98"/>
      <c r="M24" s="54"/>
    </row>
    <row r="25" spans="1:9" ht="15" customHeight="1">
      <c r="A25" s="83" t="s">
        <v>76</v>
      </c>
      <c r="B25" s="81">
        <f>'Rozpočet včetně kapitoly EP'!B26</f>
        <v>103995</v>
      </c>
      <c r="C25" s="69">
        <f>'Rozpočet včetně kapitoly EP'!C26</f>
        <v>104555</v>
      </c>
      <c r="D25" s="69">
        <f>'Rozpočet včetně kapitoly EP'!D26</f>
        <v>48238</v>
      </c>
      <c r="E25" s="68">
        <f t="shared" si="0"/>
        <v>46.1364831906652</v>
      </c>
      <c r="G25" s="98"/>
      <c r="H25" s="98"/>
      <c r="I25" s="98"/>
    </row>
    <row r="26" spans="1:9" ht="15" customHeight="1">
      <c r="A26" s="83" t="s">
        <v>41</v>
      </c>
      <c r="B26" s="81">
        <f>'Rozpočet včetně kapitoly EP'!B27</f>
        <v>13380</v>
      </c>
      <c r="C26" s="69">
        <f>'Rozpočet včetně kapitoly EP'!C27</f>
        <v>16615</v>
      </c>
      <c r="D26" s="69">
        <f>'Rozpočet včetně kapitoly EP'!D27</f>
        <v>4503</v>
      </c>
      <c r="E26" s="68">
        <f t="shared" si="0"/>
        <v>27.102016250376167</v>
      </c>
      <c r="G26" s="98"/>
      <c r="H26" s="98"/>
      <c r="I26" s="98"/>
    </row>
    <row r="27" spans="1:9" ht="15" customHeight="1">
      <c r="A27" s="83" t="s">
        <v>77</v>
      </c>
      <c r="B27" s="81">
        <f>'Rozpočet včetně kapitoly EP'!B28</f>
        <v>52111</v>
      </c>
      <c r="C27" s="69">
        <f>'Rozpočet včetně kapitoly EP'!C28</f>
        <v>52930</v>
      </c>
      <c r="D27" s="69">
        <f>'Rozpočet včetně kapitoly EP'!D28</f>
        <v>7863</v>
      </c>
      <c r="E27" s="68">
        <f t="shared" si="0"/>
        <v>14.855469488003022</v>
      </c>
      <c r="G27" s="98"/>
      <c r="H27" s="98"/>
      <c r="I27" s="98"/>
    </row>
    <row r="28" spans="1:15" ht="12.75" customHeight="1">
      <c r="A28" s="83" t="s">
        <v>78</v>
      </c>
      <c r="B28" s="81">
        <f>'Rozpočet včetně kapitoly EP'!B29</f>
        <v>260125</v>
      </c>
      <c r="C28" s="69">
        <f>'Rozpočet včetně kapitoly EP'!C29</f>
        <v>260806</v>
      </c>
      <c r="D28" s="69">
        <f>'Rozpočet včetně kapitoly EP'!D29</f>
        <v>55127</v>
      </c>
      <c r="E28" s="68">
        <f t="shared" si="0"/>
        <v>21.137167089714193</v>
      </c>
      <c r="G28" s="98"/>
      <c r="H28" s="98"/>
      <c r="I28" s="98"/>
      <c r="O28" s="54"/>
    </row>
    <row r="29" spans="1:15" ht="15" customHeight="1">
      <c r="A29" s="83" t="s">
        <v>79</v>
      </c>
      <c r="B29" s="81">
        <f>'Rozpočet včetně kapitoly EP'!B30</f>
        <v>85125</v>
      </c>
      <c r="C29" s="69">
        <f>'Rozpočet včetně kapitoly EP'!C30</f>
        <v>90705</v>
      </c>
      <c r="D29" s="69">
        <f>'Rozpočet včetně kapitoly EP'!D30</f>
        <v>1745</v>
      </c>
      <c r="E29" s="68">
        <f t="shared" si="0"/>
        <v>1.9238189735957225</v>
      </c>
      <c r="G29" s="98"/>
      <c r="H29" s="98"/>
      <c r="I29" s="98"/>
      <c r="O29" s="54"/>
    </row>
    <row r="30" spans="1:15" ht="15" customHeight="1">
      <c r="A30" s="82" t="s">
        <v>80</v>
      </c>
      <c r="B30" s="81">
        <f>'Rozpočet včetně kapitoly EP'!B31</f>
        <v>432000</v>
      </c>
      <c r="C30" s="45">
        <f>'Rozpočet včetně kapitoly EP'!C31</f>
        <v>514191</v>
      </c>
      <c r="D30" s="69">
        <f>'Rozpočet včetně kapitoly EP'!D31</f>
        <v>38857</v>
      </c>
      <c r="E30" s="68">
        <f t="shared" si="0"/>
        <v>7.556919510454287</v>
      </c>
      <c r="G30" s="98"/>
      <c r="H30" s="98"/>
      <c r="I30" s="98"/>
      <c r="M30" s="54"/>
      <c r="O30" s="54"/>
    </row>
    <row r="31" spans="1:15" ht="15" customHeight="1">
      <c r="A31" s="83" t="s">
        <v>81</v>
      </c>
      <c r="B31" s="81">
        <f>'Rozpočet včetně kapitoly EP'!B32</f>
        <v>36688</v>
      </c>
      <c r="C31" s="69">
        <f>'Rozpočet včetně kapitoly EP'!C32</f>
        <v>40370</v>
      </c>
      <c r="D31" s="69">
        <f>'Rozpočet včetně kapitoly EP'!D32</f>
        <v>4155</v>
      </c>
      <c r="E31" s="68">
        <f t="shared" si="0"/>
        <v>10.29229625959871</v>
      </c>
      <c r="G31" s="98"/>
      <c r="H31" s="98"/>
      <c r="I31" s="98"/>
      <c r="M31" s="54"/>
      <c r="O31" s="54"/>
    </row>
    <row r="32" spans="1:15" ht="15" customHeight="1">
      <c r="A32" s="251" t="s">
        <v>110</v>
      </c>
      <c r="B32" s="81">
        <f>'Rozpočet včetně kapitoly EP'!B33</f>
        <v>4557</v>
      </c>
      <c r="C32" s="81">
        <f>'Rozpočet včetně kapitoly EP'!C33</f>
        <v>4849</v>
      </c>
      <c r="D32" s="81">
        <f>'Rozpočet včetně kapitoly EP'!D33</f>
        <v>199</v>
      </c>
      <c r="E32" s="68">
        <f t="shared" si="0"/>
        <v>4.103938956485873</v>
      </c>
      <c r="G32" s="98"/>
      <c r="H32" s="98"/>
      <c r="I32" s="98"/>
      <c r="M32" s="54"/>
      <c r="O32" s="54"/>
    </row>
    <row r="33" spans="1:15" ht="15" customHeight="1">
      <c r="A33" s="83" t="s">
        <v>82</v>
      </c>
      <c r="B33" s="81">
        <f>'Rozpočet včetně kapitoly EP'!B34</f>
        <v>58864</v>
      </c>
      <c r="C33" s="69">
        <f>'Rozpočet včetně kapitoly EP'!C34</f>
        <v>59788</v>
      </c>
      <c r="D33" s="69">
        <f>'Rozpočet včetně kapitoly EP'!D34</f>
        <v>16152</v>
      </c>
      <c r="E33" s="68">
        <f t="shared" si="0"/>
        <v>27.015454606275508</v>
      </c>
      <c r="G33" s="98"/>
      <c r="H33" s="98"/>
      <c r="I33" s="98"/>
      <c r="M33" s="54"/>
      <c r="O33" s="54"/>
    </row>
    <row r="34" spans="1:15" ht="15" customHeight="1">
      <c r="A34" s="83" t="s">
        <v>83</v>
      </c>
      <c r="B34" s="81">
        <f>'Rozpočet včetně kapitoly EP'!B34</f>
        <v>58864</v>
      </c>
      <c r="C34" s="69">
        <f>'Rozpočet včetně kapitoly EP'!C35</f>
        <v>146345</v>
      </c>
      <c r="D34" s="69" t="s">
        <v>19</v>
      </c>
      <c r="E34" s="68" t="s">
        <v>19</v>
      </c>
      <c r="G34" s="98"/>
      <c r="H34" s="98"/>
      <c r="I34" s="98"/>
      <c r="M34" s="54"/>
      <c r="O34" s="54"/>
    </row>
    <row r="35" spans="1:15" ht="12" customHeight="1">
      <c r="A35" s="85" t="s">
        <v>42</v>
      </c>
      <c r="B35" s="87">
        <v>100000</v>
      </c>
      <c r="C35" s="87">
        <f>'Rozpočet včetně kapitoly EP'!C36</f>
        <v>100000</v>
      </c>
      <c r="D35" s="69" t="s">
        <v>19</v>
      </c>
      <c r="E35" s="68" t="s">
        <v>19</v>
      </c>
      <c r="G35" s="98"/>
      <c r="H35" s="98"/>
      <c r="I35" s="98"/>
      <c r="O35" s="54"/>
    </row>
    <row r="36" spans="1:15" ht="12.75">
      <c r="A36" s="85" t="s">
        <v>43</v>
      </c>
      <c r="B36" s="87">
        <v>45000</v>
      </c>
      <c r="C36" s="87">
        <f>'Rozpočet včetně kapitoly EP'!C37</f>
        <v>41595</v>
      </c>
      <c r="D36" s="69" t="s">
        <v>19</v>
      </c>
      <c r="E36" s="68" t="s">
        <v>19</v>
      </c>
      <c r="G36" s="98"/>
      <c r="H36" s="98"/>
      <c r="I36" s="98"/>
      <c r="M36" s="54"/>
      <c r="O36" s="54"/>
    </row>
    <row r="37" spans="1:9" ht="12" customHeight="1" thickBot="1">
      <c r="A37" s="85" t="s">
        <v>44</v>
      </c>
      <c r="B37" s="87">
        <v>5000</v>
      </c>
      <c r="C37" s="87">
        <f>'Rozpočet včetně kapitoly EP'!C38</f>
        <v>4750</v>
      </c>
      <c r="D37" s="69" t="s">
        <v>19</v>
      </c>
      <c r="E37" s="68" t="s">
        <v>19</v>
      </c>
      <c r="G37" s="98"/>
      <c r="H37" s="98"/>
      <c r="I37" s="98"/>
    </row>
    <row r="38" spans="1:9" ht="23.25" customHeight="1" thickBot="1">
      <c r="A38" s="165" t="s">
        <v>45</v>
      </c>
      <c r="B38" s="163">
        <f>SUM(B18:B37)-B34</f>
        <v>3607902</v>
      </c>
      <c r="C38" s="163">
        <f>SUM(C18:C37)-C34</f>
        <v>3967508</v>
      </c>
      <c r="D38" s="163">
        <f>SUM(D18:D37)</f>
        <v>758039</v>
      </c>
      <c r="E38" s="173">
        <f>D38/C38*100</f>
        <v>19.106174455098767</v>
      </c>
      <c r="G38" s="98"/>
      <c r="H38" s="98"/>
      <c r="I38" s="98"/>
    </row>
    <row r="39" spans="2:9" ht="11.25" customHeight="1" thickBot="1">
      <c r="B39" s="54"/>
      <c r="C39" s="54"/>
      <c r="D39" s="145"/>
      <c r="G39" s="98"/>
      <c r="H39" s="98"/>
      <c r="I39" s="98"/>
    </row>
    <row r="40" spans="1:9" ht="20.25" customHeight="1" thickBot="1">
      <c r="A40" s="159" t="s">
        <v>28</v>
      </c>
      <c r="B40" s="160">
        <v>24400</v>
      </c>
      <c r="C40" s="160">
        <f>Financování!C28</f>
        <v>24962</v>
      </c>
      <c r="D40" s="160">
        <f>Financování!D28</f>
        <v>12205</v>
      </c>
      <c r="E40" s="174">
        <f>D40/C40*100</f>
        <v>48.894319365435464</v>
      </c>
      <c r="G40" s="100"/>
      <c r="H40" s="100"/>
      <c r="I40" s="100"/>
    </row>
    <row r="41" spans="1:9" ht="12.75" customHeight="1" thickBot="1">
      <c r="A41" s="101"/>
      <c r="B41" s="124"/>
      <c r="C41" s="124"/>
      <c r="D41" s="124"/>
      <c r="E41" s="125"/>
      <c r="G41" s="100"/>
      <c r="H41" s="100"/>
      <c r="I41" s="100"/>
    </row>
    <row r="42" spans="1:9" ht="20.25" customHeight="1" thickBot="1">
      <c r="A42" s="126" t="s">
        <v>84</v>
      </c>
      <c r="B42" s="95">
        <f>SUM(B40+B38)</f>
        <v>3632302</v>
      </c>
      <c r="C42" s="95">
        <f>SUM(C40+C38)</f>
        <v>3992470</v>
      </c>
      <c r="D42" s="95">
        <f>SUM(D38+D40)</f>
        <v>770244</v>
      </c>
      <c r="E42" s="96">
        <f>D42/C42*100</f>
        <v>19.292417976841403</v>
      </c>
      <c r="G42" s="100"/>
      <c r="H42" s="100"/>
      <c r="I42" s="100"/>
    </row>
    <row r="43" spans="7:9" ht="12.75" customHeight="1" thickBot="1">
      <c r="G43" s="35"/>
      <c r="H43" s="35"/>
      <c r="I43" s="35"/>
    </row>
    <row r="44" spans="1:9" ht="19.5" customHeight="1" thickBot="1">
      <c r="A44" s="126" t="s">
        <v>29</v>
      </c>
      <c r="B44" s="95">
        <f>B15-B42</f>
        <v>0</v>
      </c>
      <c r="C44" s="95">
        <f>C15-C42</f>
        <v>0</v>
      </c>
      <c r="D44" s="95">
        <f>D15-D42</f>
        <v>443665</v>
      </c>
      <c r="E44" s="96" t="s">
        <v>19</v>
      </c>
      <c r="G44" s="100"/>
      <c r="H44" s="100"/>
      <c r="I44" s="100"/>
    </row>
    <row r="45" spans="1:9" ht="14.25" customHeight="1">
      <c r="A45" s="236"/>
      <c r="B45" s="232"/>
      <c r="C45" s="232"/>
      <c r="D45" s="232"/>
      <c r="E45" s="237"/>
      <c r="G45" s="100"/>
      <c r="H45" s="100"/>
      <c r="I45" s="100"/>
    </row>
    <row r="46" spans="1:9" ht="12.75">
      <c r="A46" s="35" t="s">
        <v>101</v>
      </c>
      <c r="B46" s="99"/>
      <c r="C46" s="99"/>
      <c r="D46" s="35"/>
      <c r="E46" s="35"/>
      <c r="G46" s="100"/>
      <c r="H46" s="98"/>
      <c r="I46" s="100"/>
    </row>
    <row r="47" spans="7:9" ht="12.75">
      <c r="G47" s="100"/>
      <c r="H47" s="98"/>
      <c r="I47" s="100"/>
    </row>
    <row r="48" spans="7:9" ht="12.75">
      <c r="G48" s="100"/>
      <c r="H48" s="98"/>
      <c r="I48" s="100"/>
    </row>
    <row r="49" spans="7:9" ht="12.75">
      <c r="G49" s="100"/>
      <c r="H49" s="98"/>
      <c r="I49" s="100"/>
    </row>
    <row r="50" spans="1:9" ht="12.75" customHeight="1">
      <c r="A50" s="103"/>
      <c r="B50" s="104"/>
      <c r="C50" s="104"/>
      <c r="D50" s="105"/>
      <c r="G50" s="99"/>
      <c r="H50" s="99"/>
      <c r="I50" s="99"/>
    </row>
    <row r="51" spans="1:9" ht="12.75" customHeight="1">
      <c r="A51" s="56"/>
      <c r="B51" s="56"/>
      <c r="C51" s="56"/>
      <c r="D51" s="105"/>
      <c r="G51" s="35"/>
      <c r="H51" s="35"/>
      <c r="I51" s="35"/>
    </row>
    <row r="52" spans="1:9" ht="12.75">
      <c r="A52" s="47"/>
      <c r="B52" s="47"/>
      <c r="C52" s="47"/>
      <c r="D52" s="47"/>
      <c r="G52" s="100"/>
      <c r="H52" s="100"/>
      <c r="I52" s="100"/>
    </row>
    <row r="53" spans="1:9" ht="12.75">
      <c r="A53" s="47"/>
      <c r="B53" s="47"/>
      <c r="C53" s="47"/>
      <c r="D53" s="106"/>
      <c r="E53" s="35"/>
      <c r="G53" s="100"/>
      <c r="H53" s="98"/>
      <c r="I53" s="100"/>
    </row>
    <row r="54" spans="1:9" ht="12.75">
      <c r="A54" s="47"/>
      <c r="B54" s="47"/>
      <c r="C54" s="47"/>
      <c r="D54" s="127"/>
      <c r="G54" s="99"/>
      <c r="H54" s="99"/>
      <c r="I54" s="99"/>
    </row>
    <row r="55" spans="1:9" ht="12.75">
      <c r="A55" s="47"/>
      <c r="B55" s="47"/>
      <c r="C55" s="47"/>
      <c r="D55" s="128"/>
      <c r="G55" s="35"/>
      <c r="H55" s="35"/>
      <c r="I55" s="35"/>
    </row>
    <row r="56" spans="1:9" ht="12.75">
      <c r="A56" s="47"/>
      <c r="B56" s="47"/>
      <c r="C56" s="47"/>
      <c r="D56" s="47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5">
      <selection activeCell="L35" sqref="L35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9" customFormat="1" ht="22.5" customHeight="1">
      <c r="A1" s="287" t="s">
        <v>114</v>
      </c>
      <c r="B1" s="284"/>
      <c r="C1" s="284"/>
      <c r="D1" s="284"/>
      <c r="E1" s="284"/>
    </row>
    <row r="2" spans="1:5" ht="13.5">
      <c r="A2" s="44" t="s">
        <v>30</v>
      </c>
      <c r="E2" s="58" t="s">
        <v>20</v>
      </c>
    </row>
    <row r="3" spans="1:5" ht="26.25">
      <c r="A3" s="209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9">
      <c r="A4" s="262" t="s">
        <v>104</v>
      </c>
      <c r="B4" s="84">
        <v>8000</v>
      </c>
      <c r="C4" s="84">
        <v>8000</v>
      </c>
      <c r="D4" s="84">
        <v>0</v>
      </c>
      <c r="E4" s="84">
        <f aca="true" t="shared" si="0" ref="E4:E10">D4*100/C4</f>
        <v>0</v>
      </c>
    </row>
    <row r="5" spans="1:5" ht="54.75" customHeight="1">
      <c r="A5" s="262" t="s">
        <v>103</v>
      </c>
      <c r="B5" s="84">
        <v>7900</v>
      </c>
      <c r="C5" s="84">
        <v>7900</v>
      </c>
      <c r="D5" s="84">
        <v>0</v>
      </c>
      <c r="E5" s="84">
        <f t="shared" si="0"/>
        <v>0</v>
      </c>
    </row>
    <row r="6" spans="1:5" ht="38.25" customHeight="1">
      <c r="A6" s="262" t="s">
        <v>131</v>
      </c>
      <c r="B6" s="84">
        <v>0</v>
      </c>
      <c r="C6" s="84">
        <v>3373</v>
      </c>
      <c r="D6" s="84">
        <v>0</v>
      </c>
      <c r="E6" s="84">
        <v>0</v>
      </c>
    </row>
    <row r="7" spans="1:5" ht="54.75" customHeight="1">
      <c r="A7" s="262" t="s">
        <v>132</v>
      </c>
      <c r="B7" s="84">
        <v>0</v>
      </c>
      <c r="C7" s="84">
        <v>6000</v>
      </c>
      <c r="D7" s="84">
        <v>0</v>
      </c>
      <c r="E7" s="84">
        <f>D7*100/C7</f>
        <v>0</v>
      </c>
    </row>
    <row r="8" spans="1:5" ht="25.5" customHeight="1">
      <c r="A8" s="210" t="s">
        <v>123</v>
      </c>
      <c r="B8" s="211">
        <v>0</v>
      </c>
      <c r="C8" s="211">
        <v>3630</v>
      </c>
      <c r="D8" s="211">
        <v>3630</v>
      </c>
      <c r="E8" s="67">
        <f t="shared" si="0"/>
        <v>100</v>
      </c>
    </row>
    <row r="9" spans="1:5" ht="25.5" customHeight="1">
      <c r="A9" s="262" t="s">
        <v>125</v>
      </c>
      <c r="B9" s="84">
        <v>0</v>
      </c>
      <c r="C9" s="84">
        <v>291448</v>
      </c>
      <c r="D9" s="84">
        <v>48908</v>
      </c>
      <c r="E9" s="67">
        <f t="shared" si="0"/>
        <v>16.781038126869973</v>
      </c>
    </row>
    <row r="10" spans="1:14" ht="20.25" customHeight="1">
      <c r="A10" s="181" t="s">
        <v>55</v>
      </c>
      <c r="B10" s="177">
        <f>SUM(B4:B9)</f>
        <v>15900</v>
      </c>
      <c r="C10" s="177">
        <f>SUM(C4:C9)</f>
        <v>320351</v>
      </c>
      <c r="D10" s="177">
        <f>SUM(D4:D9)</f>
        <v>52538</v>
      </c>
      <c r="E10" s="177">
        <f t="shared" si="0"/>
        <v>16.40013610071453</v>
      </c>
      <c r="N10" s="54"/>
    </row>
    <row r="11" ht="15" customHeight="1">
      <c r="N11" s="54"/>
    </row>
    <row r="12" spans="1:14" ht="26.25">
      <c r="A12" s="180" t="s">
        <v>56</v>
      </c>
      <c r="B12" s="23" t="s">
        <v>54</v>
      </c>
      <c r="C12" s="23" t="s">
        <v>33</v>
      </c>
      <c r="D12" s="23" t="s">
        <v>87</v>
      </c>
      <c r="E12" s="23" t="s">
        <v>34</v>
      </c>
      <c r="N12" s="54"/>
    </row>
    <row r="13" spans="1:14" ht="15.75" customHeight="1">
      <c r="A13" s="210" t="s">
        <v>98</v>
      </c>
      <c r="B13" s="84">
        <v>70000</v>
      </c>
      <c r="C13" s="84">
        <v>101184</v>
      </c>
      <c r="D13" s="84">
        <v>3972</v>
      </c>
      <c r="E13" s="67">
        <f>D13*100/C13</f>
        <v>3.9255218216318783</v>
      </c>
      <c r="N13" s="54"/>
    </row>
    <row r="14" spans="1:14" ht="26.25">
      <c r="A14" s="212" t="s">
        <v>133</v>
      </c>
      <c r="B14" s="84">
        <v>14464</v>
      </c>
      <c r="C14" s="84">
        <v>322875</v>
      </c>
      <c r="D14" s="84">
        <v>322875</v>
      </c>
      <c r="E14" s="67">
        <f>D14*100/C14</f>
        <v>100</v>
      </c>
      <c r="N14" s="54"/>
    </row>
    <row r="15" spans="1:14" ht="15.75" customHeight="1">
      <c r="A15" s="212" t="s">
        <v>57</v>
      </c>
      <c r="B15" s="84">
        <v>171869</v>
      </c>
      <c r="C15" s="84">
        <v>172388</v>
      </c>
      <c r="D15" s="84">
        <v>32455</v>
      </c>
      <c r="E15" s="67">
        <f>D15*100/C15</f>
        <v>18.826716476784927</v>
      </c>
      <c r="F15" s="224"/>
      <c r="N15" s="54"/>
    </row>
    <row r="16" spans="1:14" ht="39">
      <c r="A16" s="212" t="s">
        <v>126</v>
      </c>
      <c r="B16" s="84">
        <v>0</v>
      </c>
      <c r="C16" s="84">
        <v>10</v>
      </c>
      <c r="D16" s="84">
        <v>10</v>
      </c>
      <c r="E16" s="67">
        <f>D16*100/C16</f>
        <v>100</v>
      </c>
      <c r="F16" s="204"/>
      <c r="N16" s="54"/>
    </row>
    <row r="17" spans="1:14" ht="25.5" customHeight="1">
      <c r="A17" s="183" t="s">
        <v>58</v>
      </c>
      <c r="B17" s="177">
        <f>SUM(B13:B16)</f>
        <v>256333</v>
      </c>
      <c r="C17" s="177">
        <f>SUM(C13:C16)</f>
        <v>596457</v>
      </c>
      <c r="D17" s="177">
        <f>SUM(D13:D16)</f>
        <v>359312</v>
      </c>
      <c r="E17" s="177">
        <f>D17*100/C17</f>
        <v>60.241056773581334</v>
      </c>
      <c r="N17" s="54"/>
    </row>
    <row r="18" spans="2:14" ht="13.5" thickBot="1">
      <c r="B18" s="8"/>
      <c r="C18" s="8"/>
      <c r="D18" s="8"/>
      <c r="E18" s="8"/>
      <c r="N18" s="54"/>
    </row>
    <row r="19" spans="1:14" ht="18.75" customHeight="1" thickBot="1">
      <c r="A19" s="112" t="s">
        <v>59</v>
      </c>
      <c r="B19" s="75">
        <f>B10+B17</f>
        <v>272233</v>
      </c>
      <c r="C19" s="75">
        <f>SUM(C17+C10)</f>
        <v>916808</v>
      </c>
      <c r="D19" s="75">
        <f>D17+D10</f>
        <v>411850</v>
      </c>
      <c r="E19" s="76">
        <f>D19/C19*100</f>
        <v>44.92216472805647</v>
      </c>
      <c r="N19" s="54"/>
    </row>
    <row r="20" spans="1:14" ht="14.25" customHeight="1">
      <c r="A20" s="72"/>
      <c r="B20" s="184"/>
      <c r="C20" s="184"/>
      <c r="D20" s="184"/>
      <c r="E20" s="185"/>
      <c r="N20" s="54"/>
    </row>
    <row r="21" spans="1:5" ht="13.5">
      <c r="A21" s="44" t="s">
        <v>28</v>
      </c>
      <c r="E21" s="58" t="s">
        <v>20</v>
      </c>
    </row>
    <row r="22" spans="1:6" ht="12.75" customHeight="1">
      <c r="A22" s="186" t="s">
        <v>60</v>
      </c>
      <c r="B22" s="187" t="s">
        <v>92</v>
      </c>
      <c r="C22" s="187" t="s">
        <v>93</v>
      </c>
      <c r="D22" s="188" t="s">
        <v>87</v>
      </c>
      <c r="E22" s="187" t="s">
        <v>34</v>
      </c>
      <c r="F22" s="193"/>
    </row>
    <row r="23" spans="1:5" ht="9.75" customHeight="1">
      <c r="A23" s="189"/>
      <c r="B23" s="179"/>
      <c r="C23" s="179"/>
      <c r="D23" s="178"/>
      <c r="E23" s="179"/>
    </row>
    <row r="24" spans="1:5" ht="15.75" customHeight="1">
      <c r="A24" s="258" t="s">
        <v>90</v>
      </c>
      <c r="B24" s="84">
        <v>24400</v>
      </c>
      <c r="C24" s="247">
        <v>24400</v>
      </c>
      <c r="D24" s="259">
        <v>12195</v>
      </c>
      <c r="E24" s="247">
        <f>D24*100/C24</f>
        <v>49.97950819672131</v>
      </c>
    </row>
    <row r="25" spans="1:5" ht="52.5">
      <c r="A25" s="258" t="s">
        <v>108</v>
      </c>
      <c r="B25" s="84">
        <v>0</v>
      </c>
      <c r="C25" s="247">
        <v>477</v>
      </c>
      <c r="D25" s="259">
        <v>0</v>
      </c>
      <c r="E25" s="247">
        <f>D25*100/C25</f>
        <v>0</v>
      </c>
    </row>
    <row r="26" spans="1:5" ht="52.5">
      <c r="A26" s="260" t="s">
        <v>109</v>
      </c>
      <c r="B26" s="84">
        <v>0</v>
      </c>
      <c r="C26" s="247">
        <v>75</v>
      </c>
      <c r="D26" s="259">
        <v>0</v>
      </c>
      <c r="E26" s="247">
        <f>D26*100/C26</f>
        <v>0</v>
      </c>
    </row>
    <row r="27" spans="1:5" ht="39">
      <c r="A27" s="260" t="s">
        <v>127</v>
      </c>
      <c r="B27" s="84"/>
      <c r="C27" s="247">
        <v>10</v>
      </c>
      <c r="D27" s="261">
        <v>10</v>
      </c>
      <c r="E27" s="247">
        <f>D27*100/C27</f>
        <v>100</v>
      </c>
    </row>
    <row r="28" spans="1:5" ht="20.25" customHeight="1">
      <c r="A28" s="181" t="s">
        <v>61</v>
      </c>
      <c r="B28" s="177">
        <f>SUM(B24:B24)</f>
        <v>24400</v>
      </c>
      <c r="C28" s="177">
        <f>SUM(C24:C27)</f>
        <v>24962</v>
      </c>
      <c r="D28" s="177">
        <f>SUM(D24:D27)</f>
        <v>12205</v>
      </c>
      <c r="E28" s="177">
        <f>D28*100/C28</f>
        <v>48.894319365435464</v>
      </c>
    </row>
    <row r="29" spans="1:5" ht="12.75" customHeight="1">
      <c r="A29" s="191"/>
      <c r="B29" s="192"/>
      <c r="C29" s="192"/>
      <c r="D29" s="192"/>
      <c r="E29" s="192"/>
    </row>
    <row r="30" spans="1:5" ht="26.25">
      <c r="A30" s="180" t="s">
        <v>62</v>
      </c>
      <c r="B30" s="23" t="s">
        <v>54</v>
      </c>
      <c r="C30" s="23" t="s">
        <v>47</v>
      </c>
      <c r="D30" s="23" t="s">
        <v>48</v>
      </c>
      <c r="E30" s="23" t="s">
        <v>34</v>
      </c>
    </row>
    <row r="31" spans="1:5" ht="15.75" customHeight="1">
      <c r="A31" s="182" t="s">
        <v>99</v>
      </c>
      <c r="B31" s="84">
        <v>0</v>
      </c>
      <c r="C31" s="84">
        <v>33156</v>
      </c>
      <c r="D31" s="84">
        <v>1453</v>
      </c>
      <c r="E31" s="84">
        <f>D31*100/C31</f>
        <v>4.382313910001207</v>
      </c>
    </row>
    <row r="32" spans="1:5" ht="15.75" customHeight="1">
      <c r="A32" s="182" t="s">
        <v>63</v>
      </c>
      <c r="B32" s="84">
        <v>0</v>
      </c>
      <c r="C32" s="84">
        <v>0</v>
      </c>
      <c r="D32" s="84">
        <v>0</v>
      </c>
      <c r="E32" s="84" t="s">
        <v>19</v>
      </c>
    </row>
    <row r="33" spans="1:5" ht="26.25" customHeight="1">
      <c r="A33" s="183" t="s">
        <v>64</v>
      </c>
      <c r="B33" s="177">
        <f>SUM(B31:B32)</f>
        <v>0</v>
      </c>
      <c r="C33" s="177">
        <f>SUM(C31:C32)</f>
        <v>33156</v>
      </c>
      <c r="D33" s="177">
        <f>SUM(D31:D32)</f>
        <v>1453</v>
      </c>
      <c r="E33" s="233">
        <f>D33/C33*100</f>
        <v>4.382313910001207</v>
      </c>
    </row>
    <row r="34" spans="2:5" ht="12" customHeight="1" thickBot="1">
      <c r="B34" s="8"/>
      <c r="C34" s="8"/>
      <c r="D34" s="8"/>
      <c r="E34" s="8"/>
    </row>
    <row r="35" spans="1:5" ht="21.75" customHeight="1" thickBot="1">
      <c r="A35" s="112" t="s">
        <v>65</v>
      </c>
      <c r="B35" s="75">
        <f>SUM(B33+B28)</f>
        <v>24400</v>
      </c>
      <c r="C35" s="75">
        <f>SUM(C33+C28)</f>
        <v>58118</v>
      </c>
      <c r="D35" s="75">
        <f>SUM(D33+D28)</f>
        <v>13658</v>
      </c>
      <c r="E35" s="76">
        <f>D35/C35*100</f>
        <v>23.500464572077497</v>
      </c>
    </row>
    <row r="36" ht="12" customHeight="1" thickBot="1"/>
    <row r="37" spans="1:5" ht="22.5" customHeight="1" thickBot="1">
      <c r="A37" s="112" t="s">
        <v>66</v>
      </c>
      <c r="B37" s="75">
        <f>B19-B35</f>
        <v>247833</v>
      </c>
      <c r="C37" s="75">
        <f>C19-C35</f>
        <v>858690</v>
      </c>
      <c r="D37" s="75">
        <f>D19-D35</f>
        <v>398192</v>
      </c>
      <c r="E37" s="76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6"/>
  <sheetViews>
    <sheetView showGridLines="0" zoomScalePageLayoutView="0" workbookViewId="0" topLeftCell="B7">
      <selection activeCell="B17" sqref="B17:R17"/>
    </sheetView>
  </sheetViews>
  <sheetFormatPr defaultColWidth="9.00390625" defaultRowHeight="12.75"/>
  <cols>
    <col min="1" max="1" width="2.50390625" style="266" customWidth="1"/>
    <col min="2" max="2" width="20.125" style="266" customWidth="1"/>
    <col min="3" max="3" width="5.375" style="266" customWidth="1"/>
    <col min="4" max="15" width="8.00390625" style="266" customWidth="1"/>
    <col min="16" max="16" width="10.625" style="266" customWidth="1"/>
    <col min="17" max="18" width="9.50390625" style="266" customWidth="1"/>
    <col min="19" max="19" width="0" style="266" hidden="1" customWidth="1"/>
    <col min="20" max="20" width="4.00390625" style="266" customWidth="1"/>
    <col min="21" max="16384" width="9.125" style="266" customWidth="1"/>
  </cols>
  <sheetData>
    <row r="1" ht="21" customHeight="1"/>
    <row r="2" spans="2:18" ht="18" customHeight="1">
      <c r="B2" s="290" t="s">
        <v>144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ht="3" customHeight="1"/>
    <row r="4" spans="2:18" ht="13.5" customHeight="1">
      <c r="B4" s="292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</row>
    <row r="5" ht="6.75" customHeight="1"/>
    <row r="6" spans="2:18" ht="20.25">
      <c r="B6" s="267">
        <v>2013</v>
      </c>
      <c r="C6" s="268"/>
      <c r="D6" s="269" t="s">
        <v>0</v>
      </c>
      <c r="E6" s="269" t="s">
        <v>1</v>
      </c>
      <c r="F6" s="269" t="s">
        <v>2</v>
      </c>
      <c r="G6" s="269" t="s">
        <v>3</v>
      </c>
      <c r="H6" s="269" t="s">
        <v>4</v>
      </c>
      <c r="I6" s="269" t="s">
        <v>5</v>
      </c>
      <c r="J6" s="269" t="s">
        <v>6</v>
      </c>
      <c r="K6" s="269" t="s">
        <v>7</v>
      </c>
      <c r="L6" s="269" t="s">
        <v>8</v>
      </c>
      <c r="M6" s="269" t="s">
        <v>9</v>
      </c>
      <c r="N6" s="269" t="s">
        <v>10</v>
      </c>
      <c r="O6" s="269" t="s">
        <v>11</v>
      </c>
      <c r="P6" s="269" t="s">
        <v>12</v>
      </c>
      <c r="Q6" s="269" t="s">
        <v>15</v>
      </c>
      <c r="R6" s="269" t="s">
        <v>13</v>
      </c>
    </row>
    <row r="7" spans="2:18" ht="20.25">
      <c r="B7" s="270" t="s">
        <v>137</v>
      </c>
      <c r="C7" s="271">
        <v>1111</v>
      </c>
      <c r="D7" s="272">
        <v>109334.73999</v>
      </c>
      <c r="E7" s="272">
        <v>62408.023</v>
      </c>
      <c r="F7" s="272">
        <v>55215.991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226958.75399</v>
      </c>
      <c r="Q7" s="272">
        <v>688000</v>
      </c>
      <c r="R7" s="273">
        <v>32.98819098691861</v>
      </c>
    </row>
    <row r="8" spans="2:18" ht="30">
      <c r="B8" s="270" t="s">
        <v>138</v>
      </c>
      <c r="C8" s="271">
        <v>1112</v>
      </c>
      <c r="D8" s="272">
        <v>5350.13452</v>
      </c>
      <c r="E8" s="272">
        <v>765.989</v>
      </c>
      <c r="F8" s="272">
        <v>2110.198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8226.32152</v>
      </c>
      <c r="Q8" s="272">
        <v>20000</v>
      </c>
      <c r="R8" s="273">
        <v>41.131607599999995</v>
      </c>
    </row>
    <row r="9" spans="2:18" ht="20.25">
      <c r="B9" s="270" t="s">
        <v>139</v>
      </c>
      <c r="C9" s="271">
        <v>1113</v>
      </c>
      <c r="D9" s="272">
        <v>8118.2882199999995</v>
      </c>
      <c r="E9" s="272">
        <v>14506.183</v>
      </c>
      <c r="F9" s="272">
        <v>4507.092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27131.56322</v>
      </c>
      <c r="Q9" s="272">
        <v>65000</v>
      </c>
      <c r="R9" s="273">
        <v>41.74086649230769</v>
      </c>
    </row>
    <row r="10" spans="2:18" ht="20.25">
      <c r="B10" s="270" t="s">
        <v>140</v>
      </c>
      <c r="C10" s="271">
        <v>1121</v>
      </c>
      <c r="D10" s="272">
        <v>129909.91923999999</v>
      </c>
      <c r="E10" s="272">
        <v>5316.487</v>
      </c>
      <c r="F10" s="272">
        <v>148927.992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284154.39824</v>
      </c>
      <c r="Q10" s="272">
        <v>760000</v>
      </c>
      <c r="R10" s="273">
        <v>37.388736610526315</v>
      </c>
    </row>
    <row r="11" spans="2:18" ht="12.75">
      <c r="B11" s="270" t="s">
        <v>141</v>
      </c>
      <c r="C11" s="271">
        <v>1211</v>
      </c>
      <c r="D11" s="272">
        <v>154897.07353999998</v>
      </c>
      <c r="E11" s="272">
        <v>269836.764</v>
      </c>
      <c r="F11" s="272">
        <v>36850.395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461584.23253999994</v>
      </c>
      <c r="Q11" s="272">
        <v>1706800</v>
      </c>
      <c r="R11" s="273">
        <v>27.043838325521442</v>
      </c>
    </row>
    <row r="12" spans="2:18" ht="12.75">
      <c r="B12" s="288" t="s">
        <v>14</v>
      </c>
      <c r="C12" s="289"/>
      <c r="D12" s="274">
        <v>407610.15551000007</v>
      </c>
      <c r="E12" s="274">
        <v>352833.446</v>
      </c>
      <c r="F12" s="274">
        <v>247611.668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  <c r="L12" s="274">
        <v>0</v>
      </c>
      <c r="M12" s="274">
        <v>0</v>
      </c>
      <c r="N12" s="274">
        <v>0</v>
      </c>
      <c r="O12" s="274">
        <v>0</v>
      </c>
      <c r="P12" s="274">
        <v>1008055.26951</v>
      </c>
      <c r="Q12" s="274">
        <v>3239800</v>
      </c>
      <c r="R12" s="275">
        <v>31.11473762300142</v>
      </c>
    </row>
    <row r="13" spans="2:18" ht="12.75"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</row>
    <row r="14" ht="3" customHeight="1"/>
    <row r="15" spans="2:18" ht="13.5" customHeight="1">
      <c r="B15" s="293" t="s">
        <v>142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</row>
    <row r="16" spans="2:18" ht="13.5" customHeight="1">
      <c r="B16" s="293" t="s">
        <v>145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</row>
    <row r="17" spans="2:18" ht="13.5" customHeight="1">
      <c r="B17" s="293" t="s">
        <v>143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</row>
    <row r="18" ht="6.75" customHeight="1"/>
    <row r="19" spans="2:18" ht="30">
      <c r="B19" s="267">
        <v>2012</v>
      </c>
      <c r="C19" s="268"/>
      <c r="D19" s="269" t="s">
        <v>0</v>
      </c>
      <c r="E19" s="269" t="s">
        <v>1</v>
      </c>
      <c r="F19" s="269" t="s">
        <v>2</v>
      </c>
      <c r="G19" s="269" t="s">
        <v>3</v>
      </c>
      <c r="H19" s="269" t="s">
        <v>4</v>
      </c>
      <c r="I19" s="269" t="s">
        <v>5</v>
      </c>
      <c r="J19" s="269" t="s">
        <v>6</v>
      </c>
      <c r="K19" s="269" t="s">
        <v>7</v>
      </c>
      <c r="L19" s="269" t="s">
        <v>8</v>
      </c>
      <c r="M19" s="269" t="s">
        <v>9</v>
      </c>
      <c r="N19" s="269" t="s">
        <v>10</v>
      </c>
      <c r="O19" s="269" t="s">
        <v>11</v>
      </c>
      <c r="P19" s="269" t="s">
        <v>102</v>
      </c>
      <c r="Q19" s="269" t="s">
        <v>16</v>
      </c>
      <c r="R19" s="269" t="s">
        <v>13</v>
      </c>
    </row>
    <row r="20" spans="2:18" ht="20.25">
      <c r="B20" s="270" t="s">
        <v>137</v>
      </c>
      <c r="C20" s="271">
        <v>1111</v>
      </c>
      <c r="D20" s="272">
        <v>101317.66</v>
      </c>
      <c r="E20" s="272">
        <v>70805.978</v>
      </c>
      <c r="F20" s="272">
        <v>54296.157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226419.795</v>
      </c>
      <c r="Q20" s="272">
        <v>785861.40339</v>
      </c>
      <c r="R20" s="273">
        <v>28.81167010153246</v>
      </c>
    </row>
    <row r="21" spans="2:18" ht="30">
      <c r="B21" s="270" t="s">
        <v>138</v>
      </c>
      <c r="C21" s="271">
        <v>1112</v>
      </c>
      <c r="D21" s="272">
        <v>6294.079</v>
      </c>
      <c r="E21" s="272">
        <v>790.727</v>
      </c>
      <c r="F21" s="272">
        <v>1852.046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8936.851999999999</v>
      </c>
      <c r="Q21" s="272">
        <v>13921.7669</v>
      </c>
      <c r="R21" s="273">
        <v>64.19337476480804</v>
      </c>
    </row>
    <row r="22" spans="2:18" ht="20.25">
      <c r="B22" s="270" t="s">
        <v>139</v>
      </c>
      <c r="C22" s="271">
        <v>1113</v>
      </c>
      <c r="D22" s="272">
        <v>7077.493</v>
      </c>
      <c r="E22" s="272">
        <v>14999.131</v>
      </c>
      <c r="F22" s="272">
        <v>4602.834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26679.458</v>
      </c>
      <c r="Q22" s="272">
        <v>85969.26323000001</v>
      </c>
      <c r="R22" s="273">
        <v>31.033717165427422</v>
      </c>
    </row>
    <row r="23" spans="2:18" ht="20.25">
      <c r="B23" s="270" t="s">
        <v>140</v>
      </c>
      <c r="C23" s="271">
        <v>1121</v>
      </c>
      <c r="D23" s="272">
        <v>133066.754</v>
      </c>
      <c r="E23" s="272">
        <v>4991.52</v>
      </c>
      <c r="F23" s="272">
        <v>148955.966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287014.24</v>
      </c>
      <c r="Q23" s="272">
        <v>843291.09162</v>
      </c>
      <c r="R23" s="273">
        <v>34.03501387031526</v>
      </c>
    </row>
    <row r="24" spans="2:18" ht="12.75">
      <c r="B24" s="270" t="s">
        <v>141</v>
      </c>
      <c r="C24" s="271">
        <v>1211</v>
      </c>
      <c r="D24" s="272">
        <v>150626.198</v>
      </c>
      <c r="E24" s="272">
        <v>274565.823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425192.02099999995</v>
      </c>
      <c r="Q24" s="272">
        <v>1699621.544</v>
      </c>
      <c r="R24" s="273">
        <v>25.01686463677822</v>
      </c>
    </row>
    <row r="25" spans="2:18" ht="12.75">
      <c r="B25" s="288" t="s">
        <v>14</v>
      </c>
      <c r="C25" s="289"/>
      <c r="D25" s="274">
        <v>398382.184</v>
      </c>
      <c r="E25" s="274">
        <v>366153.179</v>
      </c>
      <c r="F25" s="274">
        <v>209707.003</v>
      </c>
      <c r="G25" s="274">
        <v>0</v>
      </c>
      <c r="H25" s="274">
        <v>0</v>
      </c>
      <c r="I25" s="274">
        <v>0</v>
      </c>
      <c r="J25" s="274">
        <v>0</v>
      </c>
      <c r="K25" s="274">
        <v>0</v>
      </c>
      <c r="L25" s="274">
        <v>0</v>
      </c>
      <c r="M25" s="274">
        <v>0</v>
      </c>
      <c r="N25" s="274">
        <v>0</v>
      </c>
      <c r="O25" s="274">
        <v>0</v>
      </c>
      <c r="P25" s="274">
        <v>974242.366</v>
      </c>
      <c r="Q25" s="274">
        <v>3428665.06914</v>
      </c>
      <c r="R25" s="275">
        <v>28.414626286152995</v>
      </c>
    </row>
    <row r="26" spans="2:18" ht="12.7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</row>
    <row r="27" ht="409.5" customHeight="1" hidden="1"/>
  </sheetData>
  <sheetProtection/>
  <mergeCells count="7">
    <mergeCell ref="B25:C25"/>
    <mergeCell ref="B2:R2"/>
    <mergeCell ref="B4:R4"/>
    <mergeCell ref="B12:C12"/>
    <mergeCell ref="B15:R15"/>
    <mergeCell ref="B16:R16"/>
    <mergeCell ref="B17:R17"/>
  </mergeCells>
  <printOptions/>
  <pageMargins left="0" right="0" top="0" bottom="0" header="0" footer="0"/>
  <pageSetup fitToHeight="1" fitToWidth="1" horizontalDpi="600" verticalDpi="600" orientation="landscape" paperSize="9" scale="9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5">
      <selection activeCell="A35" sqref="A3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94" t="s">
        <v>115</v>
      </c>
      <c r="B1" s="294"/>
      <c r="C1" s="294"/>
      <c r="D1" s="294"/>
      <c r="E1" s="294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118</v>
      </c>
      <c r="B4" s="1"/>
      <c r="D4" s="52">
        <v>4241472.78</v>
      </c>
      <c r="E4" s="1" t="s">
        <v>91</v>
      </c>
    </row>
    <row r="5" spans="1:5" ht="18" customHeight="1">
      <c r="A5" s="1"/>
      <c r="B5" s="1"/>
      <c r="D5" s="46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8" t="s">
        <v>85</v>
      </c>
      <c r="F7" s="2"/>
    </row>
    <row r="8" spans="1:5" ht="25.5" customHeight="1">
      <c r="A8" s="129"/>
      <c r="B8" s="196" t="s">
        <v>92</v>
      </c>
      <c r="C8" s="197" t="s">
        <v>93</v>
      </c>
      <c r="D8" s="198" t="s">
        <v>87</v>
      </c>
      <c r="E8" s="130" t="s">
        <v>34</v>
      </c>
    </row>
    <row r="9" spans="1:5" ht="22.5" customHeight="1">
      <c r="A9" s="131" t="s">
        <v>128</v>
      </c>
      <c r="B9" s="42">
        <v>6331000</v>
      </c>
      <c r="C9" s="42">
        <v>6348000</v>
      </c>
      <c r="D9" s="214">
        <v>1582750</v>
      </c>
      <c r="E9" s="132">
        <f>D9/C9*100</f>
        <v>24.9330497794581</v>
      </c>
    </row>
    <row r="10" spans="1:5" ht="22.5" customHeight="1">
      <c r="A10" s="131" t="s">
        <v>129</v>
      </c>
      <c r="B10" s="42">
        <v>191000</v>
      </c>
      <c r="C10" s="42">
        <v>220000</v>
      </c>
      <c r="D10" s="214">
        <v>47750</v>
      </c>
      <c r="E10" s="132">
        <f>D10/C10*100</f>
        <v>21.704545454545453</v>
      </c>
    </row>
    <row r="11" spans="1:5" ht="22.5" customHeight="1">
      <c r="A11" s="131" t="s">
        <v>24</v>
      </c>
      <c r="B11" s="42">
        <v>342000</v>
      </c>
      <c r="C11" s="42">
        <v>342000</v>
      </c>
      <c r="D11" s="214">
        <v>85500</v>
      </c>
      <c r="E11" s="132">
        <f>D11/C11*100</f>
        <v>25</v>
      </c>
    </row>
    <row r="12" spans="1:5" ht="22.5" customHeight="1">
      <c r="A12" s="252" t="s">
        <v>122</v>
      </c>
      <c r="B12" s="253">
        <v>0</v>
      </c>
      <c r="C12" s="253">
        <v>0</v>
      </c>
      <c r="D12" s="257">
        <v>24586</v>
      </c>
      <c r="E12" s="254" t="s">
        <v>19</v>
      </c>
    </row>
    <row r="13" spans="1:5" ht="22.5" customHeight="1" thickBot="1">
      <c r="A13" s="133" t="s">
        <v>21</v>
      </c>
      <c r="B13" s="134">
        <f>SUM(B9:B12)</f>
        <v>6864000</v>
      </c>
      <c r="C13" s="134">
        <f>SUM(C9:C12)</f>
        <v>6910000</v>
      </c>
      <c r="D13" s="217">
        <f>SUM(D9:D12)</f>
        <v>1740586</v>
      </c>
      <c r="E13" s="135">
        <f>D13/C13*100</f>
        <v>25.189377713458754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">
      <c r="A16" s="20" t="s">
        <v>26</v>
      </c>
      <c r="B16" s="13"/>
      <c r="C16" s="13"/>
      <c r="D16" s="52">
        <f>SUM(D4+D13)</f>
        <v>5982058.78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8" t="s">
        <v>85</v>
      </c>
    </row>
    <row r="20" spans="1:5" ht="26.25">
      <c r="A20" s="136"/>
      <c r="B20" s="196" t="s">
        <v>92</v>
      </c>
      <c r="C20" s="197" t="s">
        <v>93</v>
      </c>
      <c r="D20" s="199" t="s">
        <v>87</v>
      </c>
      <c r="E20" s="130" t="s">
        <v>34</v>
      </c>
    </row>
    <row r="21" spans="1:16" ht="27" customHeight="1">
      <c r="A21" s="137" t="s">
        <v>17</v>
      </c>
      <c r="B21" s="42">
        <v>1591000</v>
      </c>
      <c r="C21" s="42">
        <v>1591000</v>
      </c>
      <c r="D21" s="214">
        <v>392400</v>
      </c>
      <c r="E21" s="205">
        <f aca="true" t="shared" si="0" ref="E21:E26">D21/C21*100</f>
        <v>24.663733500942804</v>
      </c>
      <c r="F21" s="6"/>
      <c r="O21" s="5"/>
      <c r="P21" s="6"/>
    </row>
    <row r="22" spans="1:16" ht="27" customHeight="1">
      <c r="A22" s="137" t="s">
        <v>18</v>
      </c>
      <c r="B22" s="42">
        <v>2007000</v>
      </c>
      <c r="C22" s="42">
        <v>2007000</v>
      </c>
      <c r="D22" s="214">
        <v>480000</v>
      </c>
      <c r="E22" s="205">
        <f t="shared" si="0"/>
        <v>23.916292974588938</v>
      </c>
      <c r="F22" s="18"/>
      <c r="N22" s="12"/>
      <c r="O22" s="12"/>
      <c r="P22" s="18"/>
    </row>
    <row r="23" spans="1:16" ht="38.25" customHeight="1">
      <c r="A23" s="137" t="s">
        <v>134</v>
      </c>
      <c r="B23" s="42">
        <v>106000</v>
      </c>
      <c r="C23" s="42">
        <v>106000</v>
      </c>
      <c r="D23" s="214">
        <v>25000</v>
      </c>
      <c r="E23" s="205">
        <f t="shared" si="0"/>
        <v>23.58490566037736</v>
      </c>
      <c r="F23" s="18"/>
      <c r="P23" s="18"/>
    </row>
    <row r="24" spans="1:16" ht="27" customHeight="1">
      <c r="A24" s="137" t="s">
        <v>130</v>
      </c>
      <c r="B24" s="42">
        <v>0</v>
      </c>
      <c r="C24" s="42">
        <v>4287473</v>
      </c>
      <c r="D24" s="214">
        <v>464382.9</v>
      </c>
      <c r="E24" s="205">
        <f t="shared" si="0"/>
        <v>10.831156254511692</v>
      </c>
      <c r="F24" s="18"/>
      <c r="O24" s="12"/>
      <c r="P24" s="18"/>
    </row>
    <row r="25" spans="1:16" ht="28.5" customHeight="1">
      <c r="A25" s="168" t="s">
        <v>100</v>
      </c>
      <c r="B25" s="166">
        <v>3160000</v>
      </c>
      <c r="C25" s="166">
        <v>3160000</v>
      </c>
      <c r="D25" s="214">
        <v>239220</v>
      </c>
      <c r="E25" s="205">
        <f t="shared" si="0"/>
        <v>7.570253164556961</v>
      </c>
      <c r="F25" s="18"/>
      <c r="O25" s="12"/>
      <c r="P25" s="18"/>
    </row>
    <row r="26" spans="1:16" ht="27" customHeight="1" thickBot="1">
      <c r="A26" s="133" t="s">
        <v>22</v>
      </c>
      <c r="B26" s="134">
        <f>SUM(B21:B25)</f>
        <v>6864000</v>
      </c>
      <c r="C26" s="134">
        <f>SUM(C21:C25)</f>
        <v>11151473</v>
      </c>
      <c r="D26" s="217">
        <f>SUM(D21:D25)</f>
        <v>1601002.9</v>
      </c>
      <c r="E26" s="138">
        <f t="shared" si="0"/>
        <v>14.356873751117902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2.75" customHeight="1">
      <c r="A30" s="1" t="s">
        <v>121</v>
      </c>
      <c r="B30" s="1"/>
      <c r="D30" s="52">
        <f>SUM(D16-D26)</f>
        <v>4381055.880000001</v>
      </c>
      <c r="E30" s="1" t="s">
        <v>91</v>
      </c>
    </row>
    <row r="31" spans="4:7" ht="15" customHeight="1">
      <c r="D31" s="13"/>
      <c r="F31" s="49"/>
      <c r="G31" s="49"/>
    </row>
    <row r="32" spans="1:4" ht="17.25">
      <c r="A32" s="28"/>
      <c r="D32" s="46"/>
    </row>
    <row r="33" spans="1:4" ht="17.25">
      <c r="A33" s="28"/>
      <c r="D33" s="46"/>
    </row>
    <row r="34" ht="17.25">
      <c r="A34" s="30"/>
    </row>
    <row r="35" ht="17.25">
      <c r="A35" s="30"/>
    </row>
    <row r="36" ht="12" customHeight="1">
      <c r="A36" s="32"/>
    </row>
    <row r="37" ht="17.25">
      <c r="A37" s="30"/>
    </row>
    <row r="38" ht="12" customHeight="1">
      <c r="A38" s="30"/>
    </row>
    <row r="39" ht="17.25">
      <c r="A39" s="30"/>
    </row>
    <row r="40" ht="18">
      <c r="A40" s="34"/>
    </row>
    <row r="41" ht="18">
      <c r="A41" s="34"/>
    </row>
    <row r="42" ht="18">
      <c r="A42" s="34"/>
    </row>
    <row r="43" ht="17.25">
      <c r="A43" s="30"/>
    </row>
    <row r="44" ht="17.25">
      <c r="A44" s="30"/>
    </row>
    <row r="45" ht="15">
      <c r="A45" s="33"/>
    </row>
    <row r="46" ht="18">
      <c r="A46" s="31"/>
    </row>
    <row r="47" ht="18">
      <c r="A47" s="31"/>
    </row>
    <row r="48" ht="18">
      <c r="A48" s="31"/>
    </row>
    <row r="49" ht="17.25">
      <c r="A49" s="29"/>
    </row>
    <row r="50" ht="18">
      <c r="A50" s="31"/>
    </row>
    <row r="51" ht="18">
      <c r="A51" s="31"/>
    </row>
    <row r="52" ht="18">
      <c r="A52" s="31"/>
    </row>
    <row r="53" ht="15">
      <c r="A53" s="32"/>
    </row>
    <row r="54" ht="18">
      <c r="A54" s="31"/>
    </row>
    <row r="55" ht="15">
      <c r="A55" s="33"/>
    </row>
    <row r="56" ht="17.25">
      <c r="A56" s="29"/>
    </row>
    <row r="57" ht="15">
      <c r="A57" s="32"/>
    </row>
    <row r="58" ht="15">
      <c r="A58" s="33"/>
    </row>
    <row r="59" ht="15">
      <c r="A59" s="33"/>
    </row>
    <row r="60" ht="18">
      <c r="A60" s="31"/>
    </row>
    <row r="61" spans="1:2" ht="18">
      <c r="A61" s="31"/>
      <c r="B61" s="29"/>
    </row>
    <row r="62" ht="18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&amp;C7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B3" sqref="B3"/>
    </sheetView>
  </sheetViews>
  <sheetFormatPr defaultColWidth="9.1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94" customFormat="1" ht="17.25" customHeight="1">
      <c r="A1" s="294" t="s">
        <v>135</v>
      </c>
      <c r="B1" s="294"/>
      <c r="C1" s="294"/>
      <c r="D1" s="294"/>
      <c r="E1" s="294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118</v>
      </c>
      <c r="B5" s="1" t="s">
        <v>94</v>
      </c>
      <c r="D5" s="51">
        <v>46938852.52</v>
      </c>
      <c r="E5" s="2" t="s">
        <v>91</v>
      </c>
    </row>
    <row r="6" spans="1:5" ht="18" customHeight="1">
      <c r="A6" s="20"/>
      <c r="B6" s="20"/>
      <c r="D6" s="43"/>
      <c r="E6" s="2"/>
    </row>
    <row r="7" spans="1:2" ht="15">
      <c r="A7" s="20"/>
      <c r="B7" s="55"/>
    </row>
    <row r="8" spans="1:5" ht="15.75" thickBot="1">
      <c r="A8" s="20" t="s">
        <v>69</v>
      </c>
      <c r="B8" s="20"/>
      <c r="E8" s="58" t="s">
        <v>85</v>
      </c>
    </row>
    <row r="9" spans="1:5" ht="26.25" customHeight="1">
      <c r="A9" s="129"/>
      <c r="B9" s="196" t="s">
        <v>92</v>
      </c>
      <c r="C9" s="197" t="s">
        <v>93</v>
      </c>
      <c r="D9" s="198" t="s">
        <v>87</v>
      </c>
      <c r="E9" s="130" t="s">
        <v>34</v>
      </c>
    </row>
    <row r="10" spans="1:5" ht="26.25" customHeight="1">
      <c r="A10" s="240" t="s">
        <v>124</v>
      </c>
      <c r="B10" s="166">
        <v>0</v>
      </c>
      <c r="C10" s="218">
        <v>0</v>
      </c>
      <c r="D10" s="214">
        <v>35323</v>
      </c>
      <c r="E10" s="264" t="s">
        <v>19</v>
      </c>
    </row>
    <row r="11" spans="1:5" ht="22.5" customHeight="1">
      <c r="A11" s="240" t="s">
        <v>117</v>
      </c>
      <c r="B11" s="166">
        <v>0</v>
      </c>
      <c r="C11" s="218">
        <v>0</v>
      </c>
      <c r="D11" s="263">
        <v>308.64</v>
      </c>
      <c r="E11" s="139" t="s">
        <v>19</v>
      </c>
    </row>
    <row r="12" spans="1:5" ht="16.5" customHeight="1" thickBot="1">
      <c r="A12" s="133" t="s">
        <v>21</v>
      </c>
      <c r="B12" s="134">
        <v>0</v>
      </c>
      <c r="C12" s="217">
        <f>SUM(C11:C11)</f>
        <v>0</v>
      </c>
      <c r="D12" s="217">
        <f>SUM(D10:D11)</f>
        <v>35631.64</v>
      </c>
      <c r="E12" s="169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213">
        <f>D5+D12</f>
        <v>46974484.160000004</v>
      </c>
      <c r="E15" s="17" t="s">
        <v>91</v>
      </c>
    </row>
    <row r="16" spans="4:5" ht="18" customHeight="1">
      <c r="D16" s="13"/>
      <c r="E16" s="13"/>
    </row>
    <row r="17" ht="18" customHeight="1">
      <c r="J17" t="s">
        <v>94</v>
      </c>
    </row>
    <row r="18" spans="1:5" ht="15.75" thickBot="1">
      <c r="A18" s="1" t="s">
        <v>68</v>
      </c>
      <c r="B18" s="1"/>
      <c r="E18" s="58" t="s">
        <v>85</v>
      </c>
    </row>
    <row r="19" spans="1:5" ht="26.25" customHeight="1">
      <c r="A19" s="136"/>
      <c r="B19" s="196" t="s">
        <v>92</v>
      </c>
      <c r="C19" s="197" t="s">
        <v>93</v>
      </c>
      <c r="D19" s="199" t="s">
        <v>87</v>
      </c>
      <c r="E19" s="130" t="s">
        <v>34</v>
      </c>
    </row>
    <row r="20" spans="1:5" ht="22.5" customHeight="1">
      <c r="A20" s="131" t="s">
        <v>23</v>
      </c>
      <c r="B20" s="42">
        <v>0</v>
      </c>
      <c r="C20" s="42">
        <v>88938853</v>
      </c>
      <c r="D20" s="214">
        <v>7195765</v>
      </c>
      <c r="E20" s="132">
        <f>D20/C20*100</f>
        <v>8.09068787968291</v>
      </c>
    </row>
    <row r="21" spans="1:5" ht="16.5" customHeight="1" thickBot="1">
      <c r="A21" s="133" t="s">
        <v>22</v>
      </c>
      <c r="B21" s="134">
        <f>SUM(B20:B20)</f>
        <v>0</v>
      </c>
      <c r="C21" s="234">
        <f>SUM(C20)</f>
        <v>88938853</v>
      </c>
      <c r="D21" s="235">
        <f>D20</f>
        <v>7195765</v>
      </c>
      <c r="E21" s="138">
        <f>D21/C21*100</f>
        <v>8.09068787968291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">
      <c r="A25" s="53" t="s">
        <v>119</v>
      </c>
      <c r="D25" s="213">
        <f>D15-D21</f>
        <v>39778719.160000004</v>
      </c>
      <c r="E25" s="141" t="s">
        <v>91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O24" sqref="O24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</cols>
  <sheetData>
    <row r="1" spans="1:9" s="194" customFormat="1" ht="17.25">
      <c r="A1" s="287" t="s">
        <v>116</v>
      </c>
      <c r="B1" s="287"/>
      <c r="C1" s="287"/>
      <c r="D1" s="287"/>
      <c r="E1" s="287"/>
      <c r="F1" s="287"/>
      <c r="I1" s="195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99" t="s">
        <v>118</v>
      </c>
      <c r="B5" s="299"/>
      <c r="E5" s="213">
        <v>101952027.31</v>
      </c>
      <c r="F5" s="1" t="s">
        <v>91</v>
      </c>
      <c r="H5" s="27"/>
    </row>
    <row r="6" spans="2:8" ht="15" customHeight="1">
      <c r="B6" s="1"/>
      <c r="E6" s="142"/>
      <c r="H6" s="27"/>
    </row>
    <row r="7" spans="2:8" ht="15" customHeight="1">
      <c r="B7" s="1"/>
      <c r="E7" s="27"/>
      <c r="H7" s="27"/>
    </row>
    <row r="8" spans="1:7" ht="15">
      <c r="A8" s="1" t="s">
        <v>97</v>
      </c>
      <c r="C8" s="1"/>
      <c r="F8" s="58" t="s">
        <v>85</v>
      </c>
      <c r="G8" s="149"/>
    </row>
    <row r="9" spans="1:8" ht="25.5" customHeight="1">
      <c r="A9" s="295"/>
      <c r="B9" s="296"/>
      <c r="C9" s="200" t="s">
        <v>92</v>
      </c>
      <c r="D9" s="200" t="s">
        <v>93</v>
      </c>
      <c r="E9" s="3" t="s">
        <v>87</v>
      </c>
      <c r="F9" s="15" t="s">
        <v>34</v>
      </c>
      <c r="G9" s="150"/>
      <c r="H9" s="13"/>
    </row>
    <row r="10" spans="1:8" ht="51.75" customHeight="1">
      <c r="A10" s="302" t="s">
        <v>105</v>
      </c>
      <c r="B10" s="303"/>
      <c r="C10" s="48">
        <v>0</v>
      </c>
      <c r="D10" s="48">
        <v>0</v>
      </c>
      <c r="E10" s="255">
        <v>1452649.81</v>
      </c>
      <c r="F10" s="36" t="s">
        <v>19</v>
      </c>
      <c r="G10" s="150"/>
      <c r="H10" s="151"/>
    </row>
    <row r="11" spans="1:8" ht="18" customHeight="1">
      <c r="A11" s="304" t="s">
        <v>89</v>
      </c>
      <c r="B11" s="305"/>
      <c r="C11" s="48">
        <v>0</v>
      </c>
      <c r="D11" s="48">
        <v>0</v>
      </c>
      <c r="E11" s="255">
        <v>43305.39</v>
      </c>
      <c r="F11" s="36" t="s">
        <v>19</v>
      </c>
      <c r="G11" s="150"/>
      <c r="H11" s="140"/>
    </row>
    <row r="12" spans="1:8" ht="15" customHeight="1">
      <c r="A12" s="300" t="s">
        <v>21</v>
      </c>
      <c r="B12" s="301"/>
      <c r="C12" s="4">
        <f>SUM(C10:C11)</f>
        <v>0</v>
      </c>
      <c r="D12" s="4">
        <f>SUM(D10:D11)</f>
        <v>0</v>
      </c>
      <c r="E12" s="215">
        <f>SUM(E10:E11)</f>
        <v>1495955.2</v>
      </c>
      <c r="F12" s="152" t="s">
        <v>19</v>
      </c>
      <c r="G12" s="150"/>
      <c r="H12" s="13"/>
    </row>
    <row r="13" spans="1:7" ht="12.75" customHeight="1">
      <c r="A13" s="143"/>
      <c r="B13" s="47"/>
      <c r="C13" s="10"/>
      <c r="D13" s="10"/>
      <c r="E13" s="10"/>
      <c r="F13" s="144"/>
      <c r="G13" s="25"/>
    </row>
    <row r="14" spans="1:7" ht="12.75" customHeight="1">
      <c r="A14" s="143"/>
      <c r="B14" s="47"/>
      <c r="C14" s="10"/>
      <c r="D14" s="10"/>
      <c r="E14" s="10"/>
      <c r="F14" s="144"/>
      <c r="G14" s="25"/>
    </row>
    <row r="15" spans="1:10" ht="12.75" customHeight="1">
      <c r="A15" s="13"/>
      <c r="B15" s="5"/>
      <c r="C15" s="10"/>
      <c r="D15" s="10"/>
      <c r="E15" s="10"/>
      <c r="F15" s="24"/>
      <c r="G15" s="13"/>
      <c r="J15" t="s">
        <v>94</v>
      </c>
    </row>
    <row r="16" spans="1:9" ht="15.75" customHeight="1">
      <c r="A16" s="20" t="s">
        <v>25</v>
      </c>
      <c r="B16" s="20"/>
      <c r="C16" s="10"/>
      <c r="D16" s="10"/>
      <c r="E16" s="213">
        <f>E5+E12</f>
        <v>103447982.51</v>
      </c>
      <c r="F16" s="201" t="s">
        <v>91</v>
      </c>
      <c r="G16" s="13"/>
      <c r="I16" s="216"/>
    </row>
    <row r="17" spans="1:9" ht="12.75" customHeight="1">
      <c r="A17" s="20"/>
      <c r="B17" s="20"/>
      <c r="C17" s="10"/>
      <c r="D17" s="10"/>
      <c r="E17" s="140"/>
      <c r="F17" s="17"/>
      <c r="G17" s="13"/>
      <c r="I17" s="216"/>
    </row>
    <row r="18" spans="1:6" ht="13.5" customHeight="1">
      <c r="A18" s="13"/>
      <c r="B18" s="13"/>
      <c r="C18" s="13"/>
      <c r="D18" s="13"/>
      <c r="E18" s="140"/>
      <c r="F18" s="17"/>
    </row>
    <row r="19" spans="1:6" ht="15">
      <c r="A19" s="1" t="s">
        <v>106</v>
      </c>
      <c r="F19" s="58" t="s">
        <v>85</v>
      </c>
    </row>
    <row r="20" spans="1:9" ht="26.25">
      <c r="A20" s="295"/>
      <c r="B20" s="296"/>
      <c r="C20" s="200" t="s">
        <v>92</v>
      </c>
      <c r="D20" s="200" t="s">
        <v>93</v>
      </c>
      <c r="E20" s="3" t="s">
        <v>87</v>
      </c>
      <c r="F20" s="15" t="s">
        <v>34</v>
      </c>
      <c r="G20" s="295"/>
      <c r="H20" s="296"/>
      <c r="I20" s="200"/>
    </row>
    <row r="21" spans="1:9" ht="24.75" customHeight="1">
      <c r="A21" s="297" t="s">
        <v>107</v>
      </c>
      <c r="B21" s="298"/>
      <c r="C21" s="250">
        <v>0</v>
      </c>
      <c r="D21" s="249">
        <v>0</v>
      </c>
      <c r="E21" s="256">
        <v>3972344.58</v>
      </c>
      <c r="F21" s="36" t="s">
        <v>19</v>
      </c>
      <c r="G21" s="249"/>
      <c r="H21" s="249"/>
      <c r="I21" s="249"/>
    </row>
    <row r="22" spans="1:256" ht="12.75">
      <c r="A22" s="300" t="s">
        <v>22</v>
      </c>
      <c r="B22" s="301"/>
      <c r="C22" s="4">
        <v>0</v>
      </c>
      <c r="D22" s="4">
        <v>0</v>
      </c>
      <c r="E22" s="215">
        <f>SUM(E21:E21)</f>
        <v>3972344.58</v>
      </c>
      <c r="F22" s="152" t="s">
        <v>19</v>
      </c>
      <c r="G22" s="300"/>
      <c r="H22" s="301"/>
      <c r="I22" s="4"/>
      <c r="P22" s="10"/>
      <c r="Q22" s="265"/>
      <c r="R22" s="144"/>
      <c r="S22" s="306"/>
      <c r="T22" s="306"/>
      <c r="U22" s="10"/>
      <c r="V22" s="10"/>
      <c r="W22" s="265"/>
      <c r="X22" s="144"/>
      <c r="Y22" s="306"/>
      <c r="Z22" s="306"/>
      <c r="AA22" s="10"/>
      <c r="AB22" s="10"/>
      <c r="AC22" s="265"/>
      <c r="AD22" s="144"/>
      <c r="AE22" s="306"/>
      <c r="AF22" s="306"/>
      <c r="AG22" s="10"/>
      <c r="AH22" s="10"/>
      <c r="AI22" s="265"/>
      <c r="AJ22" s="144"/>
      <c r="AK22" s="306"/>
      <c r="AL22" s="306"/>
      <c r="AM22" s="10"/>
      <c r="AN22" s="10"/>
      <c r="AO22" s="265"/>
      <c r="AP22" s="144"/>
      <c r="AQ22" s="307"/>
      <c r="AR22" s="301"/>
      <c r="AS22" s="4"/>
      <c r="AT22" s="4"/>
      <c r="AU22" s="215"/>
      <c r="AV22" s="152"/>
      <c r="AW22" s="300"/>
      <c r="AX22" s="301"/>
      <c r="AY22" s="4"/>
      <c r="AZ22" s="4"/>
      <c r="BA22" s="215"/>
      <c r="BB22" s="152"/>
      <c r="BC22" s="300"/>
      <c r="BD22" s="301"/>
      <c r="BE22" s="4"/>
      <c r="BF22" s="4"/>
      <c r="BG22" s="215"/>
      <c r="BH22" s="152"/>
      <c r="BI22" s="300"/>
      <c r="BJ22" s="301"/>
      <c r="BK22" s="4"/>
      <c r="BL22" s="4"/>
      <c r="BM22" s="215"/>
      <c r="BN22" s="152"/>
      <c r="BO22" s="300"/>
      <c r="BP22" s="301"/>
      <c r="BQ22" s="4"/>
      <c r="BR22" s="4"/>
      <c r="BS22" s="215"/>
      <c r="BT22" s="152"/>
      <c r="BU22" s="300"/>
      <c r="BV22" s="301"/>
      <c r="BW22" s="4"/>
      <c r="BX22" s="4"/>
      <c r="BY22" s="215"/>
      <c r="BZ22" s="152"/>
      <c r="CA22" s="300"/>
      <c r="CB22" s="301"/>
      <c r="CC22" s="4"/>
      <c r="CD22" s="4"/>
      <c r="CE22" s="215"/>
      <c r="CF22" s="152"/>
      <c r="CG22" s="300"/>
      <c r="CH22" s="301"/>
      <c r="CI22" s="4"/>
      <c r="CJ22" s="4"/>
      <c r="CK22" s="215"/>
      <c r="CL22" s="152"/>
      <c r="CM22" s="300"/>
      <c r="CN22" s="301"/>
      <c r="CO22" s="4"/>
      <c r="CP22" s="4"/>
      <c r="CQ22" s="215"/>
      <c r="CR22" s="152"/>
      <c r="CS22" s="300"/>
      <c r="CT22" s="301"/>
      <c r="CU22" s="4"/>
      <c r="CV22" s="4"/>
      <c r="CW22" s="215"/>
      <c r="CX22" s="152"/>
      <c r="CY22" s="300"/>
      <c r="CZ22" s="301"/>
      <c r="DA22" s="4"/>
      <c r="DB22" s="4"/>
      <c r="DC22" s="215"/>
      <c r="DD22" s="152"/>
      <c r="DE22" s="300"/>
      <c r="DF22" s="301"/>
      <c r="DG22" s="4"/>
      <c r="DH22" s="4"/>
      <c r="DI22" s="215"/>
      <c r="DJ22" s="152"/>
      <c r="DK22" s="300"/>
      <c r="DL22" s="301"/>
      <c r="DM22" s="4"/>
      <c r="DN22" s="4"/>
      <c r="DO22" s="215"/>
      <c r="DP22" s="152"/>
      <c r="DQ22" s="300"/>
      <c r="DR22" s="301"/>
      <c r="DS22" s="4"/>
      <c r="DT22" s="4"/>
      <c r="DU22" s="215"/>
      <c r="DV22" s="152"/>
      <c r="DW22" s="300"/>
      <c r="DX22" s="301"/>
      <c r="DY22" s="4"/>
      <c r="DZ22" s="4"/>
      <c r="EA22" s="215"/>
      <c r="EB22" s="152"/>
      <c r="EC22" s="300"/>
      <c r="ED22" s="301"/>
      <c r="EE22" s="4"/>
      <c r="EF22" s="4"/>
      <c r="EG22" s="215"/>
      <c r="EH22" s="152"/>
      <c r="EI22" s="300"/>
      <c r="EJ22" s="301"/>
      <c r="EK22" s="4"/>
      <c r="EL22" s="4"/>
      <c r="EM22" s="215"/>
      <c r="EN22" s="152"/>
      <c r="EO22" s="300"/>
      <c r="EP22" s="301"/>
      <c r="EQ22" s="4"/>
      <c r="ER22" s="4"/>
      <c r="ES22" s="215"/>
      <c r="ET22" s="152"/>
      <c r="EU22" s="300"/>
      <c r="EV22" s="301"/>
      <c r="EW22" s="4"/>
      <c r="EX22" s="4"/>
      <c r="EY22" s="215"/>
      <c r="EZ22" s="152"/>
      <c r="FA22" s="300"/>
      <c r="FB22" s="301"/>
      <c r="FC22" s="4"/>
      <c r="FD22" s="4"/>
      <c r="FE22" s="215"/>
      <c r="FF22" s="152"/>
      <c r="FG22" s="300"/>
      <c r="FH22" s="301"/>
      <c r="FI22" s="4"/>
      <c r="FJ22" s="4"/>
      <c r="FK22" s="215"/>
      <c r="FL22" s="152"/>
      <c r="FM22" s="300"/>
      <c r="FN22" s="301"/>
      <c r="FO22" s="4"/>
      <c r="FP22" s="4"/>
      <c r="FQ22" s="215"/>
      <c r="FR22" s="152"/>
      <c r="FS22" s="300"/>
      <c r="FT22" s="301"/>
      <c r="FU22" s="4"/>
      <c r="FV22" s="4"/>
      <c r="FW22" s="215"/>
      <c r="FX22" s="152"/>
      <c r="FY22" s="300"/>
      <c r="FZ22" s="301"/>
      <c r="GA22" s="4"/>
      <c r="GB22" s="4"/>
      <c r="GC22" s="215"/>
      <c r="GD22" s="152"/>
      <c r="GE22" s="300"/>
      <c r="GF22" s="301"/>
      <c r="GG22" s="4"/>
      <c r="GH22" s="4"/>
      <c r="GI22" s="215"/>
      <c r="GJ22" s="152"/>
      <c r="GK22" s="300"/>
      <c r="GL22" s="301"/>
      <c r="GM22" s="4"/>
      <c r="GN22" s="4"/>
      <c r="GO22" s="215"/>
      <c r="GP22" s="152"/>
      <c r="GQ22" s="300"/>
      <c r="GR22" s="301"/>
      <c r="GS22" s="4"/>
      <c r="GT22" s="4"/>
      <c r="GU22" s="215"/>
      <c r="GV22" s="152"/>
      <c r="GW22" s="300"/>
      <c r="GX22" s="301"/>
      <c r="GY22" s="4"/>
      <c r="GZ22" s="4"/>
      <c r="HA22" s="215"/>
      <c r="HB22" s="152"/>
      <c r="HC22" s="300"/>
      <c r="HD22" s="301"/>
      <c r="HE22" s="4"/>
      <c r="HF22" s="4"/>
      <c r="HG22" s="215"/>
      <c r="HH22" s="152"/>
      <c r="HI22" s="300"/>
      <c r="HJ22" s="301"/>
      <c r="HK22" s="4"/>
      <c r="HL22" s="4"/>
      <c r="HM22" s="215"/>
      <c r="HN22" s="152"/>
      <c r="HO22" s="300"/>
      <c r="HP22" s="301"/>
      <c r="HQ22" s="4"/>
      <c r="HR22" s="4"/>
      <c r="HS22" s="215"/>
      <c r="HT22" s="152"/>
      <c r="HU22" s="300"/>
      <c r="HV22" s="301"/>
      <c r="HW22" s="4"/>
      <c r="HX22" s="4"/>
      <c r="HY22" s="215"/>
      <c r="HZ22" s="152"/>
      <c r="IA22" s="300"/>
      <c r="IB22" s="301"/>
      <c r="IC22" s="4"/>
      <c r="ID22" s="4"/>
      <c r="IE22" s="215"/>
      <c r="IF22" s="152"/>
      <c r="IG22" s="300"/>
      <c r="IH22" s="301"/>
      <c r="II22" s="4"/>
      <c r="IJ22" s="4"/>
      <c r="IK22" s="215"/>
      <c r="IL22" s="152"/>
      <c r="IM22" s="300"/>
      <c r="IN22" s="301"/>
      <c r="IO22" s="4"/>
      <c r="IP22" s="4"/>
      <c r="IQ22" s="215"/>
      <c r="IR22" s="152"/>
      <c r="IS22" s="300"/>
      <c r="IT22" s="301"/>
      <c r="IU22" s="4"/>
      <c r="IV22" s="4"/>
    </row>
    <row r="25" spans="1:6" ht="15">
      <c r="A25" s="20" t="s">
        <v>120</v>
      </c>
      <c r="B25" s="20"/>
      <c r="C25" s="10"/>
      <c r="D25" s="16"/>
      <c r="E25" s="213">
        <f>E16-E22</f>
        <v>99475637.93</v>
      </c>
      <c r="F25" s="201" t="s">
        <v>91</v>
      </c>
    </row>
  </sheetData>
  <sheetProtection/>
  <mergeCells count="51">
    <mergeCell ref="G20:H20"/>
    <mergeCell ref="IA22:IB22"/>
    <mergeCell ref="IG22:IH22"/>
    <mergeCell ref="IM22:IN22"/>
    <mergeCell ref="IS22:IT22"/>
    <mergeCell ref="GW22:GX22"/>
    <mergeCell ref="HC22:HD22"/>
    <mergeCell ref="HI22:HJ22"/>
    <mergeCell ref="HO22:HP22"/>
    <mergeCell ref="HU22:HV22"/>
    <mergeCell ref="FS22:FT22"/>
    <mergeCell ref="FY22:FZ22"/>
    <mergeCell ref="GE22:GF22"/>
    <mergeCell ref="GK22:GL22"/>
    <mergeCell ref="GQ22:GR22"/>
    <mergeCell ref="EO22:EP22"/>
    <mergeCell ref="EU22:EV22"/>
    <mergeCell ref="FA22:FB22"/>
    <mergeCell ref="FG22:FH22"/>
    <mergeCell ref="FM22:FN22"/>
    <mergeCell ref="DK22:DL22"/>
    <mergeCell ref="DQ22:DR22"/>
    <mergeCell ref="DW22:DX22"/>
    <mergeCell ref="EC22:ED22"/>
    <mergeCell ref="EI22:EJ22"/>
    <mergeCell ref="A20:B20"/>
    <mergeCell ref="A21:B21"/>
    <mergeCell ref="A1:F1"/>
    <mergeCell ref="A5:B5"/>
    <mergeCell ref="A9:B9"/>
    <mergeCell ref="A12:B12"/>
    <mergeCell ref="A10:B10"/>
    <mergeCell ref="A11:B11"/>
    <mergeCell ref="CG22:CH22"/>
    <mergeCell ref="CM22:CN22"/>
    <mergeCell ref="CS22:CT22"/>
    <mergeCell ref="CY22:CZ22"/>
    <mergeCell ref="DE22:DF22"/>
    <mergeCell ref="BC22:BD22"/>
    <mergeCell ref="BI22:BJ22"/>
    <mergeCell ref="BO22:BP22"/>
    <mergeCell ref="BU22:BV22"/>
    <mergeCell ref="CA22:CB22"/>
    <mergeCell ref="Y22:Z22"/>
    <mergeCell ref="AE22:AF22"/>
    <mergeCell ref="AK22:AL22"/>
    <mergeCell ref="AQ22:AR22"/>
    <mergeCell ref="AW22:AX22"/>
    <mergeCell ref="A22:B22"/>
    <mergeCell ref="G22:H22"/>
    <mergeCell ref="S22:T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2013-04-24T13:14:06Z</cp:lastPrinted>
  <dcterms:created xsi:type="dcterms:W3CDTF">1997-01-24T11:07:25Z</dcterms:created>
  <dcterms:modified xsi:type="dcterms:W3CDTF">2013-04-25T08:57:32Z</dcterms:modified>
  <cp:category/>
  <cp:version/>
  <cp:contentType/>
  <cp:contentStatus/>
</cp:coreProperties>
</file>