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ZZ-hospodaření-sumář" sheetId="1" r:id="rId1"/>
    <sheet name="DC" sheetId="2" r:id="rId2"/>
    <sheet name="DD" sheetId="3" r:id="rId3"/>
    <sheet name="HB" sheetId="4" r:id="rId4"/>
    <sheet name="JI" sheetId="5" r:id="rId5"/>
    <sheet name="NM" sheetId="6" r:id="rId6"/>
    <sheet name="PE" sheetId="7" r:id="rId7"/>
    <sheet name="TR" sheetId="8" r:id="rId8"/>
    <sheet name="ZZS" sheetId="9" r:id="rId9"/>
    <sheet name="mzdová data" sheetId="10" r:id="rId10"/>
  </sheets>
  <definedNames/>
  <calcPr fullCalcOnLoad="1"/>
</workbook>
</file>

<file path=xl/sharedStrings.xml><?xml version="1.0" encoding="utf-8"?>
<sst xmlns="http://schemas.openxmlformats.org/spreadsheetml/2006/main" count="542" uniqueCount="107">
  <si>
    <t>celkem</t>
  </si>
  <si>
    <t>Výnosy</t>
  </si>
  <si>
    <t>Výnosy z prodeje služeb /úč.602/</t>
  </si>
  <si>
    <t>Výnosy z pronájmu /úč.603/</t>
  </si>
  <si>
    <t>Ostatní výnosy /sesk. 64/</t>
  </si>
  <si>
    <t xml:space="preserve"> - zúčtování fondů</t>
  </si>
  <si>
    <t>Finanční výnosy /sesk. 66/ (dříve sesk 65)</t>
  </si>
  <si>
    <t xml:space="preserve">Provozní dotace /sesk. 67/ </t>
  </si>
  <si>
    <t>Náklady</t>
  </si>
  <si>
    <t>Spotřeba materiálu /úč.501/</t>
  </si>
  <si>
    <t>spotřeba léčivých přípravků</t>
  </si>
  <si>
    <t>spec.zdravotnický materiál</t>
  </si>
  <si>
    <t>potraviny</t>
  </si>
  <si>
    <t>PHM</t>
  </si>
  <si>
    <t>DDH majetek</t>
  </si>
  <si>
    <t>všeobecný materiál</t>
  </si>
  <si>
    <t>ostatní materiálové náklady</t>
  </si>
  <si>
    <t>Spotřeba energie /úč.502 a 503/</t>
  </si>
  <si>
    <t xml:space="preserve"> - el energie</t>
  </si>
  <si>
    <t xml:space="preserve"> - plyn</t>
  </si>
  <si>
    <t xml:space="preserve"> - voda</t>
  </si>
  <si>
    <t>Opravy a údržba /úč. 511/</t>
  </si>
  <si>
    <t>Cestovné /512/</t>
  </si>
  <si>
    <t>Ostatní služby /518/</t>
  </si>
  <si>
    <t>služby spojů</t>
  </si>
  <si>
    <t>nájemné</t>
  </si>
  <si>
    <t>ostatní služby</t>
  </si>
  <si>
    <t>Osobní náklady /sesk. 52/</t>
  </si>
  <si>
    <t xml:space="preserve"> - mzdové náklady /521/</t>
  </si>
  <si>
    <t xml:space="preserve">  v tom platy zaměstnanců</t>
  </si>
  <si>
    <t xml:space="preserve">    v tom OON</t>
  </si>
  <si>
    <t xml:space="preserve"> - soc pojištění /524-528/</t>
  </si>
  <si>
    <t>Daně a popl. /sesk.53/</t>
  </si>
  <si>
    <t>Ostatní náklady /sesk. 54/</t>
  </si>
  <si>
    <t>Odpisy, rezervy a opravné položky /sesk. 55/</t>
  </si>
  <si>
    <t xml:space="preserve"> - odpisy /551/</t>
  </si>
  <si>
    <t xml:space="preserve"> - náklady z DDM /úč. 558, dříve účet 501 a 518/</t>
  </si>
  <si>
    <t>Finanční náklady /sesk.56/</t>
  </si>
  <si>
    <t>Výsledek hospodaření</t>
  </si>
  <si>
    <t>Nárůst 2012 - 2011 (abs.)</t>
  </si>
  <si>
    <t>Nárůst 2012 / 2011 (%)</t>
  </si>
  <si>
    <t>FP 2012 - aktual.</t>
  </si>
  <si>
    <t>Plnění r. 2012 / FP (%)</t>
  </si>
  <si>
    <t xml:space="preserve">Dětské centrum Jihlava, hospodaření za 1. - 12. </t>
  </si>
  <si>
    <t>Dětský domov Kamenice nad Lipou, hospodaření za 1. - 12.</t>
  </si>
  <si>
    <t>Nárůst 2012/2011 (%)</t>
  </si>
  <si>
    <t xml:space="preserve"> - daň z příjmů /591/</t>
  </si>
  <si>
    <t>Daň z příjmů /sesk. 59/</t>
  </si>
  <si>
    <t>ost. 55</t>
  </si>
  <si>
    <t xml:space="preserve"> - smluvní pokuty</t>
  </si>
  <si>
    <t xml:space="preserve">dopravné </t>
  </si>
  <si>
    <t>Náklady na reprezentaci /513/</t>
  </si>
  <si>
    <t>Aktivace oběžného majetku /úč. 507/</t>
  </si>
  <si>
    <t>Prodané zboží /úč.504/</t>
  </si>
  <si>
    <t>krev a krevní výrobky</t>
  </si>
  <si>
    <t xml:space="preserve"> - dotace z nájemného</t>
  </si>
  <si>
    <t xml:space="preserve"> - dotace z ÚP</t>
  </si>
  <si>
    <t>Aktivace materiálu a zboží /úč.621/</t>
  </si>
  <si>
    <t>Aktivace /sesk.62/</t>
  </si>
  <si>
    <t>Jiné výnosy z vlastních výkonů /úč.609/</t>
  </si>
  <si>
    <t xml:space="preserve"> - výnosy za prodej v lékárnách</t>
  </si>
  <si>
    <t>Výnosy z prodaného zboží /úč.604/</t>
  </si>
  <si>
    <t xml:space="preserve"> - výnosy mimo zdrav. pojištění</t>
  </si>
  <si>
    <t>Výnosy z prodeje vlastních výrobků /úč.601/</t>
  </si>
  <si>
    <t xml:space="preserve">Nemocnice Havlíčkův Brod, hospodaření za 1. - 12. </t>
  </si>
  <si>
    <t>FP 2012 - aktual</t>
  </si>
  <si>
    <t xml:space="preserve"> - výnosy od zdravotních pojišťoven</t>
  </si>
  <si>
    <t xml:space="preserve"> - ostatní</t>
  </si>
  <si>
    <t>Nemocnice Jihlava, hospodaření za 1. - 12.</t>
  </si>
  <si>
    <t>Výnosy, náklady a výsledek hospodaření</t>
  </si>
  <si>
    <t>Nemocnice Nové Město na Moravě, hospodaření za 1. - 12.</t>
  </si>
  <si>
    <t xml:space="preserve"> - pevná paliva</t>
  </si>
  <si>
    <t>Nemocnice Pelhřimov, hospodaření za 1. - 12.</t>
  </si>
  <si>
    <t>Nemocnice Třebíč, hospodaření za 1. - 12.</t>
  </si>
  <si>
    <t>Zdravotnická záchranná služba Kraje Vysočina, hospodaření za 1. - 12.</t>
  </si>
  <si>
    <t>Dětské centrum Jihlava</t>
  </si>
  <si>
    <t>Dětský domov Kamenice nad Lipou</t>
  </si>
  <si>
    <t>Nemocnice Havlíčkův Brod</t>
  </si>
  <si>
    <t>Nemocnice Jihlava</t>
  </si>
  <si>
    <t>Nemocnice Nové Město na Moravě</t>
  </si>
  <si>
    <t>Nemocnice Pelhřimov</t>
  </si>
  <si>
    <t>Nemocnice Třebíč</t>
  </si>
  <si>
    <t>Zdravotnická záchranná služba KV</t>
  </si>
  <si>
    <t>Celkem</t>
  </si>
  <si>
    <t>Přehled hospodaření ZZ Kraje Vysočina v tis. Kč - v letech - 1. - 12.</t>
  </si>
  <si>
    <t>ROZBOR SLOŽEK MZDY V NEMOCNICÍCH PODLE SKUPIN ZAMĚSTNANCŮ</t>
  </si>
  <si>
    <t>kategorie / nemocnice</t>
  </si>
  <si>
    <t>Přep. počet zaměst.</t>
  </si>
  <si>
    <t>Prům. mzda</t>
  </si>
  <si>
    <t>Tarif</t>
  </si>
  <si>
    <t>Přesčas</t>
  </si>
  <si>
    <t>Odměna pohotovost</t>
  </si>
  <si>
    <t>Náhrady mzdy</t>
  </si>
  <si>
    <t>Osobní příplatek</t>
  </si>
  <si>
    <t>Odměny</t>
  </si>
  <si>
    <t>Ostatní příplatky</t>
  </si>
  <si>
    <t>lékaři a zubní lékaři</t>
  </si>
  <si>
    <t>farmaceuti</t>
  </si>
  <si>
    <t>do 6/04 odb.prac. VŠ/ dále všeob.sestry, por.asist.</t>
  </si>
  <si>
    <t>do 6/04odb.prac.SŠ / dále ostatní zdrav. pracovníci nelékaři s OZ</t>
  </si>
  <si>
    <t>do 6/04 SZP / dále zdrav. pracovníci nelékaři s OaSZ</t>
  </si>
  <si>
    <t>do 6/04 NZP / dále zdrav. prac. nelék. pod odb. dohledem nebo přímým vedením</t>
  </si>
  <si>
    <t>do 6/04 PZP/ dále jiní odborní pracovníci nelékaři s OZ a dentisté</t>
  </si>
  <si>
    <t>THP</t>
  </si>
  <si>
    <t>dělníci a provozní pracovníci</t>
  </si>
  <si>
    <t>počet stran: 10</t>
  </si>
  <si>
    <t>RK-14-2013-46,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</si>
</sst>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10409]General"/>
    <numFmt numFmtId="165" formatCode="[$-1010409]###\ ###\ ###"/>
    <numFmt numFmtId="166" formatCode="#,##0_ ;[Red]\-#,##0\ "/>
    <numFmt numFmtId="167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medium"/>
      <bottom style="medium"/>
    </border>
  </borders>
  <cellStyleXfs count="6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9" fillId="0" borderId="0">
      <alignment/>
      <protection/>
    </xf>
    <xf numFmtId="0" fontId="0" fillId="0" borderId="0">
      <alignment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4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46" applyFont="1" applyFill="1" applyAlignment="1">
      <alignment vertical="top" wrapText="1"/>
      <protection/>
    </xf>
    <xf numFmtId="0" fontId="2" fillId="0" borderId="0" xfId="46" applyFont="1" applyFill="1" applyBorder="1" applyAlignment="1">
      <alignment vertical="top" wrapText="1"/>
      <protection/>
    </xf>
    <xf numFmtId="3" fontId="0" fillId="0" borderId="0" xfId="46" applyNumberFormat="1">
      <alignment wrapText="1"/>
      <protection/>
    </xf>
    <xf numFmtId="0" fontId="0" fillId="0" borderId="0" xfId="46">
      <alignment wrapText="1"/>
      <protection/>
    </xf>
    <xf numFmtId="0" fontId="5" fillId="33" borderId="10" xfId="46" applyFont="1" applyFill="1" applyBorder="1" applyAlignment="1">
      <alignment horizontal="center" vertical="center" wrapText="1"/>
      <protection/>
    </xf>
    <xf numFmtId="0" fontId="6" fillId="23" borderId="11" xfId="46" applyFont="1" applyFill="1" applyBorder="1" applyAlignment="1">
      <alignment horizontal="center" vertical="center" wrapText="1"/>
      <protection/>
    </xf>
    <xf numFmtId="166" fontId="6" fillId="0" borderId="12" xfId="46" applyNumberFormat="1" applyFont="1" applyBorder="1">
      <alignment wrapText="1"/>
      <protection/>
    </xf>
    <xf numFmtId="167" fontId="6" fillId="0" borderId="13" xfId="0" applyNumberFormat="1" applyFont="1" applyBorder="1" applyAlignment="1">
      <alignment wrapText="1"/>
    </xf>
    <xf numFmtId="167" fontId="6" fillId="0" borderId="14" xfId="0" applyNumberFormat="1" applyFont="1" applyBorder="1" applyAlignment="1">
      <alignment wrapText="1"/>
    </xf>
    <xf numFmtId="166" fontId="6" fillId="0" borderId="15" xfId="46" applyNumberFormat="1" applyFont="1" applyBorder="1">
      <alignment wrapText="1"/>
      <protection/>
    </xf>
    <xf numFmtId="166" fontId="8" fillId="0" borderId="16" xfId="46" applyNumberFormat="1" applyFont="1" applyBorder="1">
      <alignment wrapText="1"/>
      <protection/>
    </xf>
    <xf numFmtId="167" fontId="8" fillId="0" borderId="17" xfId="0" applyNumberFormat="1" applyFont="1" applyBorder="1" applyAlignment="1">
      <alignment wrapText="1"/>
    </xf>
    <xf numFmtId="167" fontId="7" fillId="0" borderId="18" xfId="51" applyNumberFormat="1" applyFont="1" applyFill="1" applyBorder="1" applyAlignment="1">
      <alignment vertical="top" wrapText="1"/>
    </xf>
    <xf numFmtId="0" fontId="8" fillId="0" borderId="10" xfId="46" applyFont="1" applyBorder="1">
      <alignment wrapText="1"/>
      <protection/>
    </xf>
    <xf numFmtId="0" fontId="6" fillId="0" borderId="0" xfId="46" applyFont="1">
      <alignment wrapText="1"/>
      <protection/>
    </xf>
    <xf numFmtId="3" fontId="6" fillId="0" borderId="0" xfId="46" applyNumberFormat="1" applyFont="1">
      <alignment wrapText="1"/>
      <protection/>
    </xf>
    <xf numFmtId="0" fontId="0" fillId="0" borderId="0" xfId="0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right" vertical="top" wrapText="1"/>
    </xf>
    <xf numFmtId="167" fontId="5" fillId="0" borderId="19" xfId="51" applyNumberFormat="1" applyFont="1" applyFill="1" applyBorder="1" applyAlignment="1">
      <alignment vertical="top" wrapText="1"/>
    </xf>
    <xf numFmtId="166" fontId="6" fillId="0" borderId="19" xfId="46" applyNumberFormat="1" applyFont="1" applyBorder="1">
      <alignment wrapText="1"/>
      <protection/>
    </xf>
    <xf numFmtId="167" fontId="6" fillId="0" borderId="20" xfId="0" applyNumberFormat="1" applyFont="1" applyBorder="1" applyAlignment="1">
      <alignment wrapText="1"/>
    </xf>
    <xf numFmtId="167" fontId="8" fillId="0" borderId="20" xfId="0" applyNumberFormat="1" applyFont="1" applyBorder="1" applyAlignment="1">
      <alignment wrapText="1"/>
    </xf>
    <xf numFmtId="166" fontId="8" fillId="0" borderId="21" xfId="46" applyNumberFormat="1" applyFont="1" applyBorder="1">
      <alignment wrapText="1"/>
      <protection/>
    </xf>
    <xf numFmtId="167" fontId="5" fillId="0" borderId="22" xfId="51" applyNumberFormat="1" applyFont="1" applyFill="1" applyBorder="1" applyAlignment="1">
      <alignment vertical="top" wrapText="1"/>
    </xf>
    <xf numFmtId="166" fontId="6" fillId="0" borderId="22" xfId="46" applyNumberFormat="1" applyFont="1" applyBorder="1">
      <alignment wrapText="1"/>
      <protection/>
    </xf>
    <xf numFmtId="164" fontId="5" fillId="34" borderId="23" xfId="0" applyNumberFormat="1" applyFont="1" applyFill="1" applyBorder="1" applyAlignment="1">
      <alignment horizontal="center" vertical="center" wrapText="1"/>
    </xf>
    <xf numFmtId="0" fontId="5" fillId="33" borderId="23" xfId="46" applyFont="1" applyFill="1" applyBorder="1" applyAlignment="1">
      <alignment horizontal="center" vertical="center" wrapText="1"/>
      <protection/>
    </xf>
    <xf numFmtId="3" fontId="6" fillId="23" borderId="23" xfId="46" applyNumberFormat="1" applyFont="1" applyFill="1" applyBorder="1" applyAlignment="1">
      <alignment horizontal="center" vertical="center" wrapText="1"/>
      <protection/>
    </xf>
    <xf numFmtId="0" fontId="6" fillId="23" borderId="10" xfId="46" applyFont="1" applyFill="1" applyBorder="1" applyAlignment="1">
      <alignment horizontal="center" vertical="center" wrapText="1"/>
      <protection/>
    </xf>
    <xf numFmtId="164" fontId="5" fillId="34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167" fontId="5" fillId="0" borderId="28" xfId="51" applyNumberFormat="1" applyFont="1" applyFill="1" applyBorder="1" applyAlignment="1">
      <alignment vertical="top" wrapText="1"/>
    </xf>
    <xf numFmtId="166" fontId="6" fillId="0" borderId="28" xfId="46" applyNumberFormat="1" applyFont="1" applyBorder="1">
      <alignment wrapText="1"/>
      <protection/>
    </xf>
    <xf numFmtId="167" fontId="8" fillId="0" borderId="18" xfId="0" applyNumberFormat="1" applyFont="1" applyBorder="1" applyAlignment="1">
      <alignment wrapText="1"/>
    </xf>
    <xf numFmtId="0" fontId="5" fillId="33" borderId="24" xfId="46" applyFont="1" applyFill="1" applyBorder="1" applyAlignment="1">
      <alignment horizontal="center" vertical="center" wrapText="1"/>
      <protection/>
    </xf>
    <xf numFmtId="166" fontId="5" fillId="0" borderId="29" xfId="46" applyNumberFormat="1" applyFont="1" applyFill="1" applyBorder="1" applyAlignment="1">
      <alignment vertical="top" wrapText="1"/>
      <protection/>
    </xf>
    <xf numFmtId="166" fontId="5" fillId="0" borderId="30" xfId="46" applyNumberFormat="1" applyFont="1" applyFill="1" applyBorder="1" applyAlignment="1">
      <alignment vertical="top" wrapText="1"/>
      <protection/>
    </xf>
    <xf numFmtId="166" fontId="5" fillId="0" borderId="31" xfId="46" applyNumberFormat="1" applyFont="1" applyFill="1" applyBorder="1" applyAlignment="1">
      <alignment vertical="top" wrapText="1"/>
      <protection/>
    </xf>
    <xf numFmtId="164" fontId="5" fillId="34" borderId="10" xfId="0" applyNumberFormat="1" applyFont="1" applyFill="1" applyBorder="1" applyAlignment="1">
      <alignment horizontal="center" vertical="center" wrapText="1"/>
    </xf>
    <xf numFmtId="166" fontId="8" fillId="0" borderId="32" xfId="46" applyNumberFormat="1" applyFont="1" applyBorder="1">
      <alignment wrapText="1"/>
      <protection/>
    </xf>
    <xf numFmtId="167" fontId="8" fillId="0" borderId="33" xfId="0" applyNumberFormat="1" applyFont="1" applyBorder="1" applyAlignment="1">
      <alignment wrapText="1"/>
    </xf>
    <xf numFmtId="166" fontId="8" fillId="0" borderId="23" xfId="46" applyNumberFormat="1" applyFont="1" applyBorder="1">
      <alignment wrapText="1"/>
      <protection/>
    </xf>
    <xf numFmtId="0" fontId="6" fillId="0" borderId="0" xfId="0" applyFont="1" applyAlignment="1">
      <alignment wrapText="1"/>
    </xf>
    <xf numFmtId="0" fontId="7" fillId="0" borderId="34" xfId="0" applyFont="1" applyFill="1" applyBorder="1" applyAlignment="1">
      <alignment vertical="top" wrapText="1"/>
    </xf>
    <xf numFmtId="166" fontId="7" fillId="0" borderId="35" xfId="46" applyNumberFormat="1" applyFont="1" applyFill="1" applyBorder="1" applyAlignment="1">
      <alignment vertical="top" wrapText="1"/>
      <protection/>
    </xf>
    <xf numFmtId="167" fontId="7" fillId="0" borderId="21" xfId="51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7" fillId="0" borderId="36" xfId="0" applyFont="1" applyFill="1" applyBorder="1" applyAlignment="1">
      <alignment vertical="top" wrapText="1"/>
    </xf>
    <xf numFmtId="166" fontId="7" fillId="0" borderId="37" xfId="46" applyNumberFormat="1" applyFont="1" applyFill="1" applyBorder="1" applyAlignment="1">
      <alignment vertical="top" wrapText="1"/>
      <protection/>
    </xf>
    <xf numFmtId="167" fontId="7" fillId="0" borderId="32" xfId="51" applyNumberFormat="1" applyFont="1" applyFill="1" applyBorder="1" applyAlignment="1">
      <alignment vertical="top" wrapText="1"/>
    </xf>
    <xf numFmtId="166" fontId="7" fillId="0" borderId="24" xfId="46" applyNumberFormat="1" applyFont="1" applyFill="1" applyBorder="1" applyAlignment="1">
      <alignment vertical="top" wrapText="1"/>
      <protection/>
    </xf>
    <xf numFmtId="167" fontId="7" fillId="0" borderId="23" xfId="5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66" fontId="0" fillId="0" borderId="0" xfId="46" applyNumberFormat="1">
      <alignment wrapText="1"/>
      <protection/>
    </xf>
    <xf numFmtId="0" fontId="5" fillId="33" borderId="38" xfId="46" applyFont="1" applyFill="1" applyBorder="1" applyAlignment="1">
      <alignment horizontal="center" vertical="center" wrapText="1"/>
      <protection/>
    </xf>
    <xf numFmtId="0" fontId="5" fillId="33" borderId="11" xfId="46" applyFont="1" applyFill="1" applyBorder="1" applyAlignment="1">
      <alignment horizontal="center" vertical="center" wrapText="1"/>
      <protection/>
    </xf>
    <xf numFmtId="166" fontId="6" fillId="23" borderId="39" xfId="46" applyNumberFormat="1" applyFont="1" applyFill="1" applyBorder="1" applyAlignment="1">
      <alignment horizontal="center" vertical="center" wrapText="1"/>
      <protection/>
    </xf>
    <xf numFmtId="167" fontId="6" fillId="0" borderId="13" xfId="51" applyNumberFormat="1" applyFont="1" applyBorder="1" applyAlignment="1">
      <alignment wrapText="1"/>
    </xf>
    <xf numFmtId="167" fontId="6" fillId="0" borderId="13" xfId="0" applyNumberFormat="1" applyFont="1" applyBorder="1" applyAlignment="1">
      <alignment vertical="center" wrapText="1"/>
    </xf>
    <xf numFmtId="167" fontId="6" fillId="0" borderId="20" xfId="51" applyNumberFormat="1" applyFont="1" applyBorder="1" applyAlignment="1">
      <alignment wrapText="1"/>
    </xf>
    <xf numFmtId="167" fontId="6" fillId="0" borderId="20" xfId="0" applyNumberFormat="1" applyFont="1" applyBorder="1" applyAlignment="1">
      <alignment vertical="center" wrapText="1"/>
    </xf>
    <xf numFmtId="167" fontId="8" fillId="0" borderId="18" xfId="51" applyNumberFormat="1" applyFont="1" applyBorder="1" applyAlignment="1">
      <alignment wrapText="1"/>
    </xf>
    <xf numFmtId="167" fontId="8" fillId="0" borderId="18" xfId="0" applyNumberFormat="1" applyFont="1" applyBorder="1" applyAlignment="1">
      <alignment vertical="center" wrapText="1"/>
    </xf>
    <xf numFmtId="167" fontId="6" fillId="0" borderId="14" xfId="51" applyNumberFormat="1" applyFont="1" applyBorder="1" applyAlignment="1">
      <alignment wrapText="1"/>
    </xf>
    <xf numFmtId="166" fontId="6" fillId="0" borderId="31" xfId="46" applyNumberFormat="1" applyFont="1" applyBorder="1">
      <alignment wrapText="1"/>
      <protection/>
    </xf>
    <xf numFmtId="167" fontId="6" fillId="0" borderId="14" xfId="0" applyNumberFormat="1" applyFont="1" applyBorder="1" applyAlignment="1">
      <alignment vertical="center" wrapText="1"/>
    </xf>
    <xf numFmtId="166" fontId="6" fillId="0" borderId="30" xfId="46" applyNumberFormat="1" applyFont="1" applyBorder="1">
      <alignment wrapText="1"/>
      <protection/>
    </xf>
    <xf numFmtId="167" fontId="8" fillId="0" borderId="33" xfId="51" applyNumberFormat="1" applyFont="1" applyBorder="1" applyAlignment="1">
      <alignment wrapText="1"/>
    </xf>
    <xf numFmtId="166" fontId="8" fillId="0" borderId="37" xfId="46" applyNumberFormat="1" applyFont="1" applyBorder="1">
      <alignment wrapText="1"/>
      <protection/>
    </xf>
    <xf numFmtId="167" fontId="8" fillId="0" borderId="33" xfId="0" applyNumberFormat="1" applyFont="1" applyBorder="1" applyAlignment="1">
      <alignment vertical="center" wrapText="1"/>
    </xf>
    <xf numFmtId="166" fontId="8" fillId="0" borderId="10" xfId="46" applyNumberFormat="1" applyFont="1" applyBorder="1">
      <alignment wrapText="1"/>
      <protection/>
    </xf>
    <xf numFmtId="166" fontId="8" fillId="0" borderId="24" xfId="46" applyNumberFormat="1" applyFont="1" applyBorder="1">
      <alignment wrapText="1"/>
      <protection/>
    </xf>
    <xf numFmtId="166" fontId="6" fillId="0" borderId="0" xfId="46" applyNumberFormat="1" applyFont="1">
      <alignment wrapText="1"/>
      <protection/>
    </xf>
    <xf numFmtId="0" fontId="5" fillId="33" borderId="39" xfId="4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0" borderId="40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66" fontId="6" fillId="23" borderId="24" xfId="46" applyNumberFormat="1" applyFont="1" applyFill="1" applyBorder="1" applyAlignment="1">
      <alignment horizontal="center" vertical="center" wrapText="1"/>
      <protection/>
    </xf>
    <xf numFmtId="166" fontId="6" fillId="0" borderId="29" xfId="46" applyNumberFormat="1" applyFont="1" applyBorder="1">
      <alignment wrapText="1"/>
      <protection/>
    </xf>
    <xf numFmtId="166" fontId="6" fillId="0" borderId="37" xfId="46" applyNumberFormat="1" applyFont="1" applyBorder="1">
      <alignment wrapText="1"/>
      <protection/>
    </xf>
    <xf numFmtId="167" fontId="8" fillId="0" borderId="20" xfId="51" applyNumberFormat="1" applyFont="1" applyBorder="1" applyAlignment="1">
      <alignment wrapText="1"/>
    </xf>
    <xf numFmtId="166" fontId="8" fillId="0" borderId="35" xfId="46" applyNumberFormat="1" applyFont="1" applyBorder="1">
      <alignment wrapText="1"/>
      <protection/>
    </xf>
    <xf numFmtId="167" fontId="8" fillId="0" borderId="10" xfId="51" applyNumberFormat="1" applyFont="1" applyBorder="1" applyAlignment="1">
      <alignment wrapText="1"/>
    </xf>
    <xf numFmtId="167" fontId="8" fillId="0" borderId="10" xfId="0" applyNumberFormat="1" applyFont="1" applyBorder="1" applyAlignment="1">
      <alignment vertical="center" wrapText="1"/>
    </xf>
    <xf numFmtId="166" fontId="5" fillId="0" borderId="29" xfId="0" applyNumberFormat="1" applyFont="1" applyFill="1" applyBorder="1" applyAlignment="1">
      <alignment horizontal="right" vertical="top" wrapText="1"/>
    </xf>
    <xf numFmtId="166" fontId="5" fillId="0" borderId="28" xfId="0" applyNumberFormat="1" applyFont="1" applyFill="1" applyBorder="1" applyAlignment="1">
      <alignment horizontal="right" vertical="top" wrapText="1"/>
    </xf>
    <xf numFmtId="166" fontId="5" fillId="0" borderId="13" xfId="0" applyNumberFormat="1" applyFont="1" applyFill="1" applyBorder="1" applyAlignment="1">
      <alignment horizontal="right" vertical="top" wrapText="1"/>
    </xf>
    <xf numFmtId="166" fontId="5" fillId="0" borderId="30" xfId="0" applyNumberFormat="1" applyFont="1" applyFill="1" applyBorder="1" applyAlignment="1">
      <alignment horizontal="right" vertical="top" wrapText="1"/>
    </xf>
    <xf numFmtId="166" fontId="5" fillId="0" borderId="19" xfId="0" applyNumberFormat="1" applyFont="1" applyFill="1" applyBorder="1" applyAlignment="1">
      <alignment horizontal="right" vertical="top" wrapText="1"/>
    </xf>
    <xf numFmtId="166" fontId="5" fillId="0" borderId="20" xfId="0" applyNumberFormat="1" applyFont="1" applyFill="1" applyBorder="1" applyAlignment="1">
      <alignment horizontal="right" vertical="top" wrapText="1"/>
    </xf>
    <xf numFmtId="166" fontId="7" fillId="0" borderId="35" xfId="0" applyNumberFormat="1" applyFont="1" applyFill="1" applyBorder="1" applyAlignment="1">
      <alignment horizontal="right" vertical="top" wrapText="1"/>
    </xf>
    <xf numFmtId="166" fontId="7" fillId="0" borderId="21" xfId="0" applyNumberFormat="1" applyFont="1" applyFill="1" applyBorder="1" applyAlignment="1">
      <alignment horizontal="right" vertical="top" wrapText="1"/>
    </xf>
    <xf numFmtId="166" fontId="7" fillId="0" borderId="18" xfId="0" applyNumberFormat="1" applyFont="1" applyFill="1" applyBorder="1" applyAlignment="1">
      <alignment horizontal="right" vertical="top" wrapText="1"/>
    </xf>
    <xf numFmtId="166" fontId="5" fillId="0" borderId="31" xfId="0" applyNumberFormat="1" applyFont="1" applyFill="1" applyBorder="1" applyAlignment="1">
      <alignment horizontal="right" vertical="top" wrapText="1"/>
    </xf>
    <xf numFmtId="166" fontId="5" fillId="0" borderId="22" xfId="0" applyNumberFormat="1" applyFont="1" applyFill="1" applyBorder="1" applyAlignment="1">
      <alignment horizontal="right" vertical="top" wrapText="1"/>
    </xf>
    <xf numFmtId="166" fontId="5" fillId="0" borderId="14" xfId="0" applyNumberFormat="1" applyFont="1" applyFill="1" applyBorder="1" applyAlignment="1">
      <alignment horizontal="right" vertical="top" wrapText="1"/>
    </xf>
    <xf numFmtId="166" fontId="7" fillId="0" borderId="37" xfId="0" applyNumberFormat="1" applyFont="1" applyFill="1" applyBorder="1" applyAlignment="1">
      <alignment horizontal="right" vertical="top" wrapText="1"/>
    </xf>
    <xf numFmtId="166" fontId="7" fillId="0" borderId="32" xfId="0" applyNumberFormat="1" applyFont="1" applyFill="1" applyBorder="1" applyAlignment="1">
      <alignment horizontal="right" vertical="top" wrapText="1"/>
    </xf>
    <xf numFmtId="166" fontId="7" fillId="0" borderId="33" xfId="0" applyNumberFormat="1" applyFont="1" applyFill="1" applyBorder="1" applyAlignment="1">
      <alignment horizontal="right" vertical="top" wrapText="1"/>
    </xf>
    <xf numFmtId="166" fontId="7" fillId="0" borderId="24" xfId="0" applyNumberFormat="1" applyFont="1" applyFill="1" applyBorder="1" applyAlignment="1">
      <alignment horizontal="right" vertical="top" wrapText="1"/>
    </xf>
    <xf numFmtId="166" fontId="7" fillId="0" borderId="23" xfId="0" applyNumberFormat="1" applyFont="1" applyFill="1" applyBorder="1" applyAlignment="1">
      <alignment horizontal="right" vertical="top" wrapText="1"/>
    </xf>
    <xf numFmtId="166" fontId="7" fillId="0" borderId="10" xfId="0" applyNumberFormat="1" applyFont="1" applyFill="1" applyBorder="1" applyAlignment="1">
      <alignment horizontal="right" vertical="top" wrapText="1"/>
    </xf>
    <xf numFmtId="0" fontId="7" fillId="0" borderId="43" xfId="0" applyFont="1" applyFill="1" applyBorder="1" applyAlignment="1">
      <alignment vertical="top" wrapText="1"/>
    </xf>
    <xf numFmtId="0" fontId="7" fillId="0" borderId="44" xfId="0" applyFont="1" applyFill="1" applyBorder="1" applyAlignment="1">
      <alignment vertical="top" wrapText="1"/>
    </xf>
    <xf numFmtId="0" fontId="7" fillId="0" borderId="45" xfId="0" applyFont="1" applyFill="1" applyBorder="1" applyAlignment="1">
      <alignment vertical="top" wrapText="1"/>
    </xf>
    <xf numFmtId="167" fontId="6" fillId="0" borderId="33" xfId="51" applyNumberFormat="1" applyFont="1" applyBorder="1" applyAlignment="1">
      <alignment wrapText="1"/>
    </xf>
    <xf numFmtId="164" fontId="5" fillId="34" borderId="23" xfId="0" applyNumberFormat="1" applyFont="1" applyFill="1" applyBorder="1" applyAlignment="1">
      <alignment horizontal="center" vertical="center" wrapText="1"/>
    </xf>
    <xf numFmtId="164" fontId="5" fillId="34" borderId="46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7" fontId="8" fillId="0" borderId="47" xfId="0" applyNumberFormat="1" applyFont="1" applyBorder="1" applyAlignment="1">
      <alignment wrapText="1"/>
    </xf>
    <xf numFmtId="0" fontId="0" fillId="0" borderId="0" xfId="47">
      <alignment wrapText="1"/>
      <protection/>
    </xf>
    <xf numFmtId="167" fontId="0" fillId="0" borderId="0" xfId="51" applyNumberFormat="1" applyFont="1" applyAlignment="1">
      <alignment wrapText="1"/>
    </xf>
    <xf numFmtId="167" fontId="5" fillId="33" borderId="11" xfId="51" applyNumberFormat="1" applyFont="1" applyFill="1" applyBorder="1" applyAlignment="1">
      <alignment horizontal="center" vertical="center" wrapText="1"/>
    </xf>
    <xf numFmtId="166" fontId="6" fillId="23" borderId="46" xfId="46" applyNumberFormat="1" applyFont="1" applyFill="1" applyBorder="1" applyAlignment="1">
      <alignment horizontal="center" vertical="center" wrapText="1"/>
      <protection/>
    </xf>
    <xf numFmtId="166" fontId="6" fillId="0" borderId="12" xfId="47" applyNumberFormat="1" applyFont="1" applyBorder="1">
      <alignment wrapText="1"/>
      <protection/>
    </xf>
    <xf numFmtId="166" fontId="6" fillId="0" borderId="31" xfId="47" applyNumberFormat="1" applyFont="1" applyBorder="1">
      <alignment wrapText="1"/>
      <protection/>
    </xf>
    <xf numFmtId="166" fontId="6" fillId="0" borderId="15" xfId="47" applyNumberFormat="1" applyFont="1" applyBorder="1">
      <alignment wrapText="1"/>
      <protection/>
    </xf>
    <xf numFmtId="166" fontId="6" fillId="0" borderId="30" xfId="47" applyNumberFormat="1" applyFont="1" applyBorder="1">
      <alignment wrapText="1"/>
      <protection/>
    </xf>
    <xf numFmtId="3" fontId="10" fillId="0" borderId="48" xfId="48" applyNumberFormat="1" applyFont="1" applyFill="1" applyBorder="1" applyAlignment="1" applyProtection="1">
      <alignment horizontal="right" vertical="center"/>
      <protection locked="0"/>
    </xf>
    <xf numFmtId="166" fontId="8" fillId="0" borderId="15" xfId="47" applyNumberFormat="1" applyFont="1" applyBorder="1">
      <alignment wrapText="1"/>
      <protection/>
    </xf>
    <xf numFmtId="166" fontId="8" fillId="0" borderId="35" xfId="47" applyNumberFormat="1" applyFont="1" applyBorder="1">
      <alignment wrapText="1"/>
      <protection/>
    </xf>
    <xf numFmtId="166" fontId="6" fillId="0" borderId="29" xfId="47" applyNumberFormat="1" applyFont="1" applyBorder="1">
      <alignment wrapText="1"/>
      <protection/>
    </xf>
    <xf numFmtId="166" fontId="6" fillId="0" borderId="37" xfId="47" applyNumberFormat="1" applyFont="1" applyBorder="1">
      <alignment wrapText="1"/>
      <protection/>
    </xf>
    <xf numFmtId="166" fontId="8" fillId="0" borderId="37" xfId="47" applyNumberFormat="1" applyFont="1" applyBorder="1">
      <alignment wrapText="1"/>
      <protection/>
    </xf>
    <xf numFmtId="166" fontId="8" fillId="0" borderId="46" xfId="47" applyNumberFormat="1" applyFont="1" applyBorder="1">
      <alignment wrapText="1"/>
      <protection/>
    </xf>
    <xf numFmtId="0" fontId="8" fillId="0" borderId="10" xfId="47" applyFont="1" applyBorder="1">
      <alignment wrapText="1"/>
      <protection/>
    </xf>
    <xf numFmtId="166" fontId="8" fillId="0" borderId="30" xfId="47" applyNumberFormat="1" applyFont="1" applyBorder="1">
      <alignment wrapText="1"/>
      <protection/>
    </xf>
    <xf numFmtId="166" fontId="8" fillId="0" borderId="24" xfId="47" applyNumberFormat="1" applyFont="1" applyBorder="1">
      <alignment wrapText="1"/>
      <protection/>
    </xf>
    <xf numFmtId="164" fontId="5" fillId="34" borderId="23" xfId="46" applyNumberFormat="1" applyFont="1" applyFill="1" applyBorder="1" applyAlignment="1">
      <alignment horizontal="center" vertical="center" wrapText="1"/>
      <protection/>
    </xf>
    <xf numFmtId="164" fontId="5" fillId="34" borderId="10" xfId="46" applyNumberFormat="1" applyFont="1" applyFill="1" applyBorder="1" applyAlignment="1">
      <alignment horizontal="center" vertical="center" wrapText="1"/>
      <protection/>
    </xf>
    <xf numFmtId="165" fontId="7" fillId="0" borderId="49" xfId="46" applyNumberFormat="1" applyFont="1" applyFill="1" applyBorder="1" applyAlignment="1">
      <alignment horizontal="right" vertical="top" wrapText="1"/>
      <protection/>
    </xf>
    <xf numFmtId="165" fontId="7" fillId="0" borderId="17" xfId="46" applyNumberFormat="1" applyFont="1" applyFill="1" applyBorder="1" applyAlignment="1">
      <alignment horizontal="right" vertical="top" wrapText="1"/>
      <protection/>
    </xf>
    <xf numFmtId="0" fontId="5" fillId="0" borderId="50" xfId="46" applyFont="1" applyFill="1" applyBorder="1" applyAlignment="1">
      <alignment vertical="top" wrapText="1"/>
      <protection/>
    </xf>
    <xf numFmtId="0" fontId="5" fillId="0" borderId="51" xfId="46" applyFont="1" applyFill="1" applyBorder="1" applyAlignment="1">
      <alignment vertical="top" wrapText="1"/>
      <protection/>
    </xf>
    <xf numFmtId="0" fontId="7" fillId="0" borderId="52" xfId="46" applyFont="1" applyFill="1" applyBorder="1" applyAlignment="1">
      <alignment vertical="top" wrapText="1"/>
      <protection/>
    </xf>
    <xf numFmtId="164" fontId="5" fillId="34" borderId="46" xfId="46" applyNumberFormat="1" applyFont="1" applyFill="1" applyBorder="1" applyAlignment="1">
      <alignment horizontal="center" vertical="center" wrapText="1"/>
      <protection/>
    </xf>
    <xf numFmtId="165" fontId="7" fillId="0" borderId="53" xfId="46" applyNumberFormat="1" applyFont="1" applyFill="1" applyBorder="1" applyAlignment="1">
      <alignment horizontal="right" vertical="top" wrapText="1"/>
      <protection/>
    </xf>
    <xf numFmtId="0" fontId="6" fillId="0" borderId="0" xfId="46" applyFont="1" applyAlignment="1">
      <alignment horizontal="center" vertical="center" wrapText="1"/>
      <protection/>
    </xf>
    <xf numFmtId="0" fontId="8" fillId="0" borderId="0" xfId="46" applyFont="1">
      <alignment wrapText="1"/>
      <protection/>
    </xf>
    <xf numFmtId="0" fontId="6" fillId="0" borderId="0" xfId="47" applyFont="1">
      <alignment wrapText="1"/>
      <protection/>
    </xf>
    <xf numFmtId="167" fontId="6" fillId="0" borderId="0" xfId="51" applyNumberFormat="1" applyFont="1" applyAlignment="1">
      <alignment wrapText="1"/>
    </xf>
    <xf numFmtId="166" fontId="8" fillId="0" borderId="16" xfId="47" applyNumberFormat="1" applyFont="1" applyBorder="1">
      <alignment wrapText="1"/>
      <protection/>
    </xf>
    <xf numFmtId="0" fontId="6" fillId="0" borderId="54" xfId="0" applyFont="1" applyBorder="1" applyAlignment="1">
      <alignment wrapText="1"/>
    </xf>
    <xf numFmtId="0" fontId="6" fillId="0" borderId="20" xfId="0" applyFont="1" applyBorder="1" applyAlignment="1">
      <alignment wrapText="1"/>
    </xf>
    <xf numFmtId="166" fontId="5" fillId="0" borderId="12" xfId="0" applyNumberFormat="1" applyFont="1" applyFill="1" applyBorder="1" applyAlignment="1">
      <alignment horizontal="right" vertical="top" wrapText="1"/>
    </xf>
    <xf numFmtId="166" fontId="5" fillId="0" borderId="15" xfId="0" applyNumberFormat="1" applyFont="1" applyFill="1" applyBorder="1" applyAlignment="1">
      <alignment horizontal="right" vertical="top" wrapText="1"/>
    </xf>
    <xf numFmtId="166" fontId="7" fillId="0" borderId="16" xfId="0" applyNumberFormat="1" applyFont="1" applyFill="1" applyBorder="1" applyAlignment="1">
      <alignment horizontal="right" vertical="top" wrapText="1"/>
    </xf>
    <xf numFmtId="166" fontId="6" fillId="0" borderId="55" xfId="47" applyNumberFormat="1" applyFont="1" applyBorder="1">
      <alignment wrapText="1"/>
      <protection/>
    </xf>
    <xf numFmtId="166" fontId="8" fillId="0" borderId="56" xfId="47" applyNumberFormat="1" applyFont="1" applyBorder="1">
      <alignment wrapText="1"/>
      <protection/>
    </xf>
    <xf numFmtId="0" fontId="8" fillId="0" borderId="17" xfId="47" applyFont="1" applyBorder="1">
      <alignment wrapText="1"/>
      <protection/>
    </xf>
    <xf numFmtId="0" fontId="2" fillId="0" borderId="0" xfId="47" applyFont="1" applyFill="1" applyAlignment="1">
      <alignment vertical="top" wrapText="1"/>
      <protection/>
    </xf>
    <xf numFmtId="167" fontId="2" fillId="0" borderId="0" xfId="51" applyNumberFormat="1" applyFont="1" applyFill="1" applyBorder="1" applyAlignment="1">
      <alignment vertical="top" wrapText="1"/>
    </xf>
    <xf numFmtId="167" fontId="5" fillId="33" borderId="57" xfId="51" applyNumberFormat="1" applyFont="1" applyFill="1" applyBorder="1" applyAlignment="1">
      <alignment horizontal="center" vertical="center" wrapText="1"/>
    </xf>
    <xf numFmtId="166" fontId="6" fillId="23" borderId="38" xfId="46" applyNumberFormat="1" applyFont="1" applyFill="1" applyBorder="1" applyAlignment="1">
      <alignment horizontal="center" vertical="center" wrapText="1"/>
      <protection/>
    </xf>
    <xf numFmtId="167" fontId="5" fillId="0" borderId="13" xfId="51" applyNumberFormat="1" applyFont="1" applyFill="1" applyBorder="1" applyAlignment="1">
      <alignment vertical="top" wrapText="1"/>
    </xf>
    <xf numFmtId="167" fontId="5" fillId="0" borderId="20" xfId="51" applyNumberFormat="1" applyFont="1" applyFill="1" applyBorder="1" applyAlignment="1">
      <alignment vertical="top" wrapText="1"/>
    </xf>
    <xf numFmtId="166" fontId="6" fillId="0" borderId="58" xfId="47" applyNumberFormat="1" applyFont="1" applyBorder="1">
      <alignment wrapText="1"/>
      <protection/>
    </xf>
    <xf numFmtId="167" fontId="7" fillId="0" borderId="10" xfId="51" applyNumberFormat="1" applyFont="1" applyFill="1" applyBorder="1" applyAlignment="1">
      <alignment vertical="top" wrapText="1"/>
    </xf>
    <xf numFmtId="166" fontId="5" fillId="0" borderId="29" xfId="47" applyNumberFormat="1" applyFont="1" applyFill="1" applyBorder="1" applyAlignment="1">
      <alignment vertical="top" wrapText="1"/>
      <protection/>
    </xf>
    <xf numFmtId="166" fontId="5" fillId="0" borderId="30" xfId="47" applyNumberFormat="1" applyFont="1" applyFill="1" applyBorder="1" applyAlignment="1">
      <alignment vertical="top" wrapText="1"/>
      <protection/>
    </xf>
    <xf numFmtId="166" fontId="7" fillId="0" borderId="35" xfId="47" applyNumberFormat="1" applyFont="1" applyFill="1" applyBorder="1" applyAlignment="1">
      <alignment vertical="top" wrapText="1"/>
      <protection/>
    </xf>
    <xf numFmtId="166" fontId="7" fillId="0" borderId="24" xfId="47" applyNumberFormat="1" applyFont="1" applyFill="1" applyBorder="1" applyAlignment="1">
      <alignment vertical="top" wrapText="1"/>
      <protection/>
    </xf>
    <xf numFmtId="166" fontId="7" fillId="0" borderId="56" xfId="0" applyNumberFormat="1" applyFont="1" applyFill="1" applyBorder="1" applyAlignment="1">
      <alignment horizontal="right" vertical="top" wrapText="1"/>
    </xf>
    <xf numFmtId="166" fontId="7" fillId="0" borderId="49" xfId="0" applyNumberFormat="1" applyFont="1" applyFill="1" applyBorder="1" applyAlignment="1">
      <alignment horizontal="right" vertical="top" wrapText="1"/>
    </xf>
    <xf numFmtId="166" fontId="7" fillId="0" borderId="17" xfId="0" applyNumberFormat="1" applyFont="1" applyFill="1" applyBorder="1" applyAlignment="1">
      <alignment horizontal="right" vertical="top" wrapText="1"/>
    </xf>
    <xf numFmtId="166" fontId="5" fillId="0" borderId="12" xfId="46" applyNumberFormat="1" applyFont="1" applyFill="1" applyBorder="1" applyAlignment="1">
      <alignment horizontal="right" vertical="top" wrapText="1"/>
      <protection/>
    </xf>
    <xf numFmtId="166" fontId="5" fillId="0" borderId="28" xfId="46" applyNumberFormat="1" applyFont="1" applyFill="1" applyBorder="1" applyAlignment="1">
      <alignment horizontal="right" vertical="top" wrapText="1"/>
      <protection/>
    </xf>
    <xf numFmtId="166" fontId="5" fillId="0" borderId="13" xfId="46" applyNumberFormat="1" applyFont="1" applyFill="1" applyBorder="1" applyAlignment="1">
      <alignment horizontal="right" vertical="top" wrapText="1"/>
      <protection/>
    </xf>
    <xf numFmtId="166" fontId="5" fillId="0" borderId="15" xfId="46" applyNumberFormat="1" applyFont="1" applyFill="1" applyBorder="1" applyAlignment="1">
      <alignment horizontal="right" vertical="top" wrapText="1"/>
      <protection/>
    </xf>
    <xf numFmtId="166" fontId="5" fillId="0" borderId="19" xfId="46" applyNumberFormat="1" applyFont="1" applyFill="1" applyBorder="1" applyAlignment="1">
      <alignment horizontal="right" vertical="top" wrapText="1"/>
      <protection/>
    </xf>
    <xf numFmtId="166" fontId="5" fillId="0" borderId="20" xfId="46" applyNumberFormat="1" applyFont="1" applyFill="1" applyBorder="1" applyAlignment="1">
      <alignment horizontal="right" vertical="top" wrapText="1"/>
      <protection/>
    </xf>
    <xf numFmtId="166" fontId="7" fillId="0" borderId="16" xfId="46" applyNumberFormat="1" applyFont="1" applyFill="1" applyBorder="1" applyAlignment="1">
      <alignment horizontal="right" vertical="top" wrapText="1"/>
      <protection/>
    </xf>
    <xf numFmtId="166" fontId="7" fillId="0" borderId="21" xfId="46" applyNumberFormat="1" applyFont="1" applyFill="1" applyBorder="1" applyAlignment="1">
      <alignment horizontal="right" vertical="top" wrapText="1"/>
      <protection/>
    </xf>
    <xf numFmtId="166" fontId="7" fillId="0" borderId="18" xfId="46" applyNumberFormat="1" applyFont="1" applyFill="1" applyBorder="1" applyAlignment="1">
      <alignment horizontal="right" vertical="top" wrapText="1"/>
      <protection/>
    </xf>
    <xf numFmtId="166" fontId="5" fillId="0" borderId="55" xfId="0" applyNumberFormat="1" applyFont="1" applyFill="1" applyBorder="1" applyAlignment="1">
      <alignment horizontal="right" vertical="top" wrapText="1"/>
    </xf>
    <xf numFmtId="166" fontId="7" fillId="0" borderId="58" xfId="0" applyNumberFormat="1" applyFont="1" applyFill="1" applyBorder="1" applyAlignment="1">
      <alignment horizontal="right" vertical="top" wrapText="1"/>
    </xf>
    <xf numFmtId="166" fontId="7" fillId="0" borderId="46" xfId="0" applyNumberFormat="1" applyFont="1" applyFill="1" applyBorder="1" applyAlignment="1">
      <alignment horizontal="right" vertical="top" wrapText="1"/>
    </xf>
    <xf numFmtId="0" fontId="0" fillId="0" borderId="0" xfId="49">
      <alignment wrapText="1"/>
      <protection/>
    </xf>
    <xf numFmtId="0" fontId="2" fillId="35" borderId="0" xfId="49" applyFont="1" applyFill="1" applyAlignment="1">
      <alignment vertical="top" wrapText="1"/>
      <protection/>
    </xf>
    <xf numFmtId="0" fontId="2" fillId="35" borderId="0" xfId="49" applyFont="1" applyFill="1" applyBorder="1" applyAlignment="1">
      <alignment vertical="top" wrapText="1"/>
      <protection/>
    </xf>
    <xf numFmtId="0" fontId="8" fillId="0" borderId="0" xfId="49" applyFont="1">
      <alignment wrapText="1"/>
      <protection/>
    </xf>
    <xf numFmtId="164" fontId="7" fillId="36" borderId="37" xfId="49" applyNumberFormat="1" applyFont="1" applyFill="1" applyBorder="1" applyAlignment="1">
      <alignment horizontal="center" vertical="top" wrapText="1"/>
      <protection/>
    </xf>
    <xf numFmtId="164" fontId="7" fillId="36" borderId="32" xfId="49" applyNumberFormat="1" applyFont="1" applyFill="1" applyBorder="1" applyAlignment="1">
      <alignment horizontal="center" vertical="top" wrapText="1"/>
      <protection/>
    </xf>
    <xf numFmtId="164" fontId="7" fillId="36" borderId="58" xfId="49" applyNumberFormat="1" applyFont="1" applyFill="1" applyBorder="1" applyAlignment="1">
      <alignment horizontal="center" vertical="top" wrapText="1"/>
      <protection/>
    </xf>
    <xf numFmtId="164" fontId="7" fillId="36" borderId="59" xfId="49" applyNumberFormat="1" applyFont="1" applyFill="1" applyBorder="1" applyAlignment="1">
      <alignment horizontal="center" vertical="top" wrapText="1"/>
      <protection/>
    </xf>
    <xf numFmtId="164" fontId="7" fillId="36" borderId="16" xfId="49" applyNumberFormat="1" applyFont="1" applyFill="1" applyBorder="1" applyAlignment="1">
      <alignment horizontal="center" vertical="top" wrapText="1"/>
      <protection/>
    </xf>
    <xf numFmtId="164" fontId="7" fillId="36" borderId="21" xfId="49" applyNumberFormat="1" applyFont="1" applyFill="1" applyBorder="1" applyAlignment="1">
      <alignment horizontal="center" vertical="top" wrapText="1"/>
      <protection/>
    </xf>
    <xf numFmtId="164" fontId="7" fillId="36" borderId="18" xfId="49" applyNumberFormat="1" applyFont="1" applyFill="1" applyBorder="1" applyAlignment="1">
      <alignment horizontal="center" vertical="top" wrapText="1"/>
      <protection/>
    </xf>
    <xf numFmtId="166" fontId="5" fillId="35" borderId="12" xfId="49" applyNumberFormat="1" applyFont="1" applyFill="1" applyBorder="1" applyAlignment="1">
      <alignment horizontal="right" vertical="top" wrapText="1"/>
      <protection/>
    </xf>
    <xf numFmtId="166" fontId="5" fillId="35" borderId="28" xfId="49" applyNumberFormat="1" applyFont="1" applyFill="1" applyBorder="1" applyAlignment="1">
      <alignment horizontal="right" vertical="top" wrapText="1"/>
      <protection/>
    </xf>
    <xf numFmtId="166" fontId="5" fillId="35" borderId="60" xfId="49" applyNumberFormat="1" applyFont="1" applyFill="1" applyBorder="1" applyAlignment="1">
      <alignment horizontal="right" vertical="top" wrapText="1"/>
      <protection/>
    </xf>
    <xf numFmtId="166" fontId="5" fillId="35" borderId="13" xfId="49" applyNumberFormat="1" applyFont="1" applyFill="1" applyBorder="1" applyAlignment="1">
      <alignment horizontal="right" vertical="top" wrapText="1"/>
      <protection/>
    </xf>
    <xf numFmtId="166" fontId="5" fillId="35" borderId="31" xfId="49" applyNumberFormat="1" applyFont="1" applyFill="1" applyBorder="1" applyAlignment="1">
      <alignment horizontal="right" vertical="top" wrapText="1"/>
      <protection/>
    </xf>
    <xf numFmtId="166" fontId="5" fillId="35" borderId="22" xfId="49" applyNumberFormat="1" applyFont="1" applyFill="1" applyBorder="1" applyAlignment="1">
      <alignment horizontal="right" vertical="top" wrapText="1"/>
      <protection/>
    </xf>
    <xf numFmtId="166" fontId="5" fillId="35" borderId="14" xfId="49" applyNumberFormat="1" applyFont="1" applyFill="1" applyBorder="1" applyAlignment="1">
      <alignment horizontal="right" vertical="top" wrapText="1"/>
      <protection/>
    </xf>
    <xf numFmtId="0" fontId="6" fillId="0" borderId="0" xfId="49" applyFont="1">
      <alignment wrapText="1"/>
      <protection/>
    </xf>
    <xf numFmtId="166" fontId="5" fillId="35" borderId="15" xfId="49" applyNumberFormat="1" applyFont="1" applyFill="1" applyBorder="1" applyAlignment="1">
      <alignment horizontal="right" vertical="top" wrapText="1"/>
      <protection/>
    </xf>
    <xf numFmtId="166" fontId="5" fillId="35" borderId="19" xfId="49" applyNumberFormat="1" applyFont="1" applyFill="1" applyBorder="1" applyAlignment="1">
      <alignment horizontal="right" vertical="top" wrapText="1"/>
      <protection/>
    </xf>
    <xf numFmtId="166" fontId="5" fillId="35" borderId="48" xfId="49" applyNumberFormat="1" applyFont="1" applyFill="1" applyBorder="1" applyAlignment="1">
      <alignment horizontal="right" vertical="top" wrapText="1"/>
      <protection/>
    </xf>
    <xf numFmtId="3" fontId="6" fillId="0" borderId="15" xfId="0" applyNumberFormat="1" applyFont="1" applyBorder="1" applyAlignment="1">
      <alignment wrapText="1"/>
    </xf>
    <xf numFmtId="3" fontId="6" fillId="0" borderId="19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166" fontId="5" fillId="35" borderId="30" xfId="49" applyNumberFormat="1" applyFont="1" applyFill="1" applyBorder="1" applyAlignment="1">
      <alignment horizontal="right" vertical="top" wrapText="1"/>
      <protection/>
    </xf>
    <xf numFmtId="166" fontId="5" fillId="35" borderId="20" xfId="49" applyNumberFormat="1" applyFont="1" applyFill="1" applyBorder="1" applyAlignment="1">
      <alignment horizontal="right" vertical="top" wrapText="1"/>
      <protection/>
    </xf>
    <xf numFmtId="166" fontId="5" fillId="35" borderId="16" xfId="49" applyNumberFormat="1" applyFont="1" applyFill="1" applyBorder="1" applyAlignment="1">
      <alignment horizontal="right" vertical="top" wrapText="1"/>
      <protection/>
    </xf>
    <xf numFmtId="166" fontId="5" fillId="35" borderId="21" xfId="49" applyNumberFormat="1" applyFont="1" applyFill="1" applyBorder="1" applyAlignment="1">
      <alignment horizontal="right" vertical="top" wrapText="1"/>
      <protection/>
    </xf>
    <xf numFmtId="166" fontId="5" fillId="35" borderId="61" xfId="49" applyNumberFormat="1" applyFont="1" applyFill="1" applyBorder="1" applyAlignment="1">
      <alignment horizontal="right" vertical="top" wrapText="1"/>
      <protection/>
    </xf>
    <xf numFmtId="166" fontId="5" fillId="35" borderId="18" xfId="49" applyNumberFormat="1" applyFont="1" applyFill="1" applyBorder="1" applyAlignment="1">
      <alignment horizontal="right" vertical="top" wrapText="1"/>
      <protection/>
    </xf>
    <xf numFmtId="166" fontId="5" fillId="35" borderId="35" xfId="49" applyNumberFormat="1" applyFont="1" applyFill="1" applyBorder="1" applyAlignment="1">
      <alignment horizontal="right" vertical="top" wrapText="1"/>
      <protection/>
    </xf>
    <xf numFmtId="166" fontId="7" fillId="37" borderId="56" xfId="49" applyNumberFormat="1" applyFont="1" applyFill="1" applyBorder="1" applyAlignment="1">
      <alignment horizontal="right" vertical="top" wrapText="1"/>
      <protection/>
    </xf>
    <xf numFmtId="166" fontId="7" fillId="37" borderId="49" xfId="49" applyNumberFormat="1" applyFont="1" applyFill="1" applyBorder="1" applyAlignment="1">
      <alignment horizontal="right" vertical="top" wrapText="1"/>
      <protection/>
    </xf>
    <xf numFmtId="166" fontId="7" fillId="37" borderId="53" xfId="49" applyNumberFormat="1" applyFont="1" applyFill="1" applyBorder="1" applyAlignment="1">
      <alignment horizontal="right" vertical="top" wrapText="1"/>
      <protection/>
    </xf>
    <xf numFmtId="166" fontId="7" fillId="37" borderId="62" xfId="49" applyNumberFormat="1" applyFont="1" applyFill="1" applyBorder="1" applyAlignment="1">
      <alignment horizontal="right" vertical="top" wrapText="1"/>
      <protection/>
    </xf>
    <xf numFmtId="166" fontId="7" fillId="37" borderId="17" xfId="49" applyNumberFormat="1" applyFont="1" applyFill="1" applyBorder="1" applyAlignment="1">
      <alignment horizontal="right" vertical="top" wrapText="1"/>
      <protection/>
    </xf>
    <xf numFmtId="166" fontId="6" fillId="0" borderId="0" xfId="49" applyNumberFormat="1" applyFont="1">
      <alignment wrapText="1"/>
      <protection/>
    </xf>
    <xf numFmtId="0" fontId="3" fillId="0" borderId="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167" fontId="2" fillId="0" borderId="0" xfId="0" applyNumberFormat="1" applyFont="1" applyFill="1" applyAlignment="1">
      <alignment vertical="top" wrapText="1"/>
    </xf>
    <xf numFmtId="0" fontId="5" fillId="34" borderId="19" xfId="0" applyFont="1" applyFill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35" borderId="19" xfId="0" applyFont="1" applyFill="1" applyBorder="1" applyAlignment="1">
      <alignment vertical="top" wrapText="1"/>
    </xf>
    <xf numFmtId="4" fontId="5" fillId="35" borderId="19" xfId="0" applyNumberFormat="1" applyFont="1" applyFill="1" applyBorder="1" applyAlignment="1">
      <alignment horizontal="right" vertical="top" wrapText="1"/>
    </xf>
    <xf numFmtId="165" fontId="5" fillId="35" borderId="19" xfId="0" applyNumberFormat="1" applyFont="1" applyFill="1" applyBorder="1" applyAlignment="1">
      <alignment horizontal="right" vertical="top" wrapText="1"/>
    </xf>
    <xf numFmtId="167" fontId="5" fillId="0" borderId="19" xfId="0" applyNumberFormat="1" applyFont="1" applyFill="1" applyBorder="1" applyAlignment="1">
      <alignment horizontal="right" vertical="top" wrapText="1"/>
    </xf>
    <xf numFmtId="4" fontId="6" fillId="0" borderId="0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0" fontId="0" fillId="0" borderId="0" xfId="49" applyFont="1" applyAlignment="1">
      <alignment horizontal="right" wrapText="1"/>
      <protection/>
    </xf>
    <xf numFmtId="0" fontId="0" fillId="0" borderId="0" xfId="49" applyAlignment="1">
      <alignment horizontal="right" wrapText="1"/>
      <protection/>
    </xf>
    <xf numFmtId="0" fontId="5" fillId="35" borderId="16" xfId="49" applyFont="1" applyFill="1" applyBorder="1" applyAlignment="1">
      <alignment vertical="top" wrapText="1"/>
      <protection/>
    </xf>
    <xf numFmtId="0" fontId="5" fillId="35" borderId="21" xfId="49" applyFont="1" applyFill="1" applyBorder="1" applyAlignment="1">
      <alignment vertical="top" wrapText="1"/>
      <protection/>
    </xf>
    <xf numFmtId="0" fontId="5" fillId="35" borderId="61" xfId="49" applyFont="1" applyFill="1" applyBorder="1" applyAlignment="1">
      <alignment vertical="top" wrapText="1"/>
      <protection/>
    </xf>
    <xf numFmtId="0" fontId="7" fillId="37" borderId="46" xfId="49" applyFont="1" applyFill="1" applyBorder="1" applyAlignment="1">
      <alignment vertical="top" wrapText="1"/>
      <protection/>
    </xf>
    <xf numFmtId="0" fontId="7" fillId="37" borderId="23" xfId="49" applyFont="1" applyFill="1" applyBorder="1" applyAlignment="1">
      <alignment vertical="top" wrapText="1"/>
      <protection/>
    </xf>
    <xf numFmtId="0" fontId="7" fillId="37" borderId="10" xfId="49" applyFont="1" applyFill="1" applyBorder="1" applyAlignment="1">
      <alignment vertical="top" wrapText="1"/>
      <protection/>
    </xf>
    <xf numFmtId="0" fontId="5" fillId="35" borderId="15" xfId="49" applyFont="1" applyFill="1" applyBorder="1" applyAlignment="1">
      <alignment vertical="top" wrapText="1"/>
      <protection/>
    </xf>
    <xf numFmtId="0" fontId="5" fillId="35" borderId="19" xfId="49" applyFont="1" applyFill="1" applyBorder="1" applyAlignment="1">
      <alignment vertical="top" wrapText="1"/>
      <protection/>
    </xf>
    <xf numFmtId="0" fontId="5" fillId="35" borderId="48" xfId="49" applyFont="1" applyFill="1" applyBorder="1" applyAlignment="1">
      <alignment vertical="top" wrapText="1"/>
      <protection/>
    </xf>
    <xf numFmtId="0" fontId="5" fillId="35" borderId="55" xfId="49" applyFont="1" applyFill="1" applyBorder="1" applyAlignment="1">
      <alignment vertical="top" wrapText="1"/>
      <protection/>
    </xf>
    <xf numFmtId="0" fontId="5" fillId="35" borderId="22" xfId="49" applyFont="1" applyFill="1" applyBorder="1" applyAlignment="1">
      <alignment vertical="top" wrapText="1"/>
      <protection/>
    </xf>
    <xf numFmtId="0" fontId="5" fillId="35" borderId="63" xfId="49" applyFont="1" applyFill="1" applyBorder="1" applyAlignment="1">
      <alignment vertical="top" wrapText="1"/>
      <protection/>
    </xf>
    <xf numFmtId="0" fontId="11" fillId="38" borderId="0" xfId="49" applyFont="1" applyFill="1" applyBorder="1" applyAlignment="1">
      <alignment horizontal="left" vertical="top" wrapText="1"/>
      <protection/>
    </xf>
    <xf numFmtId="0" fontId="7" fillId="36" borderId="12" xfId="49" applyFont="1" applyFill="1" applyBorder="1" applyAlignment="1">
      <alignment vertical="top" wrapText="1"/>
      <protection/>
    </xf>
    <xf numFmtId="0" fontId="7" fillId="36" borderId="28" xfId="49" applyFont="1" applyFill="1" applyBorder="1" applyAlignment="1">
      <alignment vertical="top" wrapText="1"/>
      <protection/>
    </xf>
    <xf numFmtId="0" fontId="7" fillId="36" borderId="13" xfId="49" applyFont="1" applyFill="1" applyBorder="1" applyAlignment="1">
      <alignment vertical="top" wrapText="1"/>
      <protection/>
    </xf>
    <xf numFmtId="0" fontId="7" fillId="36" borderId="16" xfId="49" applyFont="1" applyFill="1" applyBorder="1" applyAlignment="1">
      <alignment vertical="top" wrapText="1"/>
      <protection/>
    </xf>
    <xf numFmtId="0" fontId="7" fillId="36" borderId="21" xfId="49" applyFont="1" applyFill="1" applyBorder="1" applyAlignment="1">
      <alignment vertical="top" wrapText="1"/>
      <protection/>
    </xf>
    <xf numFmtId="0" fontId="7" fillId="36" borderId="18" xfId="49" applyFont="1" applyFill="1" applyBorder="1" applyAlignment="1">
      <alignment vertical="top" wrapText="1"/>
      <protection/>
    </xf>
    <xf numFmtId="0" fontId="7" fillId="36" borderId="29" xfId="49" applyFont="1" applyFill="1" applyBorder="1" applyAlignment="1">
      <alignment horizontal="center" vertical="top" wrapText="1"/>
      <protection/>
    </xf>
    <xf numFmtId="0" fontId="7" fillId="36" borderId="28" xfId="49" applyFont="1" applyFill="1" applyBorder="1" applyAlignment="1">
      <alignment horizontal="center" vertical="top" wrapText="1"/>
      <protection/>
    </xf>
    <xf numFmtId="0" fontId="7" fillId="36" borderId="12" xfId="49" applyFont="1" applyFill="1" applyBorder="1" applyAlignment="1">
      <alignment horizontal="center" vertical="top" wrapText="1"/>
      <protection/>
    </xf>
    <xf numFmtId="0" fontId="7" fillId="36" borderId="60" xfId="49" applyFont="1" applyFill="1" applyBorder="1" applyAlignment="1">
      <alignment horizontal="center" vertical="top" wrapText="1"/>
      <protection/>
    </xf>
    <xf numFmtId="166" fontId="7" fillId="36" borderId="12" xfId="49" applyNumberFormat="1" applyFont="1" applyFill="1" applyBorder="1" applyAlignment="1">
      <alignment horizontal="center" vertical="top" wrapText="1"/>
      <protection/>
    </xf>
    <xf numFmtId="0" fontId="7" fillId="36" borderId="13" xfId="49" applyFont="1" applyFill="1" applyBorder="1" applyAlignment="1">
      <alignment horizontal="center" vertical="top" wrapText="1"/>
      <protection/>
    </xf>
    <xf numFmtId="0" fontId="7" fillId="0" borderId="4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23" borderId="0" xfId="0" applyFont="1" applyFill="1" applyBorder="1" applyAlignment="1">
      <alignment horizontal="left" vertical="top" wrapText="1"/>
    </xf>
    <xf numFmtId="0" fontId="7" fillId="0" borderId="64" xfId="0" applyFont="1" applyFill="1" applyBorder="1" applyAlignment="1">
      <alignment vertical="top" wrapText="1"/>
    </xf>
    <xf numFmtId="0" fontId="7" fillId="0" borderId="41" xfId="0" applyFont="1" applyFill="1" applyBorder="1" applyAlignment="1">
      <alignment vertical="top" wrapText="1"/>
    </xf>
    <xf numFmtId="0" fontId="7" fillId="0" borderId="65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3" fillId="23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53" xfId="46" applyFont="1" applyFill="1" applyBorder="1" applyAlignment="1">
      <alignment horizontal="left" vertical="top" wrapText="1"/>
      <protection/>
    </xf>
    <xf numFmtId="0" fontId="7" fillId="0" borderId="62" xfId="46" applyFont="1" applyFill="1" applyBorder="1" applyAlignment="1">
      <alignment horizontal="left" vertical="top" wrapText="1"/>
      <protection/>
    </xf>
    <xf numFmtId="0" fontId="3" fillId="23" borderId="0" xfId="46" applyFont="1" applyFill="1" applyBorder="1" applyAlignment="1">
      <alignment horizontal="left" vertical="top" wrapText="1"/>
      <protection/>
    </xf>
    <xf numFmtId="0" fontId="4" fillId="0" borderId="0" xfId="46" applyFont="1" applyFill="1" applyBorder="1" applyAlignment="1">
      <alignment vertical="top" wrapText="1"/>
      <protection/>
    </xf>
    <xf numFmtId="0" fontId="5" fillId="34" borderId="46" xfId="46" applyFont="1" applyFill="1" applyBorder="1" applyAlignment="1">
      <alignment horizontal="center" vertical="center" wrapText="1"/>
      <protection/>
    </xf>
    <xf numFmtId="0" fontId="5" fillId="34" borderId="66" xfId="46" applyFont="1" applyFill="1" applyBorder="1" applyAlignment="1">
      <alignment horizontal="center" vertical="center" wrapText="1"/>
      <protection/>
    </xf>
    <xf numFmtId="0" fontId="7" fillId="0" borderId="40" xfId="46" applyFont="1" applyFill="1" applyBorder="1" applyAlignment="1">
      <alignment vertical="top" wrapText="1"/>
      <protection/>
    </xf>
    <xf numFmtId="0" fontId="7" fillId="0" borderId="41" xfId="46" applyFont="1" applyFill="1" applyBorder="1" applyAlignment="1">
      <alignment vertical="top" wrapText="1"/>
      <protection/>
    </xf>
    <xf numFmtId="0" fontId="7" fillId="0" borderId="42" xfId="46" applyFont="1" applyFill="1" applyBorder="1" applyAlignment="1">
      <alignment vertical="top" wrapText="1"/>
      <protection/>
    </xf>
    <xf numFmtId="0" fontId="7" fillId="0" borderId="17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5" fillId="34" borderId="46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7" fillId="23" borderId="48" xfId="0" applyFont="1" applyFill="1" applyBorder="1" applyAlignment="1">
      <alignment horizontal="left" vertical="top" wrapText="1"/>
    </xf>
    <xf numFmtId="0" fontId="7" fillId="23" borderId="51" xfId="0" applyFont="1" applyFill="1" applyBorder="1" applyAlignment="1">
      <alignment horizontal="left" vertical="top" wrapText="1"/>
    </xf>
    <xf numFmtId="0" fontId="7" fillId="23" borderId="30" xfId="0" applyFont="1" applyFill="1" applyBorder="1" applyAlignment="1">
      <alignment horizontal="left" vertical="top" wrapText="1"/>
    </xf>
    <xf numFmtId="0" fontId="3" fillId="23" borderId="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finanční plán JI" xfId="48"/>
    <cellStyle name="normální_mesicni%5Fhospodareni%5Fprehled%5Fnemocnic(1)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7"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1">
      <selection activeCell="M1" sqref="M1:N1"/>
    </sheetView>
  </sheetViews>
  <sheetFormatPr defaultColWidth="9.140625" defaultRowHeight="12.75"/>
  <cols>
    <col min="10" max="12" width="8.57421875" style="0" customWidth="1"/>
  </cols>
  <sheetData>
    <row r="1" spans="1:14" s="184" customFormat="1" ht="15">
      <c r="A1" s="252" t="s">
        <v>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38" t="s">
        <v>106</v>
      </c>
      <c r="N1" s="238"/>
    </row>
    <row r="2" spans="1:14" s="184" customFormat="1" ht="13.5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  <c r="M2" s="238" t="s">
        <v>105</v>
      </c>
      <c r="N2" s="239"/>
    </row>
    <row r="3" spans="1:12" s="187" customFormat="1" ht="13.5" customHeight="1">
      <c r="A3" s="253"/>
      <c r="B3" s="254"/>
      <c r="C3" s="255"/>
      <c r="D3" s="259" t="s">
        <v>1</v>
      </c>
      <c r="E3" s="260"/>
      <c r="F3" s="260"/>
      <c r="G3" s="261" t="s">
        <v>8</v>
      </c>
      <c r="H3" s="260"/>
      <c r="I3" s="262"/>
      <c r="J3" s="263" t="s">
        <v>38</v>
      </c>
      <c r="K3" s="260"/>
      <c r="L3" s="264"/>
    </row>
    <row r="4" spans="1:12" s="187" customFormat="1" ht="12" thickBot="1">
      <c r="A4" s="256"/>
      <c r="B4" s="257"/>
      <c r="C4" s="258"/>
      <c r="D4" s="188">
        <v>2010</v>
      </c>
      <c r="E4" s="189">
        <v>2011</v>
      </c>
      <c r="F4" s="189">
        <v>2012</v>
      </c>
      <c r="G4" s="190">
        <v>2010</v>
      </c>
      <c r="H4" s="189">
        <v>2011</v>
      </c>
      <c r="I4" s="191">
        <v>2012</v>
      </c>
      <c r="J4" s="192">
        <v>2010</v>
      </c>
      <c r="K4" s="193">
        <v>2011</v>
      </c>
      <c r="L4" s="194">
        <v>2012</v>
      </c>
    </row>
    <row r="5" spans="1:12" s="202" customFormat="1" ht="11.25">
      <c r="A5" s="249" t="s">
        <v>75</v>
      </c>
      <c r="B5" s="250"/>
      <c r="C5" s="251"/>
      <c r="D5" s="195">
        <f>'DC'!C12</f>
        <v>17965</v>
      </c>
      <c r="E5" s="196">
        <f>'DC'!D12</f>
        <v>18646</v>
      </c>
      <c r="F5" s="197">
        <f>'DC'!E12</f>
        <v>19193</v>
      </c>
      <c r="G5" s="195">
        <f>'DC'!C42</f>
        <v>17965</v>
      </c>
      <c r="H5" s="196">
        <f>'DC'!D42</f>
        <v>18557</v>
      </c>
      <c r="I5" s="198">
        <f>'DC'!E42</f>
        <v>18799</v>
      </c>
      <c r="J5" s="199">
        <f>D5-G5</f>
        <v>0</v>
      </c>
      <c r="K5" s="200">
        <f>E5-H5</f>
        <v>89</v>
      </c>
      <c r="L5" s="201">
        <f>F5-I5</f>
        <v>394</v>
      </c>
    </row>
    <row r="6" spans="1:12" s="202" customFormat="1" ht="11.25">
      <c r="A6" s="246" t="s">
        <v>76</v>
      </c>
      <c r="B6" s="247"/>
      <c r="C6" s="248"/>
      <c r="D6" s="203">
        <f>'DD'!C11</f>
        <v>12281.5</v>
      </c>
      <c r="E6" s="204">
        <f>'DD'!D11</f>
        <v>11415.65</v>
      </c>
      <c r="F6" s="205">
        <f>'DD'!E11</f>
        <v>12664.66</v>
      </c>
      <c r="G6" s="206">
        <f>'DD'!C40</f>
        <v>11880.08</v>
      </c>
      <c r="H6" s="207">
        <f>'DD'!D40</f>
        <v>11280.56</v>
      </c>
      <c r="I6" s="208">
        <f>'DD'!E40</f>
        <v>12280.89</v>
      </c>
      <c r="J6" s="209">
        <f aca="true" t="shared" si="0" ref="J6:L12">D6-G6</f>
        <v>401.4200000000001</v>
      </c>
      <c r="K6" s="204">
        <f t="shared" si="0"/>
        <v>135.09000000000015</v>
      </c>
      <c r="L6" s="210">
        <f t="shared" si="0"/>
        <v>383.77000000000044</v>
      </c>
    </row>
    <row r="7" spans="1:12" s="202" customFormat="1" ht="11.25">
      <c r="A7" s="246" t="s">
        <v>77</v>
      </c>
      <c r="B7" s="247"/>
      <c r="C7" s="248"/>
      <c r="D7" s="203">
        <f>'HB'!C22</f>
        <v>772051.46</v>
      </c>
      <c r="E7" s="204">
        <f>'HB'!D22</f>
        <v>793286.51</v>
      </c>
      <c r="F7" s="205">
        <f>'HB'!E22</f>
        <v>801737.98</v>
      </c>
      <c r="G7" s="203">
        <f>'HB'!C59</f>
        <v>767926.59</v>
      </c>
      <c r="H7" s="204">
        <f>'HB'!D59</f>
        <v>791486.95</v>
      </c>
      <c r="I7" s="210">
        <f>'HB'!E59</f>
        <v>801689.19</v>
      </c>
      <c r="J7" s="209">
        <f t="shared" si="0"/>
        <v>4124.869999999995</v>
      </c>
      <c r="K7" s="204">
        <f t="shared" si="0"/>
        <v>1799.5600000000559</v>
      </c>
      <c r="L7" s="210">
        <f t="shared" si="0"/>
        <v>48.79000000003725</v>
      </c>
    </row>
    <row r="8" spans="1:12" s="202" customFormat="1" ht="11.25">
      <c r="A8" s="246" t="s">
        <v>78</v>
      </c>
      <c r="B8" s="247"/>
      <c r="C8" s="248"/>
      <c r="D8" s="203">
        <f>JI!C20</f>
        <v>1154660</v>
      </c>
      <c r="E8" s="204">
        <f>JI!D20</f>
        <v>1172091</v>
      </c>
      <c r="F8" s="205">
        <f>JI!E20</f>
        <v>1183933.87</v>
      </c>
      <c r="G8" s="203">
        <f>JI!C60</f>
        <v>1127249</v>
      </c>
      <c r="H8" s="204">
        <f>JI!D60</f>
        <v>1161782</v>
      </c>
      <c r="I8" s="210">
        <f>JI!E60</f>
        <v>1183840.64</v>
      </c>
      <c r="J8" s="209">
        <f t="shared" si="0"/>
        <v>27411</v>
      </c>
      <c r="K8" s="204">
        <f t="shared" si="0"/>
        <v>10309</v>
      </c>
      <c r="L8" s="210">
        <f t="shared" si="0"/>
        <v>93.2300000002142</v>
      </c>
    </row>
    <row r="9" spans="1:12" s="202" customFormat="1" ht="11.25">
      <c r="A9" s="246" t="s">
        <v>79</v>
      </c>
      <c r="B9" s="247"/>
      <c r="C9" s="248"/>
      <c r="D9" s="203">
        <f>NM!C20</f>
        <v>696629.87267</v>
      </c>
      <c r="E9" s="204">
        <f>NM!D20</f>
        <v>703722.69814</v>
      </c>
      <c r="F9" s="205">
        <f>NM!E20</f>
        <v>707432.77057</v>
      </c>
      <c r="G9" s="203">
        <f>NM!C59</f>
        <v>696091.5556</v>
      </c>
      <c r="H9" s="204">
        <f>NM!D59</f>
        <v>703630.61475</v>
      </c>
      <c r="I9" s="210">
        <f>NM!E59</f>
        <v>707318.53413</v>
      </c>
      <c r="J9" s="209">
        <f t="shared" si="0"/>
        <v>538.31706999999</v>
      </c>
      <c r="K9" s="204">
        <f t="shared" si="0"/>
        <v>92.08339000004344</v>
      </c>
      <c r="L9" s="210">
        <f t="shared" si="0"/>
        <v>114.23644000000786</v>
      </c>
    </row>
    <row r="10" spans="1:12" s="202" customFormat="1" ht="11.25">
      <c r="A10" s="246" t="s">
        <v>80</v>
      </c>
      <c r="B10" s="247"/>
      <c r="C10" s="248"/>
      <c r="D10" s="203">
        <f>PE!C21</f>
        <v>517016.22</v>
      </c>
      <c r="E10" s="204">
        <f>PE!D21</f>
        <v>508332.32</v>
      </c>
      <c r="F10" s="205">
        <f>PE!E21</f>
        <v>510367.98</v>
      </c>
      <c r="G10" s="203">
        <f>PE!C60</f>
        <v>535173.07</v>
      </c>
      <c r="H10" s="204">
        <f>PE!D60</f>
        <v>508077.75</v>
      </c>
      <c r="I10" s="210">
        <f>PE!E60</f>
        <v>510026.93</v>
      </c>
      <c r="J10" s="209">
        <f t="shared" si="0"/>
        <v>-18156.849999999977</v>
      </c>
      <c r="K10" s="204">
        <f t="shared" si="0"/>
        <v>254.57000000000698</v>
      </c>
      <c r="L10" s="210">
        <f t="shared" si="0"/>
        <v>341.04999999998836</v>
      </c>
    </row>
    <row r="11" spans="1:12" s="202" customFormat="1" ht="11.25">
      <c r="A11" s="246" t="s">
        <v>81</v>
      </c>
      <c r="B11" s="247"/>
      <c r="C11" s="248"/>
      <c r="D11" s="203">
        <f>TR!C21</f>
        <v>709177.61788</v>
      </c>
      <c r="E11" s="204">
        <f>TR!D21</f>
        <v>710083.29326</v>
      </c>
      <c r="F11" s="205">
        <f>TR!E21</f>
        <v>707781.31857</v>
      </c>
      <c r="G11" s="203">
        <f>TR!C59</f>
        <v>714988.94093</v>
      </c>
      <c r="H11" s="204">
        <f>TR!D59</f>
        <v>709808.7664</v>
      </c>
      <c r="I11" s="210">
        <f>TR!E59</f>
        <v>722011.23923</v>
      </c>
      <c r="J11" s="209">
        <f t="shared" si="0"/>
        <v>-5811.323050000006</v>
      </c>
      <c r="K11" s="204">
        <f t="shared" si="0"/>
        <v>274.52685999998357</v>
      </c>
      <c r="L11" s="210">
        <f t="shared" si="0"/>
        <v>-14229.920659999945</v>
      </c>
    </row>
    <row r="12" spans="1:12" s="202" customFormat="1" ht="12" thickBot="1">
      <c r="A12" s="240" t="s">
        <v>82</v>
      </c>
      <c r="B12" s="241"/>
      <c r="C12" s="242"/>
      <c r="D12" s="211">
        <f>ZZS!C15</f>
        <v>248104</v>
      </c>
      <c r="E12" s="212">
        <f>ZZS!D15</f>
        <v>269141</v>
      </c>
      <c r="F12" s="213">
        <f>ZZS!E15</f>
        <v>283753</v>
      </c>
      <c r="G12" s="211">
        <f>ZZS!C46</f>
        <v>248104</v>
      </c>
      <c r="H12" s="212">
        <f>ZZS!D46</f>
        <v>269141</v>
      </c>
      <c r="I12" s="214">
        <f>ZZS!E46</f>
        <v>283753</v>
      </c>
      <c r="J12" s="215">
        <f t="shared" si="0"/>
        <v>0</v>
      </c>
      <c r="K12" s="212">
        <f t="shared" si="0"/>
        <v>0</v>
      </c>
      <c r="L12" s="214">
        <f t="shared" si="0"/>
        <v>0</v>
      </c>
    </row>
    <row r="13" spans="1:13" s="202" customFormat="1" ht="12" thickBot="1">
      <c r="A13" s="243" t="s">
        <v>83</v>
      </c>
      <c r="B13" s="244"/>
      <c r="C13" s="245"/>
      <c r="D13" s="216">
        <f>SUM(D5:D12)</f>
        <v>4127885.67055</v>
      </c>
      <c r="E13" s="217">
        <f aca="true" t="shared" si="1" ref="E13:L13">SUM(E5:E12)</f>
        <v>4186718.4714</v>
      </c>
      <c r="F13" s="217">
        <f t="shared" si="1"/>
        <v>4226864.57914</v>
      </c>
      <c r="G13" s="218">
        <f t="shared" si="1"/>
        <v>4119378.23653</v>
      </c>
      <c r="H13" s="217">
        <f t="shared" si="1"/>
        <v>4173764.64115</v>
      </c>
      <c r="I13" s="219">
        <f t="shared" si="1"/>
        <v>4239719.423359999</v>
      </c>
      <c r="J13" s="218">
        <f t="shared" si="1"/>
        <v>8507.43402</v>
      </c>
      <c r="K13" s="217">
        <f>SUM(K5:K12)</f>
        <v>12953.83025000009</v>
      </c>
      <c r="L13" s="220">
        <f t="shared" si="1"/>
        <v>-12854.844219999697</v>
      </c>
      <c r="M13" s="221"/>
    </row>
  </sheetData>
  <sheetProtection/>
  <mergeCells count="16">
    <mergeCell ref="A5:C5"/>
    <mergeCell ref="A1:L1"/>
    <mergeCell ref="A3:C4"/>
    <mergeCell ref="D3:F3"/>
    <mergeCell ref="G3:I3"/>
    <mergeCell ref="J3:L3"/>
    <mergeCell ref="M1:N1"/>
    <mergeCell ref="M2:N2"/>
    <mergeCell ref="A12:C12"/>
    <mergeCell ref="A13:C13"/>
    <mergeCell ref="A6:C6"/>
    <mergeCell ref="A7:C7"/>
    <mergeCell ref="A8:C8"/>
    <mergeCell ref="A9:C9"/>
    <mergeCell ref="A10:C10"/>
    <mergeCell ref="A11:C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showGridLines="0" zoomScalePageLayoutView="0" workbookViewId="0" topLeftCell="A10">
      <selection activeCell="T23" sqref="T23"/>
    </sheetView>
  </sheetViews>
  <sheetFormatPr defaultColWidth="9.140625" defaultRowHeight="12.75"/>
  <cols>
    <col min="1" max="1" width="25.28125" style="0" bestFit="1" customWidth="1"/>
    <col min="2" max="2" width="7.00390625" style="236" bestFit="1" customWidth="1"/>
    <col min="3" max="4" width="6.140625" style="0" bestFit="1" customWidth="1"/>
    <col min="5" max="5" width="5.421875" style="237" customWidth="1"/>
    <col min="6" max="6" width="5.28125" style="0" bestFit="1" customWidth="1"/>
    <col min="7" max="7" width="5.421875" style="237" customWidth="1"/>
    <col min="8" max="8" width="4.421875" style="0" bestFit="1" customWidth="1"/>
    <col min="9" max="9" width="4.57421875" style="237" bestFit="1" customWidth="1"/>
    <col min="10" max="10" width="5.28125" style="0" bestFit="1" customWidth="1"/>
    <col min="11" max="11" width="5.421875" style="237" customWidth="1"/>
    <col min="12" max="12" width="6.140625" style="0" bestFit="1" customWidth="1"/>
    <col min="13" max="13" width="5.421875" style="237" customWidth="1"/>
    <col min="14" max="14" width="6.140625" style="0" bestFit="1" customWidth="1"/>
    <col min="15" max="15" width="5.421875" style="237" customWidth="1"/>
    <col min="16" max="16" width="5.28125" style="0" bestFit="1" customWidth="1"/>
    <col min="17" max="17" width="5.421875" style="237" customWidth="1"/>
    <col min="18" max="18" width="3.421875" style="0" customWidth="1"/>
  </cols>
  <sheetData>
    <row r="1" spans="1:18" ht="15">
      <c r="A1" s="267" t="s">
        <v>85</v>
      </c>
      <c r="B1" s="267"/>
      <c r="C1" s="267"/>
      <c r="D1" s="267"/>
      <c r="E1" s="267"/>
      <c r="F1" s="267"/>
      <c r="G1" s="267"/>
      <c r="H1" s="267"/>
      <c r="I1" s="267"/>
      <c r="J1" s="302"/>
      <c r="K1" s="302"/>
      <c r="L1" s="302"/>
      <c r="M1" s="302"/>
      <c r="N1" s="302"/>
      <c r="O1" s="302"/>
      <c r="P1" s="302"/>
      <c r="Q1" s="302"/>
      <c r="R1" s="222"/>
    </row>
    <row r="2" spans="1:18" ht="12.75">
      <c r="A2" s="2"/>
      <c r="B2" s="223"/>
      <c r="C2" s="2"/>
      <c r="D2" s="2"/>
      <c r="E2" s="224"/>
      <c r="F2" s="2"/>
      <c r="G2" s="224"/>
      <c r="H2" s="2"/>
      <c r="I2" s="224"/>
      <c r="J2" s="2"/>
      <c r="K2" s="224"/>
      <c r="L2" s="2"/>
      <c r="M2" s="224"/>
      <c r="N2" s="2"/>
      <c r="O2" s="224"/>
      <c r="P2" s="2"/>
      <c r="Q2" s="224"/>
      <c r="R2" s="1"/>
    </row>
    <row r="3" spans="1:18" s="228" customFormat="1" ht="33.75">
      <c r="A3" s="225" t="s">
        <v>86</v>
      </c>
      <c r="B3" s="226" t="s">
        <v>87</v>
      </c>
      <c r="C3" s="225" t="s">
        <v>88</v>
      </c>
      <c r="D3" s="303" t="s">
        <v>89</v>
      </c>
      <c r="E3" s="303"/>
      <c r="F3" s="303" t="s">
        <v>90</v>
      </c>
      <c r="G3" s="303"/>
      <c r="H3" s="303" t="s">
        <v>91</v>
      </c>
      <c r="I3" s="303"/>
      <c r="J3" s="303" t="s">
        <v>92</v>
      </c>
      <c r="K3" s="303"/>
      <c r="L3" s="303" t="s">
        <v>93</v>
      </c>
      <c r="M3" s="303"/>
      <c r="N3" s="303" t="s">
        <v>94</v>
      </c>
      <c r="O3" s="303"/>
      <c r="P3" s="303" t="s">
        <v>95</v>
      </c>
      <c r="Q3" s="303"/>
      <c r="R3" s="227"/>
    </row>
    <row r="4" spans="1:18" s="47" customFormat="1" ht="11.25">
      <c r="A4" s="299" t="s">
        <v>96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1"/>
      <c r="R4" s="229"/>
    </row>
    <row r="5" spans="1:18" s="47" customFormat="1" ht="11.25">
      <c r="A5" s="230" t="s">
        <v>77</v>
      </c>
      <c r="B5" s="231">
        <v>138.73</v>
      </c>
      <c r="C5" s="232">
        <v>55013.195295417965</v>
      </c>
      <c r="D5" s="20">
        <v>29777.19491097816</v>
      </c>
      <c r="E5" s="233">
        <v>0.5412736844510884</v>
      </c>
      <c r="F5" s="20">
        <v>5169.106057329585</v>
      </c>
      <c r="G5" s="233">
        <v>0.09396120384521855</v>
      </c>
      <c r="H5" s="20">
        <v>469.3523390759029</v>
      </c>
      <c r="I5" s="233">
        <v>0.008531632030379358</v>
      </c>
      <c r="J5" s="20">
        <v>4926.722770849853</v>
      </c>
      <c r="K5" s="233">
        <v>0.089555292042093</v>
      </c>
      <c r="L5" s="20">
        <v>6527.944568586463</v>
      </c>
      <c r="M5" s="233">
        <v>0.11866143265323428</v>
      </c>
      <c r="N5" s="20">
        <v>5561.874384295635</v>
      </c>
      <c r="O5" s="233">
        <v>0.1011007332773285</v>
      </c>
      <c r="P5" s="20">
        <v>2581.000264302362</v>
      </c>
      <c r="Q5" s="233">
        <v>0.04691602170065794</v>
      </c>
      <c r="R5" s="229"/>
    </row>
    <row r="6" spans="1:18" s="47" customFormat="1" ht="11.25">
      <c r="A6" s="230" t="s">
        <v>78</v>
      </c>
      <c r="B6" s="231">
        <v>170.04</v>
      </c>
      <c r="C6" s="232">
        <v>57614.990100368545</v>
      </c>
      <c r="D6" s="20">
        <v>30011.634517368464</v>
      </c>
      <c r="E6" s="233">
        <v>0.5208997600292304</v>
      </c>
      <c r="F6" s="20">
        <v>6043.013408609739</v>
      </c>
      <c r="G6" s="233">
        <v>0.1048861311627837</v>
      </c>
      <c r="H6" s="20">
        <v>906.2647024229594</v>
      </c>
      <c r="I6" s="233">
        <v>0.015729668630406694</v>
      </c>
      <c r="J6" s="20">
        <v>5168.846055830001</v>
      </c>
      <c r="K6" s="233">
        <v>0.08971356320335352</v>
      </c>
      <c r="L6" s="20">
        <v>3718.2334548733634</v>
      </c>
      <c r="M6" s="233">
        <v>0.06453586902290519</v>
      </c>
      <c r="N6" s="20">
        <v>8480.32521759586</v>
      </c>
      <c r="O6" s="233">
        <v>0.14718956304292785</v>
      </c>
      <c r="P6" s="20">
        <v>3286.6727436681563</v>
      </c>
      <c r="Q6" s="233">
        <v>0.05704544490839256</v>
      </c>
      <c r="R6" s="229"/>
    </row>
    <row r="7" spans="1:18" s="47" customFormat="1" ht="11.25">
      <c r="A7" s="230" t="s">
        <v>79</v>
      </c>
      <c r="B7" s="231">
        <v>133.16</v>
      </c>
      <c r="C7" s="232">
        <v>57769.41711725243</v>
      </c>
      <c r="D7" s="20">
        <v>31216.28679783719</v>
      </c>
      <c r="E7" s="233">
        <v>0.5403600790099484</v>
      </c>
      <c r="F7" s="20">
        <v>4760.06808851507</v>
      </c>
      <c r="G7" s="233">
        <v>0.08239771709750399</v>
      </c>
      <c r="H7" s="20">
        <v>396.70822068689296</v>
      </c>
      <c r="I7" s="233">
        <v>0.006867097514273151</v>
      </c>
      <c r="J7" s="20">
        <v>5416.388179633524</v>
      </c>
      <c r="K7" s="233">
        <v>0.09375874727349391</v>
      </c>
      <c r="L7" s="20">
        <v>10897.95797036147</v>
      </c>
      <c r="M7" s="233">
        <v>0.18864580108610568</v>
      </c>
      <c r="N7" s="20">
        <v>2978.903199158907</v>
      </c>
      <c r="O7" s="233">
        <v>0.05156540169191491</v>
      </c>
      <c r="P7" s="20">
        <v>2103.104661059377</v>
      </c>
      <c r="Q7" s="233">
        <v>0.03640515632675996</v>
      </c>
      <c r="R7" s="229"/>
    </row>
    <row r="8" spans="1:18" s="47" customFormat="1" ht="11.25">
      <c r="A8" s="230" t="s">
        <v>80</v>
      </c>
      <c r="B8" s="231">
        <v>90.96</v>
      </c>
      <c r="C8" s="232">
        <v>55693.13984168866</v>
      </c>
      <c r="D8" s="20">
        <v>30964.30482263266</v>
      </c>
      <c r="E8" s="233">
        <v>0.555980591337653</v>
      </c>
      <c r="F8" s="20">
        <v>4549.822266197596</v>
      </c>
      <c r="G8" s="233">
        <v>0.08169448300330633</v>
      </c>
      <c r="H8" s="20">
        <v>699.1424802110819</v>
      </c>
      <c r="I8" s="233">
        <v>0.012553475745817878</v>
      </c>
      <c r="J8" s="20">
        <v>5560.570580474934</v>
      </c>
      <c r="K8" s="233">
        <v>0.09984300752805848</v>
      </c>
      <c r="L8" s="20">
        <v>991.444957490472</v>
      </c>
      <c r="M8" s="233">
        <v>0.017801922468525178</v>
      </c>
      <c r="N8" s="20">
        <v>10618.372544708298</v>
      </c>
      <c r="O8" s="233">
        <v>0.19065853666881966</v>
      </c>
      <c r="P8" s="20">
        <v>2309.482189973615</v>
      </c>
      <c r="Q8" s="233">
        <v>0.041467983247819515</v>
      </c>
      <c r="R8" s="229"/>
    </row>
    <row r="9" spans="1:18" s="47" customFormat="1" ht="11.25">
      <c r="A9" s="230" t="s">
        <v>81</v>
      </c>
      <c r="B9" s="231">
        <v>128.99</v>
      </c>
      <c r="C9" s="232">
        <v>43483.17376023981</v>
      </c>
      <c r="D9" s="20">
        <v>29433.011602966635</v>
      </c>
      <c r="E9" s="233">
        <v>0.6768827814928179</v>
      </c>
      <c r="F9" s="20">
        <v>284.9426312117218</v>
      </c>
      <c r="G9" s="233">
        <v>0.006552940058673178</v>
      </c>
      <c r="H9" s="20">
        <v>38.94810967258444</v>
      </c>
      <c r="I9" s="233">
        <v>0.0008957053109172507</v>
      </c>
      <c r="J9" s="20">
        <v>4101.085355453911</v>
      </c>
      <c r="K9" s="233">
        <v>0.0943143059903292</v>
      </c>
      <c r="L9" s="20">
        <v>2589.087009328888</v>
      </c>
      <c r="M9" s="233">
        <v>0.059542273146959215</v>
      </c>
      <c r="N9" s="20">
        <v>5222.468796030699</v>
      </c>
      <c r="O9" s="233">
        <v>0.12010321106795628</v>
      </c>
      <c r="P9" s="20">
        <v>1813.6302555753675</v>
      </c>
      <c r="Q9" s="233">
        <v>0.04170878293234696</v>
      </c>
      <c r="R9" s="229"/>
    </row>
    <row r="10" spans="1:18" s="47" customFormat="1" ht="11.25">
      <c r="A10" s="299" t="s">
        <v>97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1"/>
      <c r="R10" s="229"/>
    </row>
    <row r="11" spans="1:18" s="47" customFormat="1" ht="11.25">
      <c r="A11" s="230" t="s">
        <v>77</v>
      </c>
      <c r="B11" s="231">
        <v>6</v>
      </c>
      <c r="C11" s="232">
        <v>35992.680555555555</v>
      </c>
      <c r="D11" s="20">
        <v>20872.819444444445</v>
      </c>
      <c r="E11" s="233">
        <v>0.5799184479251761</v>
      </c>
      <c r="F11" s="20">
        <v>1955.638888888889</v>
      </c>
      <c r="G11" s="233">
        <v>0.05433434961506448</v>
      </c>
      <c r="H11" s="20">
        <v>0</v>
      </c>
      <c r="I11" s="233">
        <v>0</v>
      </c>
      <c r="J11" s="20">
        <v>3666.1666666666665</v>
      </c>
      <c r="K11" s="233">
        <v>0.10185867265450961</v>
      </c>
      <c r="L11" s="20">
        <v>7986.333333333333</v>
      </c>
      <c r="M11" s="233">
        <v>0.22188770633535446</v>
      </c>
      <c r="N11" s="20">
        <v>375</v>
      </c>
      <c r="O11" s="233">
        <v>0.010418784992164688</v>
      </c>
      <c r="P11" s="20">
        <v>1136.7222222222222</v>
      </c>
      <c r="Q11" s="233">
        <v>0.03158203847773062</v>
      </c>
      <c r="R11" s="229"/>
    </row>
    <row r="12" spans="1:18" s="47" customFormat="1" ht="11.25">
      <c r="A12" s="230" t="s">
        <v>78</v>
      </c>
      <c r="B12" s="231">
        <v>7.75</v>
      </c>
      <c r="C12" s="232">
        <v>37286.84946236559</v>
      </c>
      <c r="D12" s="20">
        <v>24824.021505376342</v>
      </c>
      <c r="E12" s="233">
        <v>0.6657580853118673</v>
      </c>
      <c r="F12" s="20">
        <v>1869.4193548387095</v>
      </c>
      <c r="G12" s="233">
        <v>0.05013615743334803</v>
      </c>
      <c r="H12" s="20">
        <v>0</v>
      </c>
      <c r="I12" s="233">
        <v>0</v>
      </c>
      <c r="J12" s="20">
        <v>3486.301075268817</v>
      </c>
      <c r="K12" s="233">
        <v>0.09349948106470124</v>
      </c>
      <c r="L12" s="20">
        <v>3705.3655913978496</v>
      </c>
      <c r="M12" s="233">
        <v>0.09937459573080192</v>
      </c>
      <c r="N12" s="20">
        <v>1422.6344086021506</v>
      </c>
      <c r="O12" s="233">
        <v>0.0381537842192338</v>
      </c>
      <c r="P12" s="20">
        <v>1979.1075268817203</v>
      </c>
      <c r="Q12" s="233">
        <v>0.05307789624004773</v>
      </c>
      <c r="R12" s="229"/>
    </row>
    <row r="13" spans="1:18" s="47" customFormat="1" ht="11.25">
      <c r="A13" s="230" t="s">
        <v>79</v>
      </c>
      <c r="B13" s="231">
        <v>5.66</v>
      </c>
      <c r="C13" s="232">
        <v>33264.6937573616</v>
      </c>
      <c r="D13" s="20">
        <v>22926.133686690224</v>
      </c>
      <c r="E13" s="233">
        <v>0.6892032090815983</v>
      </c>
      <c r="F13" s="20">
        <v>949.3521790341579</v>
      </c>
      <c r="G13" s="233">
        <v>0.02853933320291165</v>
      </c>
      <c r="H13" s="20">
        <v>0</v>
      </c>
      <c r="I13" s="233">
        <v>0</v>
      </c>
      <c r="J13" s="20">
        <v>3024.1018845700823</v>
      </c>
      <c r="K13" s="233">
        <v>0.09091025778347463</v>
      </c>
      <c r="L13" s="20">
        <v>4526.914016489988</v>
      </c>
      <c r="M13" s="233">
        <v>0.13608765045336288</v>
      </c>
      <c r="N13" s="20">
        <v>629.0783274440518</v>
      </c>
      <c r="O13" s="233">
        <v>0.0189112917146527</v>
      </c>
      <c r="P13" s="20">
        <v>1209.1136631330976</v>
      </c>
      <c r="Q13" s="233">
        <v>0.0363482577639999</v>
      </c>
      <c r="R13" s="229"/>
    </row>
    <row r="14" spans="1:18" s="47" customFormat="1" ht="11.25">
      <c r="A14" s="230" t="s">
        <v>80</v>
      </c>
      <c r="B14" s="231">
        <v>3.38</v>
      </c>
      <c r="C14" s="232">
        <v>25456.878698224853</v>
      </c>
      <c r="D14" s="20">
        <v>18258.97435897436</v>
      </c>
      <c r="E14" s="233">
        <v>0.717251104325197</v>
      </c>
      <c r="F14" s="20">
        <v>28.13116370808679</v>
      </c>
      <c r="G14" s="233">
        <v>0.0011050515674589916</v>
      </c>
      <c r="H14" s="20">
        <v>0</v>
      </c>
      <c r="I14" s="233">
        <v>0</v>
      </c>
      <c r="J14" s="20">
        <v>2388.560157790927</v>
      </c>
      <c r="K14" s="233">
        <v>0.09382769137197818</v>
      </c>
      <c r="L14" s="20">
        <v>3485.157790927022</v>
      </c>
      <c r="M14" s="233">
        <v>0.13690436413047163</v>
      </c>
      <c r="N14" s="20">
        <v>890.5325443786983</v>
      </c>
      <c r="O14" s="233">
        <v>0.03498200054041961</v>
      </c>
      <c r="P14" s="20">
        <v>405.52268244575936</v>
      </c>
      <c r="Q14" s="233">
        <v>0.01592978806447458</v>
      </c>
      <c r="R14" s="229"/>
    </row>
    <row r="15" spans="1:18" s="47" customFormat="1" ht="11.25">
      <c r="A15" s="230" t="s">
        <v>81</v>
      </c>
      <c r="B15" s="231">
        <v>4.68</v>
      </c>
      <c r="C15" s="232">
        <v>41745.637464387466</v>
      </c>
      <c r="D15" s="20">
        <v>23392.396723646725</v>
      </c>
      <c r="E15" s="233">
        <v>0.5603554801050147</v>
      </c>
      <c r="F15" s="20">
        <v>5435.505698005699</v>
      </c>
      <c r="G15" s="233">
        <v>0.1302053586471794</v>
      </c>
      <c r="H15" s="20">
        <v>0</v>
      </c>
      <c r="I15" s="233">
        <v>0</v>
      </c>
      <c r="J15" s="20">
        <v>4160.754985754987</v>
      </c>
      <c r="K15" s="233">
        <v>0.09966921667693922</v>
      </c>
      <c r="L15" s="20">
        <v>5702.5462962962965</v>
      </c>
      <c r="M15" s="233">
        <v>0.13660220906103177</v>
      </c>
      <c r="N15" s="20">
        <v>391.73789173789174</v>
      </c>
      <c r="O15" s="233">
        <v>0.009383924058461847</v>
      </c>
      <c r="P15" s="20">
        <v>2662.6958689458693</v>
      </c>
      <c r="Q15" s="233">
        <v>0.06378381145137314</v>
      </c>
      <c r="R15" s="229"/>
    </row>
    <row r="16" spans="1:18" s="47" customFormat="1" ht="11.25">
      <c r="A16" s="299" t="s">
        <v>98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1"/>
      <c r="R16" s="229"/>
    </row>
    <row r="17" spans="1:18" s="47" customFormat="1" ht="11.25">
      <c r="A17" s="230" t="s">
        <v>77</v>
      </c>
      <c r="B17" s="231">
        <v>442.72</v>
      </c>
      <c r="C17" s="232">
        <v>25450.84383658595</v>
      </c>
      <c r="D17" s="20">
        <v>18252.870512588845</v>
      </c>
      <c r="E17" s="233">
        <v>0.7171813488694658</v>
      </c>
      <c r="F17" s="20">
        <v>685.5702626189615</v>
      </c>
      <c r="G17" s="233">
        <v>0.026937034662616745</v>
      </c>
      <c r="H17" s="20">
        <v>2.149778641127575</v>
      </c>
      <c r="I17" s="233">
        <v>8.446787285053541E-05</v>
      </c>
      <c r="J17" s="20">
        <v>2761.3984760872186</v>
      </c>
      <c r="K17" s="233">
        <v>0.10849928960381536</v>
      </c>
      <c r="L17" s="20">
        <v>367.6960983616432</v>
      </c>
      <c r="M17" s="233">
        <v>0.014447304801464961</v>
      </c>
      <c r="N17" s="20">
        <v>220.65413805565595</v>
      </c>
      <c r="O17" s="233">
        <v>0.00866981619440305</v>
      </c>
      <c r="P17" s="20">
        <v>3160.504570232502</v>
      </c>
      <c r="Q17" s="233">
        <v>0.12418073799538354</v>
      </c>
      <c r="R17" s="229"/>
    </row>
    <row r="18" spans="1:18" s="47" customFormat="1" ht="11.25">
      <c r="A18" s="230" t="s">
        <v>78</v>
      </c>
      <c r="B18" s="231">
        <v>571.05</v>
      </c>
      <c r="C18" s="232">
        <v>24751.438723987976</v>
      </c>
      <c r="D18" s="20">
        <v>17986.832297230252</v>
      </c>
      <c r="E18" s="233">
        <v>0.7266984557062626</v>
      </c>
      <c r="F18" s="20">
        <v>410.0729650059832</v>
      </c>
      <c r="G18" s="233">
        <v>0.016567641565359146</v>
      </c>
      <c r="H18" s="20">
        <v>76.52920059539446</v>
      </c>
      <c r="I18" s="233">
        <v>0.0030919091794541142</v>
      </c>
      <c r="J18" s="20">
        <v>2709.865598458979</v>
      </c>
      <c r="K18" s="233">
        <v>0.1094831548451646</v>
      </c>
      <c r="L18" s="20">
        <v>143.19221901176198</v>
      </c>
      <c r="M18" s="233">
        <v>0.005785207906843271</v>
      </c>
      <c r="N18" s="20">
        <v>104.86968449931413</v>
      </c>
      <c r="O18" s="233">
        <v>0.004236912676824688</v>
      </c>
      <c r="P18" s="20">
        <v>3320.0767591862946</v>
      </c>
      <c r="Q18" s="233">
        <v>0.1341367181200916</v>
      </c>
      <c r="R18" s="229"/>
    </row>
    <row r="19" spans="1:18" s="47" customFormat="1" ht="11.25">
      <c r="A19" s="230" t="s">
        <v>79</v>
      </c>
      <c r="B19" s="231">
        <v>391.1</v>
      </c>
      <c r="C19" s="232">
        <v>25112.59353958919</v>
      </c>
      <c r="D19" s="20">
        <v>18464.679110201992</v>
      </c>
      <c r="E19" s="233">
        <v>0.7352756727851715</v>
      </c>
      <c r="F19" s="20">
        <v>9.222492116253301</v>
      </c>
      <c r="G19" s="233">
        <v>0.0003672457048975982</v>
      </c>
      <c r="H19" s="20">
        <v>19.63628228074661</v>
      </c>
      <c r="I19" s="233">
        <v>0.00078192968200559</v>
      </c>
      <c r="J19" s="20">
        <v>2598.3201227307595</v>
      </c>
      <c r="K19" s="233">
        <v>0.10346681710252634</v>
      </c>
      <c r="L19" s="20">
        <v>769.7615699309639</v>
      </c>
      <c r="M19" s="233">
        <v>0.030652412253535648</v>
      </c>
      <c r="N19" s="20">
        <v>135.90279553396402</v>
      </c>
      <c r="O19" s="233">
        <v>0.005411738748517458</v>
      </c>
      <c r="P19" s="20">
        <v>3115.071166794511</v>
      </c>
      <c r="Q19" s="233">
        <v>0.1240441837233459</v>
      </c>
      <c r="R19" s="229"/>
    </row>
    <row r="20" spans="1:18" s="47" customFormat="1" ht="11.25">
      <c r="A20" s="230" t="s">
        <v>80</v>
      </c>
      <c r="B20" s="231">
        <v>263.23</v>
      </c>
      <c r="C20" s="232">
        <v>23938.16054401094</v>
      </c>
      <c r="D20" s="20">
        <v>18370.332029024048</v>
      </c>
      <c r="E20" s="233">
        <v>0.7674078380103478</v>
      </c>
      <c r="F20" s="20">
        <v>22.23499094581418</v>
      </c>
      <c r="G20" s="233">
        <v>0.0009288512751401497</v>
      </c>
      <c r="H20" s="20">
        <v>24.139535767199785</v>
      </c>
      <c r="I20" s="233">
        <v>0.0010084123098271737</v>
      </c>
      <c r="J20" s="20">
        <v>2680.8146234598385</v>
      </c>
      <c r="K20" s="233">
        <v>0.1119891655221833</v>
      </c>
      <c r="L20" s="20">
        <v>169.26610442072203</v>
      </c>
      <c r="M20" s="233">
        <v>0.0070709737329032385</v>
      </c>
      <c r="N20" s="20">
        <v>140.71724347528775</v>
      </c>
      <c r="O20" s="233">
        <v>0.005878364931865813</v>
      </c>
      <c r="P20" s="20">
        <v>2530.6560169180307</v>
      </c>
      <c r="Q20" s="233">
        <v>0.10571639421773253</v>
      </c>
      <c r="R20" s="229"/>
    </row>
    <row r="21" spans="1:18" s="47" customFormat="1" ht="11.25">
      <c r="A21" s="230" t="s">
        <v>81</v>
      </c>
      <c r="B21" s="231">
        <v>442.24</v>
      </c>
      <c r="C21" s="232">
        <v>26459.505208333332</v>
      </c>
      <c r="D21" s="20">
        <v>18607.684176013023</v>
      </c>
      <c r="E21" s="233">
        <v>0.7032514035883255</v>
      </c>
      <c r="F21" s="20">
        <v>791.7182977568741</v>
      </c>
      <c r="G21" s="233">
        <v>0.029921885973420433</v>
      </c>
      <c r="H21" s="20">
        <v>0</v>
      </c>
      <c r="I21" s="233">
        <v>0</v>
      </c>
      <c r="J21" s="20">
        <v>2781.7306967559093</v>
      </c>
      <c r="K21" s="233">
        <v>0.10513162188232501</v>
      </c>
      <c r="L21" s="20">
        <v>610.5208710202604</v>
      </c>
      <c r="M21" s="233">
        <v>0.023073782605276344</v>
      </c>
      <c r="N21" s="20">
        <v>283.50179389773274</v>
      </c>
      <c r="O21" s="233">
        <v>0.010714553868847284</v>
      </c>
      <c r="P21" s="20">
        <v>3384.349372889532</v>
      </c>
      <c r="Q21" s="233">
        <v>0.12790675208180546</v>
      </c>
      <c r="R21" s="229"/>
    </row>
    <row r="22" spans="1:18" s="47" customFormat="1" ht="11.25">
      <c r="A22" s="299" t="s">
        <v>99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1"/>
      <c r="R22" s="229"/>
    </row>
    <row r="23" spans="1:18" s="47" customFormat="1" ht="11.25">
      <c r="A23" s="230" t="s">
        <v>77</v>
      </c>
      <c r="B23" s="231">
        <v>61.87</v>
      </c>
      <c r="C23" s="232">
        <v>24600.77851408868</v>
      </c>
      <c r="D23" s="20">
        <v>16704.011098539948</v>
      </c>
      <c r="E23" s="233">
        <v>0.6790033530432253</v>
      </c>
      <c r="F23" s="20">
        <v>2148.20995636011</v>
      </c>
      <c r="G23" s="233">
        <v>0.08732284448355349</v>
      </c>
      <c r="H23" s="20">
        <v>0</v>
      </c>
      <c r="I23" s="233">
        <v>0</v>
      </c>
      <c r="J23" s="20">
        <v>2818.6142987985563</v>
      </c>
      <c r="K23" s="233">
        <v>0.1145741911047391</v>
      </c>
      <c r="L23" s="20">
        <v>1019.263509509186</v>
      </c>
      <c r="M23" s="233">
        <v>0.041432164796145025</v>
      </c>
      <c r="N23" s="20">
        <v>641.9333548838964</v>
      </c>
      <c r="O23" s="233">
        <v>0.026094026029146435</v>
      </c>
      <c r="P23" s="20">
        <v>1268.746295996983</v>
      </c>
      <c r="Q23" s="233">
        <v>0.05157342054319059</v>
      </c>
      <c r="R23" s="229"/>
    </row>
    <row r="24" spans="1:18" s="47" customFormat="1" ht="11.25">
      <c r="A24" s="230" t="s">
        <v>78</v>
      </c>
      <c r="B24" s="231">
        <v>87.49</v>
      </c>
      <c r="C24" s="232">
        <v>24926.216329485276</v>
      </c>
      <c r="D24" s="20">
        <v>17436.68419247914</v>
      </c>
      <c r="E24" s="233">
        <v>0.6995319290338201</v>
      </c>
      <c r="F24" s="20">
        <v>1826.3887301405875</v>
      </c>
      <c r="G24" s="233">
        <v>0.07327179969870311</v>
      </c>
      <c r="H24" s="20">
        <v>0.10763134834457272</v>
      </c>
      <c r="I24" s="233">
        <v>4.317997842988122E-06</v>
      </c>
      <c r="J24" s="20">
        <v>2774.478988074828</v>
      </c>
      <c r="K24" s="233">
        <v>0.11130766705225496</v>
      </c>
      <c r="L24" s="20">
        <v>333.4723968453538</v>
      </c>
      <c r="M24" s="233">
        <v>0.013378380113426543</v>
      </c>
      <c r="N24" s="20">
        <v>1553.7413799672343</v>
      </c>
      <c r="O24" s="233">
        <v>0.062333623339748935</v>
      </c>
      <c r="P24" s="20">
        <v>1001.3430106297864</v>
      </c>
      <c r="Q24" s="233">
        <v>0.040172282764203385</v>
      </c>
      <c r="R24" s="229"/>
    </row>
    <row r="25" spans="1:18" s="47" customFormat="1" ht="11.25">
      <c r="A25" s="230" t="s">
        <v>79</v>
      </c>
      <c r="B25" s="231">
        <v>63.1</v>
      </c>
      <c r="C25" s="232">
        <v>25052.941098785</v>
      </c>
      <c r="D25" s="20">
        <v>17857.624141574222</v>
      </c>
      <c r="E25" s="233">
        <v>0.712795518544538</v>
      </c>
      <c r="F25" s="20">
        <v>196.79212889593236</v>
      </c>
      <c r="G25" s="233">
        <v>0.007855050954695146</v>
      </c>
      <c r="H25" s="20">
        <v>0</v>
      </c>
      <c r="I25" s="233">
        <v>0</v>
      </c>
      <c r="J25" s="20">
        <v>2980.618066561014</v>
      </c>
      <c r="K25" s="233">
        <v>0.11897278067306702</v>
      </c>
      <c r="L25" s="20">
        <v>3341.7287374537773</v>
      </c>
      <c r="M25" s="233">
        <v>0.13338668399359477</v>
      </c>
      <c r="N25" s="20">
        <v>151.05784469096673</v>
      </c>
      <c r="O25" s="233">
        <v>0.006029545357382916</v>
      </c>
      <c r="P25" s="20">
        <v>525.1201796090861</v>
      </c>
      <c r="Q25" s="233">
        <v>0.020960420476722114</v>
      </c>
      <c r="R25" s="229"/>
    </row>
    <row r="26" spans="1:18" s="47" customFormat="1" ht="11.25">
      <c r="A26" s="230" t="s">
        <v>80</v>
      </c>
      <c r="B26" s="231">
        <v>40.12</v>
      </c>
      <c r="C26" s="232">
        <v>22065.636424061155</v>
      </c>
      <c r="D26" s="20">
        <v>18443.48828514457</v>
      </c>
      <c r="E26" s="233">
        <v>0.8358466499988704</v>
      </c>
      <c r="F26" s="20">
        <v>181.72357926221335</v>
      </c>
      <c r="G26" s="233">
        <v>0.008235592020543562</v>
      </c>
      <c r="H26" s="20">
        <v>0</v>
      </c>
      <c r="I26" s="233">
        <v>0</v>
      </c>
      <c r="J26" s="20">
        <v>2551.7925390495184</v>
      </c>
      <c r="K26" s="233">
        <v>0.11564554450226296</v>
      </c>
      <c r="L26" s="20">
        <v>62.55192755068129</v>
      </c>
      <c r="M26" s="233">
        <v>0.0028348118471884388</v>
      </c>
      <c r="N26" s="20">
        <v>336.6047690262546</v>
      </c>
      <c r="O26" s="233">
        <v>0.01525470476161788</v>
      </c>
      <c r="P26" s="20">
        <v>489.47532402791626</v>
      </c>
      <c r="Q26" s="233">
        <v>0.02218269686951676</v>
      </c>
      <c r="R26" s="229"/>
    </row>
    <row r="27" spans="1:18" s="47" customFormat="1" ht="11.25">
      <c r="A27" s="230" t="s">
        <v>81</v>
      </c>
      <c r="B27" s="231">
        <v>49.6</v>
      </c>
      <c r="C27" s="232">
        <v>28486.21303763441</v>
      </c>
      <c r="D27" s="20">
        <v>17548.902889784946</v>
      </c>
      <c r="E27" s="233">
        <v>0.6160489941783525</v>
      </c>
      <c r="F27" s="20">
        <v>4590.532594086021</v>
      </c>
      <c r="G27" s="233">
        <v>0.1611492755467799</v>
      </c>
      <c r="H27" s="20">
        <v>159.6790994623656</v>
      </c>
      <c r="I27" s="233">
        <v>0.005605487091295934</v>
      </c>
      <c r="J27" s="20">
        <v>3069.7513440860216</v>
      </c>
      <c r="K27" s="233">
        <v>0.10776270401511201</v>
      </c>
      <c r="L27" s="20">
        <v>1005.6905241935483</v>
      </c>
      <c r="M27" s="233">
        <v>0.035304465457198037</v>
      </c>
      <c r="N27" s="20">
        <v>296.9254032258064</v>
      </c>
      <c r="O27" s="233">
        <v>0.010423477590142468</v>
      </c>
      <c r="P27" s="20">
        <v>1814.731182795699</v>
      </c>
      <c r="Q27" s="233">
        <v>0.06370559612111924</v>
      </c>
      <c r="R27" s="229"/>
    </row>
    <row r="28" spans="1:18" s="47" customFormat="1" ht="11.25">
      <c r="A28" s="299" t="s">
        <v>100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1"/>
      <c r="R28" s="229"/>
    </row>
    <row r="29" spans="1:18" s="47" customFormat="1" ht="11.25">
      <c r="A29" s="230" t="s">
        <v>77</v>
      </c>
      <c r="B29" s="231">
        <v>26.15</v>
      </c>
      <c r="C29" s="232">
        <v>30045.720203951565</v>
      </c>
      <c r="D29" s="20">
        <v>20076.72084130019</v>
      </c>
      <c r="E29" s="233">
        <v>0.6682056780472759</v>
      </c>
      <c r="F29" s="20">
        <v>678.1803696622053</v>
      </c>
      <c r="G29" s="233">
        <v>0.022571613030364708</v>
      </c>
      <c r="H29" s="20">
        <v>0</v>
      </c>
      <c r="I29" s="233">
        <v>0</v>
      </c>
      <c r="J29" s="20">
        <v>3237.469725940089</v>
      </c>
      <c r="K29" s="233">
        <v>0.10775144359875596</v>
      </c>
      <c r="L29" s="20">
        <v>4417.112810707457</v>
      </c>
      <c r="M29" s="233">
        <v>0.14701304481050603</v>
      </c>
      <c r="N29" s="20">
        <v>806.3161249203314</v>
      </c>
      <c r="O29" s="233">
        <v>0.026836305452058562</v>
      </c>
      <c r="P29" s="20">
        <v>829.9203314212874</v>
      </c>
      <c r="Q29" s="233">
        <v>0.027621915061038803</v>
      </c>
      <c r="R29" s="229"/>
    </row>
    <row r="30" spans="1:18" s="47" customFormat="1" ht="11.25">
      <c r="A30" s="230" t="s">
        <v>78</v>
      </c>
      <c r="B30" s="231">
        <v>24.36</v>
      </c>
      <c r="C30" s="232">
        <v>24648.433223864256</v>
      </c>
      <c r="D30" s="20">
        <v>18960.82033388068</v>
      </c>
      <c r="E30" s="233">
        <v>0.7692505305174159</v>
      </c>
      <c r="F30" s="20">
        <v>347.94403393541324</v>
      </c>
      <c r="G30" s="233">
        <v>0.014116273873283711</v>
      </c>
      <c r="H30" s="20">
        <v>0</v>
      </c>
      <c r="I30" s="233">
        <v>0</v>
      </c>
      <c r="J30" s="20">
        <v>3055.6718664477285</v>
      </c>
      <c r="K30" s="233">
        <v>0.12397022718219959</v>
      </c>
      <c r="L30" s="20">
        <v>1137.7189381499727</v>
      </c>
      <c r="M30" s="233">
        <v>0.04615786033200883</v>
      </c>
      <c r="N30" s="20">
        <v>598.7616310892173</v>
      </c>
      <c r="O30" s="233">
        <v>0.024292076727599258</v>
      </c>
      <c r="P30" s="20">
        <v>547.5164203612479</v>
      </c>
      <c r="Q30" s="233">
        <v>0.02221303136749278</v>
      </c>
      <c r="R30" s="229"/>
    </row>
    <row r="31" spans="1:18" s="47" customFormat="1" ht="11.25">
      <c r="A31" s="230" t="s">
        <v>79</v>
      </c>
      <c r="B31" s="231">
        <v>23.17</v>
      </c>
      <c r="C31" s="232">
        <v>24438.688677888073</v>
      </c>
      <c r="D31" s="20">
        <v>19157.667961444396</v>
      </c>
      <c r="E31" s="233">
        <v>0.7839073615589734</v>
      </c>
      <c r="F31" s="20">
        <v>524.9172780894835</v>
      </c>
      <c r="G31" s="233">
        <v>0.021478946150020904</v>
      </c>
      <c r="H31" s="20">
        <v>0</v>
      </c>
      <c r="I31" s="233">
        <v>0</v>
      </c>
      <c r="J31" s="20">
        <v>2731.9342540641633</v>
      </c>
      <c r="K31" s="233">
        <v>0.11178726854260373</v>
      </c>
      <c r="L31" s="20">
        <v>1735.070493454179</v>
      </c>
      <c r="M31" s="233">
        <v>0.07099687369985841</v>
      </c>
      <c r="N31" s="20">
        <v>41.360955258236224</v>
      </c>
      <c r="O31" s="233">
        <v>0.0016924375854772962</v>
      </c>
      <c r="P31" s="20">
        <v>247.7377355776147</v>
      </c>
      <c r="Q31" s="233">
        <v>0.01013711246306623</v>
      </c>
      <c r="R31" s="229"/>
    </row>
    <row r="32" spans="1:18" s="47" customFormat="1" ht="11.25">
      <c r="A32" s="230" t="s">
        <v>80</v>
      </c>
      <c r="B32" s="231">
        <v>11.43</v>
      </c>
      <c r="C32" s="232">
        <v>20579.031787693206</v>
      </c>
      <c r="D32" s="20">
        <v>17820.421405657627</v>
      </c>
      <c r="E32" s="233">
        <v>0.8659504290340181</v>
      </c>
      <c r="F32" s="20">
        <v>222.15660542432195</v>
      </c>
      <c r="G32" s="233">
        <v>0.010795289482820925</v>
      </c>
      <c r="H32" s="20">
        <v>0</v>
      </c>
      <c r="I32" s="233">
        <v>0</v>
      </c>
      <c r="J32" s="20">
        <v>2237.9483814523187</v>
      </c>
      <c r="K32" s="233">
        <v>0.1087489637287343</v>
      </c>
      <c r="L32" s="20">
        <v>117.20618256051328</v>
      </c>
      <c r="M32" s="233">
        <v>0.005695417732461331</v>
      </c>
      <c r="N32" s="20">
        <v>27.48614756488772</v>
      </c>
      <c r="O32" s="233">
        <v>0.0013356385202400606</v>
      </c>
      <c r="P32" s="20">
        <v>153.81306503353747</v>
      </c>
      <c r="Q32" s="233">
        <v>0.007474261501725347</v>
      </c>
      <c r="R32" s="229"/>
    </row>
    <row r="33" spans="1:18" s="47" customFormat="1" ht="11.25">
      <c r="A33" s="230" t="s">
        <v>81</v>
      </c>
      <c r="B33" s="231">
        <v>21.76</v>
      </c>
      <c r="C33" s="232">
        <v>25395.155484068626</v>
      </c>
      <c r="D33" s="20">
        <v>18681.18106617647</v>
      </c>
      <c r="E33" s="233">
        <v>0.7356198735580062</v>
      </c>
      <c r="F33" s="20">
        <v>179.656862745098</v>
      </c>
      <c r="G33" s="233">
        <v>0.007074454135860826</v>
      </c>
      <c r="H33" s="20">
        <v>0</v>
      </c>
      <c r="I33" s="233">
        <v>0</v>
      </c>
      <c r="J33" s="20">
        <v>2945.534620098039</v>
      </c>
      <c r="K33" s="233">
        <v>0.11598805220727583</v>
      </c>
      <c r="L33" s="20">
        <v>2454.139859068627</v>
      </c>
      <c r="M33" s="233">
        <v>0.09663811117865394</v>
      </c>
      <c r="N33" s="20">
        <v>474.00428921568624</v>
      </c>
      <c r="O33" s="233">
        <v>0.018665146173767185</v>
      </c>
      <c r="P33" s="20">
        <v>660.6387867647059</v>
      </c>
      <c r="Q33" s="233">
        <v>0.026014362746436044</v>
      </c>
      <c r="R33" s="229"/>
    </row>
    <row r="34" spans="1:18" s="47" customFormat="1" ht="11.25">
      <c r="A34" s="299" t="s">
        <v>101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1"/>
      <c r="R34" s="229"/>
    </row>
    <row r="35" spans="1:18" s="47" customFormat="1" ht="11.25">
      <c r="A35" s="230" t="s">
        <v>77</v>
      </c>
      <c r="B35" s="231">
        <v>128.39</v>
      </c>
      <c r="C35" s="232">
        <v>16982.107900407613</v>
      </c>
      <c r="D35" s="20">
        <v>11423.239738297378</v>
      </c>
      <c r="E35" s="233">
        <v>0.6726632409409664</v>
      </c>
      <c r="F35" s="20">
        <v>1370.5097749045879</v>
      </c>
      <c r="G35" s="233">
        <v>0.08070316022851863</v>
      </c>
      <c r="H35" s="20">
        <v>0</v>
      </c>
      <c r="I35" s="233">
        <v>0</v>
      </c>
      <c r="J35" s="20">
        <v>1691.1941480385285</v>
      </c>
      <c r="K35" s="233">
        <v>0.0995868214921621</v>
      </c>
      <c r="L35" s="20">
        <v>625.4906924215283</v>
      </c>
      <c r="M35" s="233">
        <v>0.036832335307828</v>
      </c>
      <c r="N35" s="20">
        <v>68.0543656047979</v>
      </c>
      <c r="O35" s="233">
        <v>0.004007415687375559</v>
      </c>
      <c r="P35" s="20">
        <v>1803.6191811407953</v>
      </c>
      <c r="Q35" s="233">
        <v>0.1062070263431493</v>
      </c>
      <c r="R35" s="229"/>
    </row>
    <row r="36" spans="1:18" s="47" customFormat="1" ht="11.25">
      <c r="A36" s="230" t="s">
        <v>78</v>
      </c>
      <c r="B36" s="231">
        <v>163.1</v>
      </c>
      <c r="C36" s="232">
        <v>14569.787451461272</v>
      </c>
      <c r="D36" s="20">
        <v>11388.149397097894</v>
      </c>
      <c r="E36" s="233">
        <v>0.7816276960138993</v>
      </c>
      <c r="F36" s="20">
        <v>175.30809319435932</v>
      </c>
      <c r="G36" s="233">
        <v>0.012032302720845583</v>
      </c>
      <c r="H36" s="20">
        <v>0</v>
      </c>
      <c r="I36" s="233">
        <v>0</v>
      </c>
      <c r="J36" s="20">
        <v>1453.946454118128</v>
      </c>
      <c r="K36" s="233">
        <v>0.09979187815621188</v>
      </c>
      <c r="L36" s="20">
        <v>13.793684855916617</v>
      </c>
      <c r="M36" s="233">
        <v>0.0009467320578196343</v>
      </c>
      <c r="N36" s="20">
        <v>17.116288575516045</v>
      </c>
      <c r="O36" s="233">
        <v>0.0011747795657650018</v>
      </c>
      <c r="P36" s="20">
        <v>1521.4735336194565</v>
      </c>
      <c r="Q36" s="233">
        <v>0.10442661148545862</v>
      </c>
      <c r="R36" s="229"/>
    </row>
    <row r="37" spans="1:18" s="47" customFormat="1" ht="11.25">
      <c r="A37" s="230" t="s">
        <v>79</v>
      </c>
      <c r="B37" s="231">
        <v>122.75</v>
      </c>
      <c r="C37" s="232">
        <v>15177.858112695181</v>
      </c>
      <c r="D37" s="20">
        <v>11359.388323150035</v>
      </c>
      <c r="E37" s="233">
        <v>0.7484184025708297</v>
      </c>
      <c r="F37" s="20">
        <v>132.51188051595383</v>
      </c>
      <c r="G37" s="233">
        <v>0.008730604775196656</v>
      </c>
      <c r="H37" s="20">
        <v>49.36252545824848</v>
      </c>
      <c r="I37" s="233">
        <v>0.0032522721646053793</v>
      </c>
      <c r="J37" s="20">
        <v>1537.5044127630688</v>
      </c>
      <c r="K37" s="233">
        <v>0.10129916891745466</v>
      </c>
      <c r="L37" s="20">
        <v>568.6340801086218</v>
      </c>
      <c r="M37" s="233">
        <v>0.03746471181154346</v>
      </c>
      <c r="N37" s="20">
        <v>43.090291921249154</v>
      </c>
      <c r="O37" s="233">
        <v>0.0028390232403877357</v>
      </c>
      <c r="P37" s="20">
        <v>1487.3665987780041</v>
      </c>
      <c r="Q37" s="233">
        <v>0.09799581651998246</v>
      </c>
      <c r="R37" s="229"/>
    </row>
    <row r="38" spans="1:18" s="47" customFormat="1" ht="11.25">
      <c r="A38" s="230" t="s">
        <v>80</v>
      </c>
      <c r="B38" s="231">
        <v>90.75</v>
      </c>
      <c r="C38" s="232">
        <v>13863.210284664829</v>
      </c>
      <c r="D38" s="20">
        <v>10315.356290174472</v>
      </c>
      <c r="E38" s="233">
        <v>0.7440813547771894</v>
      </c>
      <c r="F38" s="20">
        <v>162.47015610651974</v>
      </c>
      <c r="G38" s="233">
        <v>0.011719518983726342</v>
      </c>
      <c r="H38" s="20">
        <v>58.92745638200184</v>
      </c>
      <c r="I38" s="233">
        <v>0.004250635687693929</v>
      </c>
      <c r="J38" s="20">
        <v>1561.1056014692379</v>
      </c>
      <c r="K38" s="233">
        <v>0.11260779930577101</v>
      </c>
      <c r="L38" s="20">
        <v>117.60146923783287</v>
      </c>
      <c r="M38" s="233">
        <v>0.008482989641145454</v>
      </c>
      <c r="N38" s="20">
        <v>556.3204775022957</v>
      </c>
      <c r="O38" s="233">
        <v>0.040129267758254004</v>
      </c>
      <c r="P38" s="20">
        <v>1091.4288337924702</v>
      </c>
      <c r="Q38" s="233">
        <v>0.07872843384621989</v>
      </c>
      <c r="R38" s="229"/>
    </row>
    <row r="39" spans="1:18" s="47" customFormat="1" ht="11.25">
      <c r="A39" s="230" t="s">
        <v>81</v>
      </c>
      <c r="B39" s="231">
        <v>131.12</v>
      </c>
      <c r="C39" s="232">
        <v>15252.176759202766</v>
      </c>
      <c r="D39" s="20">
        <v>11633.428665853162</v>
      </c>
      <c r="E39" s="233">
        <v>0.762738909305772</v>
      </c>
      <c r="F39" s="20">
        <v>128.21779031930038</v>
      </c>
      <c r="G39" s="233">
        <v>0.00840652402234567</v>
      </c>
      <c r="H39" s="20">
        <v>0</v>
      </c>
      <c r="I39" s="233">
        <v>0</v>
      </c>
      <c r="J39" s="20">
        <v>1602.353442139516</v>
      </c>
      <c r="K39" s="233">
        <v>0.10505736115159416</v>
      </c>
      <c r="L39" s="20">
        <v>271.75932987594064</v>
      </c>
      <c r="M39" s="233">
        <v>0.017817740652131382</v>
      </c>
      <c r="N39" s="20">
        <v>23.420022371364652</v>
      </c>
      <c r="O39" s="233">
        <v>0.0015355199943662876</v>
      </c>
      <c r="P39" s="20">
        <v>1592.9975086434818</v>
      </c>
      <c r="Q39" s="233">
        <v>0.10444394487379047</v>
      </c>
      <c r="R39" s="229"/>
    </row>
    <row r="40" spans="1:18" s="47" customFormat="1" ht="11.25">
      <c r="A40" s="299" t="s">
        <v>102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1"/>
      <c r="R40" s="229"/>
    </row>
    <row r="41" spans="1:18" s="47" customFormat="1" ht="11.25">
      <c r="A41" s="230" t="s">
        <v>77</v>
      </c>
      <c r="B41" s="231">
        <v>2</v>
      </c>
      <c r="C41" s="232">
        <v>21915.458333333332</v>
      </c>
      <c r="D41" s="20">
        <v>16664.958333333332</v>
      </c>
      <c r="E41" s="233">
        <v>0.7604202513066309</v>
      </c>
      <c r="F41" s="20">
        <v>0</v>
      </c>
      <c r="G41" s="233">
        <v>0</v>
      </c>
      <c r="H41" s="20">
        <v>0</v>
      </c>
      <c r="I41" s="233">
        <v>0</v>
      </c>
      <c r="J41" s="20">
        <v>3015.3333333333335</v>
      </c>
      <c r="K41" s="233">
        <v>0.13758933477320992</v>
      </c>
      <c r="L41" s="20">
        <v>2235.1666666666665</v>
      </c>
      <c r="M41" s="233">
        <v>0.10199041392015909</v>
      </c>
      <c r="N41" s="20">
        <v>0</v>
      </c>
      <c r="O41" s="233">
        <v>0</v>
      </c>
      <c r="P41" s="20">
        <v>0</v>
      </c>
      <c r="Q41" s="233">
        <v>0</v>
      </c>
      <c r="R41" s="229"/>
    </row>
    <row r="42" spans="1:18" s="47" customFormat="1" ht="11.25">
      <c r="A42" s="230" t="s">
        <v>78</v>
      </c>
      <c r="B42" s="231">
        <v>1</v>
      </c>
      <c r="C42" s="232">
        <v>25464.583333333332</v>
      </c>
      <c r="D42" s="20">
        <v>21103</v>
      </c>
      <c r="E42" s="233">
        <v>0.8287196269328315</v>
      </c>
      <c r="F42" s="20">
        <v>0</v>
      </c>
      <c r="G42" s="233">
        <v>0</v>
      </c>
      <c r="H42" s="20">
        <v>0</v>
      </c>
      <c r="I42" s="233">
        <v>0</v>
      </c>
      <c r="J42" s="20">
        <v>2563.3333333333335</v>
      </c>
      <c r="K42" s="233">
        <v>0.10066268510185715</v>
      </c>
      <c r="L42" s="20">
        <v>1798.25</v>
      </c>
      <c r="M42" s="233">
        <v>0.0706176879653113</v>
      </c>
      <c r="N42" s="20">
        <v>0</v>
      </c>
      <c r="O42" s="233">
        <v>0</v>
      </c>
      <c r="P42" s="20">
        <v>0</v>
      </c>
      <c r="Q42" s="233">
        <v>0</v>
      </c>
      <c r="R42" s="229"/>
    </row>
    <row r="43" spans="1:18" s="47" customFormat="1" ht="11.25">
      <c r="A43" s="230" t="s">
        <v>80</v>
      </c>
      <c r="B43" s="231">
        <v>12.64</v>
      </c>
      <c r="C43" s="232">
        <v>27841.198575949365</v>
      </c>
      <c r="D43" s="20">
        <v>20228.316191983122</v>
      </c>
      <c r="E43" s="233">
        <v>0.7265605371407164</v>
      </c>
      <c r="F43" s="20">
        <v>595.5696202531645</v>
      </c>
      <c r="G43" s="233">
        <v>0.02139166597402339</v>
      </c>
      <c r="H43" s="20">
        <v>0</v>
      </c>
      <c r="I43" s="233">
        <v>0</v>
      </c>
      <c r="J43" s="20">
        <v>3163.0933544303793</v>
      </c>
      <c r="K43" s="233">
        <v>0.11361196773916261</v>
      </c>
      <c r="L43" s="20">
        <v>1060.456223628692</v>
      </c>
      <c r="M43" s="233">
        <v>0.03808946014791072</v>
      </c>
      <c r="N43" s="20">
        <v>2052.5646097046415</v>
      </c>
      <c r="O43" s="233">
        <v>0.073724003085045</v>
      </c>
      <c r="P43" s="20">
        <v>741.198575949367</v>
      </c>
      <c r="Q43" s="233">
        <v>0.02662236591314182</v>
      </c>
      <c r="R43" s="229"/>
    </row>
    <row r="44" spans="1:18" s="47" customFormat="1" ht="11.25">
      <c r="A44" s="230" t="s">
        <v>81</v>
      </c>
      <c r="B44" s="231">
        <v>6.08</v>
      </c>
      <c r="C44" s="232">
        <v>24265.48793859649</v>
      </c>
      <c r="D44" s="20">
        <v>16582.428728070176</v>
      </c>
      <c r="E44" s="233">
        <v>0.6833750374207105</v>
      </c>
      <c r="F44" s="20">
        <v>2671.8064692982457</v>
      </c>
      <c r="G44" s="233">
        <v>0.11010726328929457</v>
      </c>
      <c r="H44" s="20">
        <v>0</v>
      </c>
      <c r="I44" s="233">
        <v>0</v>
      </c>
      <c r="J44" s="20">
        <v>3347.053179824561</v>
      </c>
      <c r="K44" s="233">
        <v>0.13793471568732665</v>
      </c>
      <c r="L44" s="20">
        <v>407.20942982456137</v>
      </c>
      <c r="M44" s="233">
        <v>0.016781423512067826</v>
      </c>
      <c r="N44" s="20">
        <v>162.69188596491227</v>
      </c>
      <c r="O44" s="233">
        <v>0.006704661632051333</v>
      </c>
      <c r="P44" s="20">
        <v>1094.298245614035</v>
      </c>
      <c r="Q44" s="233">
        <v>0.045096898458549146</v>
      </c>
      <c r="R44" s="229"/>
    </row>
    <row r="45" spans="1:18" s="47" customFormat="1" ht="11.25">
      <c r="A45" s="299" t="s">
        <v>103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1"/>
      <c r="R45" s="229"/>
    </row>
    <row r="46" spans="1:18" s="47" customFormat="1" ht="11.25">
      <c r="A46" s="230" t="s">
        <v>77</v>
      </c>
      <c r="B46" s="231">
        <v>56.42</v>
      </c>
      <c r="C46" s="232">
        <v>22762.77324825712</v>
      </c>
      <c r="D46" s="20">
        <v>14114.616566229468</v>
      </c>
      <c r="E46" s="233">
        <v>0.6200745582399625</v>
      </c>
      <c r="F46" s="20">
        <v>858.9787900271771</v>
      </c>
      <c r="G46" s="233">
        <v>0.03773612207348007</v>
      </c>
      <c r="H46" s="20">
        <v>150.71930757414628</v>
      </c>
      <c r="I46" s="233">
        <v>0.006621306900102185</v>
      </c>
      <c r="J46" s="20">
        <v>2243.8009571074085</v>
      </c>
      <c r="K46" s="233">
        <v>0.09857326840784701</v>
      </c>
      <c r="L46" s="20">
        <v>3419.6339950372208</v>
      </c>
      <c r="M46" s="233">
        <v>0.15022923427395002</v>
      </c>
      <c r="N46" s="20">
        <v>832.0778683681909</v>
      </c>
      <c r="O46" s="233">
        <v>0.03655432751068242</v>
      </c>
      <c r="P46" s="20">
        <v>1142.9457639135057</v>
      </c>
      <c r="Q46" s="233">
        <v>0.0502111825939758</v>
      </c>
      <c r="R46" s="229"/>
    </row>
    <row r="47" spans="1:18" s="47" customFormat="1" ht="11.25">
      <c r="A47" s="230" t="s">
        <v>78</v>
      </c>
      <c r="B47" s="231">
        <v>75.32</v>
      </c>
      <c r="C47" s="232">
        <v>23507.908479376885</v>
      </c>
      <c r="D47" s="20">
        <v>15583.831209063552</v>
      </c>
      <c r="E47" s="233">
        <v>0.6629186608725741</v>
      </c>
      <c r="F47" s="20">
        <v>159.0878916622411</v>
      </c>
      <c r="G47" s="233">
        <v>0.00676742007064586</v>
      </c>
      <c r="H47" s="20">
        <v>351.4537971322358</v>
      </c>
      <c r="I47" s="233">
        <v>0.014950449438773368</v>
      </c>
      <c r="J47" s="20">
        <v>2378.4242786333866</v>
      </c>
      <c r="K47" s="233">
        <v>0.10117549507732433</v>
      </c>
      <c r="L47" s="20">
        <v>2339.759249424677</v>
      </c>
      <c r="M47" s="233">
        <v>0.09953072820056752</v>
      </c>
      <c r="N47" s="20">
        <v>1898.4001593202338</v>
      </c>
      <c r="O47" s="233">
        <v>0.08075580866692884</v>
      </c>
      <c r="P47" s="20">
        <v>796.9518941405559</v>
      </c>
      <c r="Q47" s="233">
        <v>0.03390143767318599</v>
      </c>
      <c r="R47" s="229"/>
    </row>
    <row r="48" spans="1:18" s="47" customFormat="1" ht="11.25">
      <c r="A48" s="230" t="s">
        <v>79</v>
      </c>
      <c r="B48" s="231">
        <v>68.81</v>
      </c>
      <c r="C48" s="232">
        <v>21540.253354648066</v>
      </c>
      <c r="D48" s="20">
        <v>14798.887031923654</v>
      </c>
      <c r="E48" s="233">
        <v>0.6870340282571595</v>
      </c>
      <c r="F48" s="20">
        <v>204.23024754153948</v>
      </c>
      <c r="G48" s="233">
        <v>0.009481329870127534</v>
      </c>
      <c r="H48" s="20">
        <v>210.14992975827155</v>
      </c>
      <c r="I48" s="233">
        <v>0.009756149396122323</v>
      </c>
      <c r="J48" s="20">
        <v>2296.336530543041</v>
      </c>
      <c r="K48" s="233">
        <v>0.10660675586007098</v>
      </c>
      <c r="L48" s="20">
        <v>2438.634161701303</v>
      </c>
      <c r="M48" s="233">
        <v>0.1132128820191004</v>
      </c>
      <c r="N48" s="20">
        <v>988.6838153369181</v>
      </c>
      <c r="O48" s="233">
        <v>0.045899358705712476</v>
      </c>
      <c r="P48" s="20">
        <v>603.3316378433367</v>
      </c>
      <c r="Q48" s="233">
        <v>0.028009495891706714</v>
      </c>
      <c r="R48" s="229"/>
    </row>
    <row r="49" spans="1:18" s="47" customFormat="1" ht="11.25">
      <c r="A49" s="230" t="s">
        <v>80</v>
      </c>
      <c r="B49" s="231">
        <v>58.74</v>
      </c>
      <c r="C49" s="232">
        <v>22420.549597094538</v>
      </c>
      <c r="D49" s="20">
        <v>15555.978322551355</v>
      </c>
      <c r="E49" s="233">
        <v>0.6938268063048393</v>
      </c>
      <c r="F49" s="20">
        <v>403.515491998638</v>
      </c>
      <c r="G49" s="233">
        <v>0.017997573621073466</v>
      </c>
      <c r="H49" s="20">
        <v>320.5495970945409</v>
      </c>
      <c r="I49" s="233">
        <v>0.014297133783735642</v>
      </c>
      <c r="J49" s="20">
        <v>2447.2179661786404</v>
      </c>
      <c r="K49" s="233">
        <v>0.10915066803249877</v>
      </c>
      <c r="L49" s="20">
        <v>1387.094257178527</v>
      </c>
      <c r="M49" s="233">
        <v>0.061867094344479366</v>
      </c>
      <c r="N49" s="20">
        <v>1998.7969583475199</v>
      </c>
      <c r="O49" s="233">
        <v>0.08915022130441184</v>
      </c>
      <c r="P49" s="20">
        <v>307.39700374531833</v>
      </c>
      <c r="Q49" s="233">
        <v>0.01371050260896163</v>
      </c>
      <c r="R49" s="229"/>
    </row>
    <row r="50" spans="1:18" s="47" customFormat="1" ht="11.25">
      <c r="A50" s="230" t="s">
        <v>81</v>
      </c>
      <c r="B50" s="231">
        <v>58.65</v>
      </c>
      <c r="C50" s="232">
        <v>25599.68030690537</v>
      </c>
      <c r="D50" s="20">
        <v>15442.048877522024</v>
      </c>
      <c r="E50" s="233">
        <v>0.6032125672036857</v>
      </c>
      <c r="F50" s="20">
        <v>21.106848536516058</v>
      </c>
      <c r="G50" s="233">
        <v>0.0008244965672802797</v>
      </c>
      <c r="H50" s="20">
        <v>133.1045751633987</v>
      </c>
      <c r="I50" s="233">
        <v>0.005199462398266531</v>
      </c>
      <c r="J50" s="20">
        <v>2624.3563512361466</v>
      </c>
      <c r="K50" s="233">
        <v>0.10251520018116168</v>
      </c>
      <c r="L50" s="20">
        <v>4951.626882637113</v>
      </c>
      <c r="M50" s="233">
        <v>0.19342534060089175</v>
      </c>
      <c r="N50" s="20">
        <v>1204.4046604148905</v>
      </c>
      <c r="O50" s="233">
        <v>0.04704764457898364</v>
      </c>
      <c r="P50" s="20">
        <v>1223.0321113952828</v>
      </c>
      <c r="Q50" s="233">
        <v>0.04777528846973048</v>
      </c>
      <c r="R50" s="229"/>
    </row>
    <row r="51" spans="1:18" s="47" customFormat="1" ht="11.25">
      <c r="A51" s="299" t="s">
        <v>104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1"/>
      <c r="R51" s="229"/>
    </row>
    <row r="52" spans="1:18" s="47" customFormat="1" ht="11.25">
      <c r="A52" s="230" t="s">
        <v>77</v>
      </c>
      <c r="B52" s="231">
        <v>149.54</v>
      </c>
      <c r="C52" s="232">
        <v>13978.23882127413</v>
      </c>
      <c r="D52" s="20">
        <v>9456.543399759263</v>
      </c>
      <c r="E52" s="233">
        <v>0.6765189463902213</v>
      </c>
      <c r="F52" s="20">
        <v>832.9192858098168</v>
      </c>
      <c r="G52" s="233">
        <v>0.05958685471464104</v>
      </c>
      <c r="H52" s="20">
        <v>66.00017832464</v>
      </c>
      <c r="I52" s="233">
        <v>0.004721637623202666</v>
      </c>
      <c r="J52" s="20">
        <v>1414.4459676340778</v>
      </c>
      <c r="K52" s="233">
        <v>0.10118914018562675</v>
      </c>
      <c r="L52" s="20">
        <v>901.9337078150775</v>
      </c>
      <c r="M52" s="233">
        <v>0.06452413063957547</v>
      </c>
      <c r="N52" s="20">
        <v>558.148878783826</v>
      </c>
      <c r="O52" s="233">
        <v>0.0399298428021099</v>
      </c>
      <c r="P52" s="20">
        <v>748.24740314743</v>
      </c>
      <c r="Q52" s="233">
        <v>0.053529447644622974</v>
      </c>
      <c r="R52" s="229"/>
    </row>
    <row r="53" spans="1:18" s="47" customFormat="1" ht="11.25">
      <c r="A53" s="230" t="s">
        <v>78</v>
      </c>
      <c r="B53" s="231">
        <v>113.66</v>
      </c>
      <c r="C53" s="232">
        <v>14293.393307525368</v>
      </c>
      <c r="D53" s="20">
        <v>10706.253299313743</v>
      </c>
      <c r="E53" s="233">
        <v>0.7490351009705286</v>
      </c>
      <c r="F53" s="20">
        <v>307.57229163000767</v>
      </c>
      <c r="G53" s="233">
        <v>0.021518493545411153</v>
      </c>
      <c r="H53" s="20">
        <v>280.07361135550474</v>
      </c>
      <c r="I53" s="233">
        <v>0.019594620068843133</v>
      </c>
      <c r="J53" s="20">
        <v>1516.8272332688136</v>
      </c>
      <c r="K53" s="233">
        <v>0.10612086301929542</v>
      </c>
      <c r="L53" s="20">
        <v>11.024106985746966</v>
      </c>
      <c r="M53" s="233">
        <v>0.0007712729054998335</v>
      </c>
      <c r="N53" s="20">
        <v>584.5650771306235</v>
      </c>
      <c r="O53" s="233">
        <v>0.040897571665005135</v>
      </c>
      <c r="P53" s="20">
        <v>887.0776878409291</v>
      </c>
      <c r="Q53" s="233">
        <v>0.062062077825416666</v>
      </c>
      <c r="R53" s="229"/>
    </row>
    <row r="54" spans="1:18" s="47" customFormat="1" ht="11.25">
      <c r="A54" s="230" t="s">
        <v>79</v>
      </c>
      <c r="B54" s="231">
        <v>115.99</v>
      </c>
      <c r="C54" s="232">
        <v>12412.725234934047</v>
      </c>
      <c r="D54" s="20">
        <v>9222.885593585654</v>
      </c>
      <c r="E54" s="233">
        <v>0.7430185893126038</v>
      </c>
      <c r="F54" s="20">
        <v>122.38842428945024</v>
      </c>
      <c r="G54" s="233">
        <v>0.009859915689183507</v>
      </c>
      <c r="H54" s="20">
        <v>118.31695261085726</v>
      </c>
      <c r="I54" s="233">
        <v>0.009531907810048767</v>
      </c>
      <c r="J54" s="20">
        <v>1345.2718625168836</v>
      </c>
      <c r="K54" s="233">
        <v>0.10837844526927785</v>
      </c>
      <c r="L54" s="20">
        <v>798.9884185418283</v>
      </c>
      <c r="M54" s="233">
        <v>0.06436849309232887</v>
      </c>
      <c r="N54" s="20">
        <v>64.3158893008018</v>
      </c>
      <c r="O54" s="233">
        <v>0.005181447916029983</v>
      </c>
      <c r="P54" s="20">
        <v>739.3036756042188</v>
      </c>
      <c r="Q54" s="233">
        <v>0.059560141839242686</v>
      </c>
      <c r="R54" s="229"/>
    </row>
    <row r="55" spans="1:18" s="47" customFormat="1" ht="11.25">
      <c r="A55" s="230" t="s">
        <v>80</v>
      </c>
      <c r="B55" s="231">
        <v>72.23</v>
      </c>
      <c r="C55" s="232">
        <v>14499.165859061332</v>
      </c>
      <c r="D55" s="20">
        <v>11006.08819050256</v>
      </c>
      <c r="E55" s="233">
        <v>0.7590842326715124</v>
      </c>
      <c r="F55" s="20">
        <v>1050.8018367252757</v>
      </c>
      <c r="G55" s="233">
        <v>0.07247326135445037</v>
      </c>
      <c r="H55" s="20">
        <v>134.117864230006</v>
      </c>
      <c r="I55" s="233">
        <v>0.009250040004624701</v>
      </c>
      <c r="J55" s="20">
        <v>1444.2683095666619</v>
      </c>
      <c r="K55" s="233">
        <v>0.09961044129059733</v>
      </c>
      <c r="L55" s="20">
        <v>35.21390004153398</v>
      </c>
      <c r="M55" s="233">
        <v>0.0024286845452924366</v>
      </c>
      <c r="N55" s="20">
        <v>205.82398818588766</v>
      </c>
      <c r="O55" s="233">
        <v>0.014195574434184217</v>
      </c>
      <c r="P55" s="20">
        <v>622.8517698094051</v>
      </c>
      <c r="Q55" s="233">
        <v>0.042957765699338527</v>
      </c>
      <c r="R55" s="229"/>
    </row>
    <row r="56" spans="1:18" s="47" customFormat="1" ht="11.25">
      <c r="A56" s="230" t="s">
        <v>81</v>
      </c>
      <c r="B56" s="231">
        <v>59.72</v>
      </c>
      <c r="C56" s="232">
        <v>14567.446695691004</v>
      </c>
      <c r="D56" s="20">
        <v>10647.29152712659</v>
      </c>
      <c r="E56" s="233">
        <v>0.7308962064214054</v>
      </c>
      <c r="F56" s="20">
        <v>473.55576021433353</v>
      </c>
      <c r="G56" s="233">
        <v>0.032507807998666614</v>
      </c>
      <c r="H56" s="20">
        <v>0</v>
      </c>
      <c r="I56" s="233">
        <v>0</v>
      </c>
      <c r="J56" s="20">
        <v>1455.8327751730296</v>
      </c>
      <c r="K56" s="233">
        <v>0.09993740190610477</v>
      </c>
      <c r="L56" s="20">
        <v>772.4115315918733</v>
      </c>
      <c r="M56" s="233">
        <v>0.05302312393704174</v>
      </c>
      <c r="N56" s="20">
        <v>15.349408350078143</v>
      </c>
      <c r="O56" s="233">
        <v>0.0010536787036686697</v>
      </c>
      <c r="P56" s="20">
        <v>1203.0056932350972</v>
      </c>
      <c r="Q56" s="233">
        <v>0.08258178103311281</v>
      </c>
      <c r="R56" s="229"/>
    </row>
    <row r="57" spans="1:18" s="47" customFormat="1" ht="11.25">
      <c r="A57" s="299" t="s">
        <v>0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1"/>
      <c r="R57" s="229"/>
    </row>
    <row r="58" spans="1:18" s="47" customFormat="1" ht="11.25">
      <c r="A58" s="230" t="s">
        <v>77</v>
      </c>
      <c r="B58" s="231">
        <v>1011.82</v>
      </c>
      <c r="C58" s="232">
        <v>26706.35612065387</v>
      </c>
      <c r="D58" s="20">
        <v>17400.38667944891</v>
      </c>
      <c r="E58" s="233">
        <v>0.65154477087168</v>
      </c>
      <c r="F58" s="20">
        <v>1514.0853445606265</v>
      </c>
      <c r="G58" s="233">
        <v>0.05669381991763676</v>
      </c>
      <c r="H58" s="20">
        <v>83.45184914312823</v>
      </c>
      <c r="I58" s="233">
        <v>0.0031247935422604937</v>
      </c>
      <c r="J58" s="20">
        <v>2716.2239001666962</v>
      </c>
      <c r="K58" s="233">
        <v>0.10170702015263147</v>
      </c>
      <c r="L58" s="20">
        <v>1687.5368148484906</v>
      </c>
      <c r="M58" s="233">
        <v>0.06318858354260475</v>
      </c>
      <c r="N58" s="20">
        <v>1058.9703043360807</v>
      </c>
      <c r="O58" s="233">
        <v>0.03965236962885797</v>
      </c>
      <c r="P58" s="20">
        <v>2245.701228149934</v>
      </c>
      <c r="Q58" s="233">
        <v>0.0840886423443286</v>
      </c>
      <c r="R58" s="229"/>
    </row>
    <row r="59" spans="1:18" s="47" customFormat="1" ht="11.25">
      <c r="A59" s="230" t="s">
        <v>78</v>
      </c>
      <c r="B59" s="231">
        <v>1213.77</v>
      </c>
      <c r="C59" s="232">
        <v>27021.894798849866</v>
      </c>
      <c r="D59" s="20">
        <v>17979.949455003833</v>
      </c>
      <c r="E59" s="233">
        <v>0.6653844813195378</v>
      </c>
      <c r="F59" s="20">
        <v>1252.3087158193068</v>
      </c>
      <c r="G59" s="233">
        <v>0.046344222902999714</v>
      </c>
      <c r="H59" s="20">
        <v>211.00977395497773</v>
      </c>
      <c r="I59" s="233">
        <v>0.007808844476885424</v>
      </c>
      <c r="J59" s="20">
        <v>2769.7347932474854</v>
      </c>
      <c r="K59" s="233">
        <v>0.10249965125929561</v>
      </c>
      <c r="L59" s="20">
        <v>808.3548915088251</v>
      </c>
      <c r="M59" s="233">
        <v>0.029914811582466498</v>
      </c>
      <c r="N59" s="20">
        <v>1545.3086251925818</v>
      </c>
      <c r="O59" s="233">
        <v>0.05718727856413514</v>
      </c>
      <c r="P59" s="20">
        <v>2455.228544122857</v>
      </c>
      <c r="Q59" s="233">
        <v>0.09086070989467988</v>
      </c>
      <c r="R59" s="229"/>
    </row>
    <row r="60" spans="1:18" s="47" customFormat="1" ht="11.25">
      <c r="A60" s="230" t="s">
        <v>79</v>
      </c>
      <c r="B60" s="231">
        <v>923.74</v>
      </c>
      <c r="C60" s="232">
        <v>26668.21075194319</v>
      </c>
      <c r="D60" s="20">
        <v>17928.417898975902</v>
      </c>
      <c r="E60" s="233">
        <v>0.6722767442382517</v>
      </c>
      <c r="F60" s="20">
        <v>770.6990964268444</v>
      </c>
      <c r="G60" s="233">
        <v>0.02889954274006505</v>
      </c>
      <c r="H60" s="20">
        <v>102.5707089296411</v>
      </c>
      <c r="I60" s="233">
        <v>0.00384617887880488</v>
      </c>
      <c r="J60" s="20">
        <v>2715.8283174919347</v>
      </c>
      <c r="K60" s="233">
        <v>0.1018376651794701</v>
      </c>
      <c r="L60" s="20">
        <v>2553.954305324009</v>
      </c>
      <c r="M60" s="233">
        <v>0.09576774119118263</v>
      </c>
      <c r="N60" s="20">
        <v>589.6179300091657</v>
      </c>
      <c r="O60" s="233">
        <v>0.022109392170834068</v>
      </c>
      <c r="P60" s="20">
        <v>2006.9649829317052</v>
      </c>
      <c r="Q60" s="233">
        <v>0.07525682924886391</v>
      </c>
      <c r="R60" s="229"/>
    </row>
    <row r="61" spans="1:18" s="47" customFormat="1" ht="11.25">
      <c r="A61" s="230" t="s">
        <v>80</v>
      </c>
      <c r="B61" s="231">
        <v>643.48</v>
      </c>
      <c r="C61" s="232">
        <v>25716.234899815583</v>
      </c>
      <c r="D61" s="20">
        <v>17961.74486127515</v>
      </c>
      <c r="E61" s="233">
        <v>0.6984593557824421</v>
      </c>
      <c r="F61" s="20">
        <v>857.0645811317627</v>
      </c>
      <c r="G61" s="233">
        <v>0.033327762966495096</v>
      </c>
      <c r="H61" s="20">
        <v>161.32954145168978</v>
      </c>
      <c r="I61" s="233">
        <v>0.0062734510740079874</v>
      </c>
      <c r="J61" s="20">
        <v>2761.876437496115</v>
      </c>
      <c r="K61" s="233">
        <v>0.10739816494349726</v>
      </c>
      <c r="L61" s="20">
        <v>401.6671069807919</v>
      </c>
      <c r="M61" s="233">
        <v>0.015619203532149737</v>
      </c>
      <c r="N61" s="20">
        <v>1909.0312312218975</v>
      </c>
      <c r="O61" s="233">
        <v>0.07423447633990882</v>
      </c>
      <c r="P61" s="20">
        <v>1663.5211402581792</v>
      </c>
      <c r="Q61" s="233">
        <v>0.06468758536149896</v>
      </c>
      <c r="R61" s="229"/>
    </row>
    <row r="62" spans="1:18" s="47" customFormat="1" ht="11.25">
      <c r="A62" s="230" t="s">
        <v>81</v>
      </c>
      <c r="B62" s="231">
        <v>902.84</v>
      </c>
      <c r="C62" s="232">
        <v>26571.728379336317</v>
      </c>
      <c r="D62" s="20">
        <v>18364.006542318315</v>
      </c>
      <c r="E62" s="233">
        <v>0.6911107279193478</v>
      </c>
      <c r="F62" s="20">
        <v>782.5277273197171</v>
      </c>
      <c r="G62" s="233">
        <v>0.029449635949472336</v>
      </c>
      <c r="H62" s="20">
        <v>22.983677432693867</v>
      </c>
      <c r="I62" s="233">
        <v>0.0008649673481747345</v>
      </c>
      <c r="J62" s="20">
        <v>2731.746396556053</v>
      </c>
      <c r="K62" s="233">
        <v>0.10280650011011003</v>
      </c>
      <c r="L62" s="20">
        <v>1227.8870933203373</v>
      </c>
      <c r="M62" s="233">
        <v>0.04621028319238774</v>
      </c>
      <c r="N62" s="20">
        <v>998.5293628992955</v>
      </c>
      <c r="O62" s="233">
        <v>0.037578638041317954</v>
      </c>
      <c r="P62" s="20">
        <v>2444.0475794899057</v>
      </c>
      <c r="Q62" s="233">
        <v>0.0919792474391894</v>
      </c>
      <c r="R62" s="229"/>
    </row>
    <row r="63" spans="2:17" s="47" customFormat="1" ht="11.25">
      <c r="B63" s="234"/>
      <c r="E63" s="235"/>
      <c r="G63" s="235"/>
      <c r="I63" s="235"/>
      <c r="K63" s="235"/>
      <c r="M63" s="235"/>
      <c r="O63" s="235"/>
      <c r="Q63" s="235"/>
    </row>
    <row r="64" spans="2:17" s="47" customFormat="1" ht="11.25">
      <c r="B64" s="234"/>
      <c r="E64" s="235"/>
      <c r="G64" s="235"/>
      <c r="I64" s="235"/>
      <c r="K64" s="235"/>
      <c r="M64" s="235"/>
      <c r="O64" s="235"/>
      <c r="Q64" s="235"/>
    </row>
  </sheetData>
  <sheetProtection/>
  <mergeCells count="19">
    <mergeCell ref="A1:I1"/>
    <mergeCell ref="J1:Q1"/>
    <mergeCell ref="D3:E3"/>
    <mergeCell ref="F3:G3"/>
    <mergeCell ref="H3:I3"/>
    <mergeCell ref="J3:K3"/>
    <mergeCell ref="L3:M3"/>
    <mergeCell ref="N3:O3"/>
    <mergeCell ref="P3:Q3"/>
    <mergeCell ref="A40:Q40"/>
    <mergeCell ref="A45:Q45"/>
    <mergeCell ref="A51:Q51"/>
    <mergeCell ref="A57:Q57"/>
    <mergeCell ref="A4:Q4"/>
    <mergeCell ref="A10:Q10"/>
    <mergeCell ref="A16:Q16"/>
    <mergeCell ref="A22:Q22"/>
    <mergeCell ref="A28:Q28"/>
    <mergeCell ref="A34:Q34"/>
  </mergeCells>
  <printOptions/>
  <pageMargins left="0.24" right="0.24" top="0.787401575" bottom="0.7874015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0"/>
  <sheetViews>
    <sheetView showGridLines="0" zoomScalePageLayoutView="0" workbookViewId="0" topLeftCell="A1">
      <selection activeCell="L19" sqref="L19"/>
    </sheetView>
  </sheetViews>
  <sheetFormatPr defaultColWidth="9.140625" defaultRowHeight="12.75"/>
  <cols>
    <col min="1" max="1" width="8.00390625" style="0" customWidth="1"/>
    <col min="2" max="2" width="36.57421875" style="0" customWidth="1"/>
    <col min="3" max="5" width="6.140625" style="0" bestFit="1" customWidth="1"/>
    <col min="6" max="6" width="7.421875" style="6" bestFit="1" customWidth="1"/>
    <col min="7" max="7" width="7.57421875" style="6" customWidth="1"/>
    <col min="8" max="8" width="6.57421875" style="5" bestFit="1" customWidth="1"/>
    <col min="9" max="9" width="7.421875" style="6" bestFit="1" customWidth="1"/>
  </cols>
  <sheetData>
    <row r="1" spans="1:9" ht="15" customHeight="1">
      <c r="A1" s="267" t="s">
        <v>43</v>
      </c>
      <c r="B1" s="267"/>
      <c r="C1" s="267"/>
      <c r="D1" s="267"/>
      <c r="E1" s="267"/>
      <c r="F1" s="267"/>
      <c r="G1" s="267"/>
      <c r="H1" s="267"/>
      <c r="I1" s="267"/>
    </row>
    <row r="2" spans="1:7" ht="13.5" customHeight="1">
      <c r="A2" s="2"/>
      <c r="B2" s="2"/>
      <c r="C2" s="2"/>
      <c r="D2" s="2"/>
      <c r="E2" s="2"/>
      <c r="F2" s="3"/>
      <c r="G2" s="4"/>
    </row>
    <row r="3" spans="1:7" ht="12.75">
      <c r="A3" s="273" t="s">
        <v>69</v>
      </c>
      <c r="B3" s="273"/>
      <c r="C3" s="273"/>
      <c r="D3" s="273"/>
      <c r="E3" s="2"/>
      <c r="F3" s="3"/>
      <c r="G3" s="4"/>
    </row>
    <row r="4" spans="1:7" ht="9.75" customHeight="1" thickBot="1">
      <c r="A4" s="2"/>
      <c r="B4" s="2"/>
      <c r="C4" s="2"/>
      <c r="D4" s="2"/>
      <c r="E4" s="2"/>
      <c r="F4" s="3"/>
      <c r="G4" s="4"/>
    </row>
    <row r="5" spans="1:9" s="19" customFormat="1" ht="45.75" thickBot="1">
      <c r="A5" s="274"/>
      <c r="B5" s="275"/>
      <c r="C5" s="32">
        <v>2010</v>
      </c>
      <c r="D5" s="28">
        <v>2011</v>
      </c>
      <c r="E5" s="43">
        <v>2012</v>
      </c>
      <c r="F5" s="39" t="s">
        <v>39</v>
      </c>
      <c r="G5" s="29" t="s">
        <v>40</v>
      </c>
      <c r="H5" s="30" t="s">
        <v>41</v>
      </c>
      <c r="I5" s="31" t="s">
        <v>42</v>
      </c>
    </row>
    <row r="6" spans="1:9" s="47" customFormat="1" ht="11.25">
      <c r="A6" s="271" t="s">
        <v>1</v>
      </c>
      <c r="B6" s="35" t="s">
        <v>2</v>
      </c>
      <c r="C6" s="91"/>
      <c r="D6" s="92">
        <v>3</v>
      </c>
      <c r="E6" s="93"/>
      <c r="F6" s="40">
        <f>E6-D6</f>
        <v>-3</v>
      </c>
      <c r="G6" s="36">
        <f>E6/D6</f>
        <v>0</v>
      </c>
      <c r="H6" s="37">
        <v>3</v>
      </c>
      <c r="I6" s="10">
        <f>E6/H6</f>
        <v>0</v>
      </c>
    </row>
    <row r="7" spans="1:9" s="47" customFormat="1" ht="11.25">
      <c r="A7" s="269"/>
      <c r="B7" s="34" t="s">
        <v>3</v>
      </c>
      <c r="C7" s="94"/>
      <c r="D7" s="95">
        <v>2</v>
      </c>
      <c r="E7" s="96">
        <v>10</v>
      </c>
      <c r="F7" s="41">
        <f aca="true" t="shared" si="0" ref="F7:F42">E7-D7</f>
        <v>8</v>
      </c>
      <c r="G7" s="21">
        <f aca="true" t="shared" si="1" ref="G7:G43">E7/D7</f>
        <v>5</v>
      </c>
      <c r="H7" s="22">
        <v>5</v>
      </c>
      <c r="I7" s="23">
        <f>E7/H7</f>
        <v>2</v>
      </c>
    </row>
    <row r="8" spans="1:9" s="47" customFormat="1" ht="11.25">
      <c r="A8" s="269"/>
      <c r="B8" s="34" t="s">
        <v>4</v>
      </c>
      <c r="C8" s="94">
        <v>470</v>
      </c>
      <c r="D8" s="95">
        <v>1294</v>
      </c>
      <c r="E8" s="96">
        <v>473</v>
      </c>
      <c r="F8" s="41">
        <f t="shared" si="0"/>
        <v>-821</v>
      </c>
      <c r="G8" s="21">
        <f t="shared" si="1"/>
        <v>0.3655332302936631</v>
      </c>
      <c r="H8" s="22">
        <v>1053</v>
      </c>
      <c r="I8" s="23">
        <f aca="true" t="shared" si="2" ref="I8:I42">E8/H8</f>
        <v>0.4491927825261159</v>
      </c>
    </row>
    <row r="9" spans="1:9" s="47" customFormat="1" ht="11.25">
      <c r="A9" s="269"/>
      <c r="B9" s="34" t="s">
        <v>5</v>
      </c>
      <c r="C9" s="94">
        <v>257</v>
      </c>
      <c r="D9" s="95">
        <v>1063</v>
      </c>
      <c r="E9" s="96">
        <v>5</v>
      </c>
      <c r="F9" s="41">
        <f t="shared" si="0"/>
        <v>-1058</v>
      </c>
      <c r="G9" s="21">
        <f t="shared" si="1"/>
        <v>0.004703668861712135</v>
      </c>
      <c r="H9" s="22">
        <v>753</v>
      </c>
      <c r="I9" s="23">
        <f t="shared" si="2"/>
        <v>0.006640106241699867</v>
      </c>
    </row>
    <row r="10" spans="1:9" s="47" customFormat="1" ht="11.25">
      <c r="A10" s="269"/>
      <c r="B10" s="34" t="s">
        <v>6</v>
      </c>
      <c r="C10" s="94">
        <v>1</v>
      </c>
      <c r="D10" s="95">
        <v>1</v>
      </c>
      <c r="E10" s="96">
        <v>1</v>
      </c>
      <c r="F10" s="41">
        <f t="shared" si="0"/>
        <v>0</v>
      </c>
      <c r="G10" s="21">
        <f t="shared" si="1"/>
        <v>1</v>
      </c>
      <c r="H10" s="22">
        <v>1</v>
      </c>
      <c r="I10" s="23">
        <f t="shared" si="2"/>
        <v>1</v>
      </c>
    </row>
    <row r="11" spans="1:9" s="47" customFormat="1" ht="11.25">
      <c r="A11" s="269"/>
      <c r="B11" s="34" t="s">
        <v>7</v>
      </c>
      <c r="C11" s="94">
        <v>17494</v>
      </c>
      <c r="D11" s="95">
        <v>17346</v>
      </c>
      <c r="E11" s="96">
        <v>18709</v>
      </c>
      <c r="F11" s="41">
        <f t="shared" si="0"/>
        <v>1363</v>
      </c>
      <c r="G11" s="21">
        <f t="shared" si="1"/>
        <v>1.0785771935893</v>
      </c>
      <c r="H11" s="22">
        <v>17668.086</v>
      </c>
      <c r="I11" s="23">
        <f>E11/H11</f>
        <v>1.0589149271743414</v>
      </c>
    </row>
    <row r="12" spans="1:9" s="51" customFormat="1" ht="12" thickBot="1">
      <c r="A12" s="272"/>
      <c r="B12" s="48" t="s">
        <v>0</v>
      </c>
      <c r="C12" s="97">
        <v>17965</v>
      </c>
      <c r="D12" s="98">
        <v>18646</v>
      </c>
      <c r="E12" s="99">
        <v>19193</v>
      </c>
      <c r="F12" s="49">
        <f t="shared" si="0"/>
        <v>547</v>
      </c>
      <c r="G12" s="50">
        <f t="shared" si="1"/>
        <v>1.0293360506274805</v>
      </c>
      <c r="H12" s="25">
        <v>18730.086</v>
      </c>
      <c r="I12" s="38">
        <f t="shared" si="2"/>
        <v>1.024714995969586</v>
      </c>
    </row>
    <row r="13" spans="1:9" s="47" customFormat="1" ht="11.25">
      <c r="A13" s="268" t="s">
        <v>8</v>
      </c>
      <c r="B13" s="33" t="s">
        <v>9</v>
      </c>
      <c r="C13" s="100">
        <v>1422</v>
      </c>
      <c r="D13" s="101">
        <v>1633</v>
      </c>
      <c r="E13" s="102">
        <v>1424</v>
      </c>
      <c r="F13" s="42">
        <f t="shared" si="0"/>
        <v>-209</v>
      </c>
      <c r="G13" s="26">
        <f t="shared" si="1"/>
        <v>0.8720146968769137</v>
      </c>
      <c r="H13" s="27">
        <v>1286.198</v>
      </c>
      <c r="I13" s="11">
        <f t="shared" si="2"/>
        <v>1.1071390252511666</v>
      </c>
    </row>
    <row r="14" spans="1:9" s="47" customFormat="1" ht="11.25">
      <c r="A14" s="269"/>
      <c r="B14" s="34" t="s">
        <v>10</v>
      </c>
      <c r="C14" s="94">
        <v>90</v>
      </c>
      <c r="D14" s="95">
        <v>343</v>
      </c>
      <c r="E14" s="96">
        <v>348</v>
      </c>
      <c r="F14" s="41">
        <f t="shared" si="0"/>
        <v>5</v>
      </c>
      <c r="G14" s="21">
        <f t="shared" si="1"/>
        <v>1.0145772594752187</v>
      </c>
      <c r="H14" s="22">
        <v>350</v>
      </c>
      <c r="I14" s="23">
        <f t="shared" si="2"/>
        <v>0.9942857142857143</v>
      </c>
    </row>
    <row r="15" spans="1:9" s="47" customFormat="1" ht="11.25">
      <c r="A15" s="269"/>
      <c r="B15" s="34" t="s">
        <v>11</v>
      </c>
      <c r="C15" s="94">
        <v>6</v>
      </c>
      <c r="D15" s="95">
        <v>419</v>
      </c>
      <c r="E15" s="96">
        <v>359</v>
      </c>
      <c r="F15" s="41">
        <f t="shared" si="0"/>
        <v>-60</v>
      </c>
      <c r="G15" s="21">
        <f t="shared" si="1"/>
        <v>0.8568019093078759</v>
      </c>
      <c r="H15" s="22">
        <v>336.198</v>
      </c>
      <c r="I15" s="23">
        <f t="shared" si="2"/>
        <v>1.0678231280376445</v>
      </c>
    </row>
    <row r="16" spans="1:9" s="47" customFormat="1" ht="11.25">
      <c r="A16" s="269"/>
      <c r="B16" s="34" t="s">
        <v>12</v>
      </c>
      <c r="C16" s="94">
        <v>504</v>
      </c>
      <c r="D16" s="95">
        <v>345</v>
      </c>
      <c r="E16" s="96">
        <v>335</v>
      </c>
      <c r="F16" s="41">
        <f t="shared" si="0"/>
        <v>-10</v>
      </c>
      <c r="G16" s="21">
        <f t="shared" si="1"/>
        <v>0.9710144927536232</v>
      </c>
      <c r="H16" s="22">
        <v>240</v>
      </c>
      <c r="I16" s="23">
        <f t="shared" si="2"/>
        <v>1.3958333333333333</v>
      </c>
    </row>
    <row r="17" spans="1:9" s="47" customFormat="1" ht="11.25">
      <c r="A17" s="269"/>
      <c r="B17" s="34" t="s">
        <v>13</v>
      </c>
      <c r="C17" s="94">
        <v>25</v>
      </c>
      <c r="D17" s="95">
        <v>19</v>
      </c>
      <c r="E17" s="96">
        <v>30</v>
      </c>
      <c r="F17" s="41">
        <f t="shared" si="0"/>
        <v>11</v>
      </c>
      <c r="G17" s="21">
        <f t="shared" si="1"/>
        <v>1.5789473684210527</v>
      </c>
      <c r="H17" s="22">
        <v>30</v>
      </c>
      <c r="I17" s="23">
        <f t="shared" si="2"/>
        <v>1</v>
      </c>
    </row>
    <row r="18" spans="1:9" s="47" customFormat="1" ht="11.25">
      <c r="A18" s="269"/>
      <c r="B18" s="34" t="s">
        <v>14</v>
      </c>
      <c r="C18" s="94">
        <v>148</v>
      </c>
      <c r="D18" s="95">
        <v>179</v>
      </c>
      <c r="E18" s="96"/>
      <c r="F18" s="41">
        <f>E40-D18</f>
        <v>-52</v>
      </c>
      <c r="G18" s="21">
        <f>E40/D18</f>
        <v>0.7094972067039106</v>
      </c>
      <c r="H18" s="22">
        <v>170</v>
      </c>
      <c r="I18" s="23">
        <f>E40/H18</f>
        <v>0.7470588235294118</v>
      </c>
    </row>
    <row r="19" spans="1:9" s="47" customFormat="1" ht="11.25">
      <c r="A19" s="269"/>
      <c r="B19" s="34" t="s">
        <v>15</v>
      </c>
      <c r="C19" s="94">
        <v>499</v>
      </c>
      <c r="D19" s="95">
        <v>230</v>
      </c>
      <c r="E19" s="96">
        <v>245</v>
      </c>
      <c r="F19" s="41">
        <f t="shared" si="0"/>
        <v>15</v>
      </c>
      <c r="G19" s="21">
        <f t="shared" si="1"/>
        <v>1.065217391304348</v>
      </c>
      <c r="H19" s="22">
        <v>200</v>
      </c>
      <c r="I19" s="23">
        <f t="shared" si="2"/>
        <v>1.225</v>
      </c>
    </row>
    <row r="20" spans="1:9" s="47" customFormat="1" ht="11.25">
      <c r="A20" s="269"/>
      <c r="B20" s="34" t="s">
        <v>16</v>
      </c>
      <c r="C20" s="94">
        <v>150</v>
      </c>
      <c r="D20" s="95">
        <v>98</v>
      </c>
      <c r="E20" s="96">
        <v>107</v>
      </c>
      <c r="F20" s="41">
        <f t="shared" si="0"/>
        <v>9</v>
      </c>
      <c r="G20" s="21">
        <f t="shared" si="1"/>
        <v>1.0918367346938775</v>
      </c>
      <c r="H20" s="22">
        <v>0</v>
      </c>
      <c r="I20" s="23"/>
    </row>
    <row r="21" spans="1:9" s="47" customFormat="1" ht="11.25">
      <c r="A21" s="269"/>
      <c r="B21" s="34" t="s">
        <v>17</v>
      </c>
      <c r="C21" s="94">
        <v>542</v>
      </c>
      <c r="D21" s="95">
        <v>761</v>
      </c>
      <c r="E21" s="96">
        <v>718</v>
      </c>
      <c r="F21" s="41">
        <f t="shared" si="0"/>
        <v>-43</v>
      </c>
      <c r="G21" s="21">
        <f t="shared" si="1"/>
        <v>0.9434954007884363</v>
      </c>
      <c r="H21" s="22">
        <v>842.888</v>
      </c>
      <c r="I21" s="23">
        <f t="shared" si="2"/>
        <v>0.8518332210210608</v>
      </c>
    </row>
    <row r="22" spans="1:9" s="47" customFormat="1" ht="11.25">
      <c r="A22" s="269"/>
      <c r="B22" s="34" t="s">
        <v>18</v>
      </c>
      <c r="C22" s="94">
        <v>251</v>
      </c>
      <c r="D22" s="95">
        <v>320</v>
      </c>
      <c r="E22" s="96">
        <v>239</v>
      </c>
      <c r="F22" s="41">
        <f t="shared" si="0"/>
        <v>-81</v>
      </c>
      <c r="G22" s="21">
        <f t="shared" si="1"/>
        <v>0.746875</v>
      </c>
      <c r="H22" s="22">
        <v>320</v>
      </c>
      <c r="I22" s="23">
        <f t="shared" si="2"/>
        <v>0.746875</v>
      </c>
    </row>
    <row r="23" spans="1:9" s="47" customFormat="1" ht="11.25">
      <c r="A23" s="269"/>
      <c r="B23" s="34" t="s">
        <v>19</v>
      </c>
      <c r="C23" s="94">
        <v>192</v>
      </c>
      <c r="D23" s="95">
        <v>326</v>
      </c>
      <c r="E23" s="96">
        <v>368</v>
      </c>
      <c r="F23" s="41">
        <f t="shared" si="0"/>
        <v>42</v>
      </c>
      <c r="G23" s="21">
        <f t="shared" si="1"/>
        <v>1.1288343558282208</v>
      </c>
      <c r="H23" s="22">
        <v>400</v>
      </c>
      <c r="I23" s="23">
        <f t="shared" si="2"/>
        <v>0.92</v>
      </c>
    </row>
    <row r="24" spans="1:9" s="47" customFormat="1" ht="11.25">
      <c r="A24" s="269"/>
      <c r="B24" s="34" t="s">
        <v>20</v>
      </c>
      <c r="C24" s="94">
        <v>99</v>
      </c>
      <c r="D24" s="95">
        <v>115</v>
      </c>
      <c r="E24" s="96">
        <v>111</v>
      </c>
      <c r="F24" s="41">
        <f t="shared" si="0"/>
        <v>-4</v>
      </c>
      <c r="G24" s="21">
        <f t="shared" si="1"/>
        <v>0.9652173913043478</v>
      </c>
      <c r="H24" s="22">
        <v>123</v>
      </c>
      <c r="I24" s="23">
        <f t="shared" si="2"/>
        <v>0.9024390243902439</v>
      </c>
    </row>
    <row r="25" spans="1:9" s="47" customFormat="1" ht="11.25">
      <c r="A25" s="269"/>
      <c r="B25" s="34" t="s">
        <v>21</v>
      </c>
      <c r="C25" s="94">
        <v>104</v>
      </c>
      <c r="D25" s="95">
        <v>136</v>
      </c>
      <c r="E25" s="96">
        <v>214</v>
      </c>
      <c r="F25" s="41">
        <f t="shared" si="0"/>
        <v>78</v>
      </c>
      <c r="G25" s="21">
        <f t="shared" si="1"/>
        <v>1.5735294117647058</v>
      </c>
      <c r="H25" s="22">
        <v>150</v>
      </c>
      <c r="I25" s="23">
        <f t="shared" si="2"/>
        <v>1.4266666666666667</v>
      </c>
    </row>
    <row r="26" spans="1:9" s="47" customFormat="1" ht="11.25">
      <c r="A26" s="269"/>
      <c r="B26" s="34" t="s">
        <v>22</v>
      </c>
      <c r="C26" s="94">
        <v>14</v>
      </c>
      <c r="D26" s="95">
        <v>11</v>
      </c>
      <c r="E26" s="96">
        <v>7</v>
      </c>
      <c r="F26" s="41">
        <f t="shared" si="0"/>
        <v>-4</v>
      </c>
      <c r="G26" s="21">
        <f t="shared" si="1"/>
        <v>0.6363636363636364</v>
      </c>
      <c r="H26" s="22"/>
      <c r="I26" s="23"/>
    </row>
    <row r="27" spans="1:9" s="47" customFormat="1" ht="11.25">
      <c r="A27" s="269"/>
      <c r="B27" s="34" t="s">
        <v>23</v>
      </c>
      <c r="C27" s="94">
        <v>428</v>
      </c>
      <c r="D27" s="95">
        <v>318</v>
      </c>
      <c r="E27" s="96">
        <v>373</v>
      </c>
      <c r="F27" s="41">
        <f t="shared" si="0"/>
        <v>55</v>
      </c>
      <c r="G27" s="21">
        <f t="shared" si="1"/>
        <v>1.1729559748427674</v>
      </c>
      <c r="H27" s="22">
        <v>319</v>
      </c>
      <c r="I27" s="23">
        <f t="shared" si="2"/>
        <v>1.1692789968652038</v>
      </c>
    </row>
    <row r="28" spans="1:9" s="47" customFormat="1" ht="11.25">
      <c r="A28" s="269"/>
      <c r="B28" s="34" t="s">
        <v>24</v>
      </c>
      <c r="C28" s="94">
        <v>65</v>
      </c>
      <c r="D28" s="95">
        <v>66</v>
      </c>
      <c r="E28" s="96">
        <v>62</v>
      </c>
      <c r="F28" s="41">
        <f t="shared" si="0"/>
        <v>-4</v>
      </c>
      <c r="G28" s="21">
        <f t="shared" si="1"/>
        <v>0.9393939393939394</v>
      </c>
      <c r="H28" s="22"/>
      <c r="I28" s="23"/>
    </row>
    <row r="29" spans="1:9" s="47" customFormat="1" ht="11.25">
      <c r="A29" s="269"/>
      <c r="B29" s="34" t="s">
        <v>25</v>
      </c>
      <c r="C29" s="94">
        <v>16</v>
      </c>
      <c r="D29" s="95">
        <v>20</v>
      </c>
      <c r="E29" s="96">
        <v>20</v>
      </c>
      <c r="F29" s="41">
        <f t="shared" si="0"/>
        <v>0</v>
      </c>
      <c r="G29" s="21">
        <f t="shared" si="1"/>
        <v>1</v>
      </c>
      <c r="H29" s="22"/>
      <c r="I29" s="23"/>
    </row>
    <row r="30" spans="1:9" s="47" customFormat="1" ht="11.25">
      <c r="A30" s="269"/>
      <c r="B30" s="34" t="s">
        <v>26</v>
      </c>
      <c r="C30" s="94">
        <v>347</v>
      </c>
      <c r="D30" s="95">
        <v>232</v>
      </c>
      <c r="E30" s="96">
        <v>291</v>
      </c>
      <c r="F30" s="41">
        <f t="shared" si="0"/>
        <v>59</v>
      </c>
      <c r="G30" s="21">
        <f t="shared" si="1"/>
        <v>1.2543103448275863</v>
      </c>
      <c r="H30" s="22"/>
      <c r="I30" s="23"/>
    </row>
    <row r="31" spans="1:9" s="47" customFormat="1" ht="11.25">
      <c r="A31" s="269"/>
      <c r="B31" s="34" t="s">
        <v>27</v>
      </c>
      <c r="C31" s="94">
        <v>14994</v>
      </c>
      <c r="D31" s="95">
        <v>15076</v>
      </c>
      <c r="E31" s="96">
        <v>15194</v>
      </c>
      <c r="F31" s="41">
        <f t="shared" si="0"/>
        <v>118</v>
      </c>
      <c r="G31" s="21">
        <f t="shared" si="1"/>
        <v>1.0078270098169275</v>
      </c>
      <c r="H31" s="22">
        <v>15273</v>
      </c>
      <c r="I31" s="23">
        <f t="shared" si="2"/>
        <v>0.9948274733189288</v>
      </c>
    </row>
    <row r="32" spans="1:9" s="47" customFormat="1" ht="11.25">
      <c r="A32" s="269"/>
      <c r="B32" s="34" t="s">
        <v>28</v>
      </c>
      <c r="C32" s="94">
        <v>10970</v>
      </c>
      <c r="D32" s="95">
        <v>11074</v>
      </c>
      <c r="E32" s="96">
        <v>11209</v>
      </c>
      <c r="F32" s="41">
        <f t="shared" si="0"/>
        <v>135</v>
      </c>
      <c r="G32" s="21">
        <f t="shared" si="1"/>
        <v>1.0121907169947626</v>
      </c>
      <c r="H32" s="22">
        <v>11185</v>
      </c>
      <c r="I32" s="23">
        <f t="shared" si="2"/>
        <v>1.0021457308895843</v>
      </c>
    </row>
    <row r="33" spans="1:9" s="47" customFormat="1" ht="11.25">
      <c r="A33" s="269"/>
      <c r="B33" s="34" t="s">
        <v>29</v>
      </c>
      <c r="C33" s="94">
        <v>10970</v>
      </c>
      <c r="D33" s="95">
        <v>11065</v>
      </c>
      <c r="E33" s="96">
        <v>11175</v>
      </c>
      <c r="F33" s="41">
        <f t="shared" si="0"/>
        <v>110</v>
      </c>
      <c r="G33" s="21">
        <f t="shared" si="1"/>
        <v>1.0099412562132852</v>
      </c>
      <c r="H33" s="22">
        <v>11175</v>
      </c>
      <c r="I33" s="23">
        <f t="shared" si="2"/>
        <v>1</v>
      </c>
    </row>
    <row r="34" spans="1:9" s="47" customFormat="1" ht="11.25">
      <c r="A34" s="269"/>
      <c r="B34" s="34" t="s">
        <v>30</v>
      </c>
      <c r="C34" s="94"/>
      <c r="D34" s="95">
        <v>9</v>
      </c>
      <c r="E34" s="96">
        <v>2</v>
      </c>
      <c r="F34" s="41">
        <f t="shared" si="0"/>
        <v>-7</v>
      </c>
      <c r="G34" s="21">
        <f t="shared" si="1"/>
        <v>0.2222222222222222</v>
      </c>
      <c r="H34" s="22">
        <v>10</v>
      </c>
      <c r="I34" s="23"/>
    </row>
    <row r="35" spans="1:9" s="47" customFormat="1" ht="11.25">
      <c r="A35" s="269"/>
      <c r="B35" s="34" t="s">
        <v>31</v>
      </c>
      <c r="C35" s="94">
        <v>4024</v>
      </c>
      <c r="D35" s="95">
        <v>4002</v>
      </c>
      <c r="E35" s="96">
        <v>3986</v>
      </c>
      <c r="F35" s="41">
        <f t="shared" si="0"/>
        <v>-16</v>
      </c>
      <c r="G35" s="21">
        <f t="shared" si="1"/>
        <v>0.9960019990004998</v>
      </c>
      <c r="H35" s="22">
        <v>4088</v>
      </c>
      <c r="I35" s="23">
        <f t="shared" si="2"/>
        <v>0.9750489236790607</v>
      </c>
    </row>
    <row r="36" spans="1:9" s="47" customFormat="1" ht="11.25">
      <c r="A36" s="269"/>
      <c r="B36" s="34" t="s">
        <v>32</v>
      </c>
      <c r="C36" s="94"/>
      <c r="D36" s="95">
        <v>2</v>
      </c>
      <c r="E36" s="96">
        <v>2</v>
      </c>
      <c r="F36" s="41">
        <f t="shared" si="0"/>
        <v>0</v>
      </c>
      <c r="G36" s="21">
        <f t="shared" si="1"/>
        <v>1</v>
      </c>
      <c r="H36" s="22">
        <v>1</v>
      </c>
      <c r="I36" s="23">
        <f t="shared" si="2"/>
        <v>2</v>
      </c>
    </row>
    <row r="37" spans="1:9" s="47" customFormat="1" ht="11.25">
      <c r="A37" s="269"/>
      <c r="B37" s="34" t="s">
        <v>33</v>
      </c>
      <c r="C37" s="94"/>
      <c r="D37" s="95">
        <v>196</v>
      </c>
      <c r="E37" s="96">
        <v>227</v>
      </c>
      <c r="F37" s="41">
        <f t="shared" si="0"/>
        <v>31</v>
      </c>
      <c r="G37" s="21">
        <f t="shared" si="1"/>
        <v>1.1581632653061225</v>
      </c>
      <c r="H37" s="22">
        <v>170</v>
      </c>
      <c r="I37" s="23">
        <f t="shared" si="2"/>
        <v>1.3352941176470587</v>
      </c>
    </row>
    <row r="38" spans="1:9" s="47" customFormat="1" ht="11.25">
      <c r="A38" s="269"/>
      <c r="B38" s="34" t="s">
        <v>34</v>
      </c>
      <c r="C38" s="94">
        <v>214</v>
      </c>
      <c r="D38" s="95">
        <v>424</v>
      </c>
      <c r="E38" s="96">
        <v>641</v>
      </c>
      <c r="F38" s="41">
        <f t="shared" si="0"/>
        <v>217</v>
      </c>
      <c r="G38" s="21">
        <f t="shared" si="1"/>
        <v>1.5117924528301887</v>
      </c>
      <c r="H38" s="22">
        <v>688</v>
      </c>
      <c r="I38" s="23">
        <f t="shared" si="2"/>
        <v>0.9316860465116279</v>
      </c>
    </row>
    <row r="39" spans="1:9" s="47" customFormat="1" ht="11.25">
      <c r="A39" s="269"/>
      <c r="B39" s="34" t="s">
        <v>35</v>
      </c>
      <c r="C39" s="94">
        <v>214</v>
      </c>
      <c r="D39" s="95">
        <v>424</v>
      </c>
      <c r="E39" s="96">
        <v>514</v>
      </c>
      <c r="F39" s="41">
        <f t="shared" si="0"/>
        <v>90</v>
      </c>
      <c r="G39" s="21">
        <f t="shared" si="1"/>
        <v>1.2122641509433962</v>
      </c>
      <c r="H39" s="22">
        <v>518</v>
      </c>
      <c r="I39" s="23">
        <f t="shared" si="2"/>
        <v>0.9922779922779923</v>
      </c>
    </row>
    <row r="40" spans="1:9" s="47" customFormat="1" ht="11.25">
      <c r="A40" s="269"/>
      <c r="B40" s="34" t="s">
        <v>36</v>
      </c>
      <c r="C40" s="94"/>
      <c r="D40" s="95"/>
      <c r="E40" s="96">
        <v>127</v>
      </c>
      <c r="F40" s="41">
        <f>E40-D18</f>
        <v>-52</v>
      </c>
      <c r="G40" s="21">
        <f>E40/D18</f>
        <v>0.7094972067039106</v>
      </c>
      <c r="H40" s="22">
        <v>170</v>
      </c>
      <c r="I40" s="23">
        <f t="shared" si="2"/>
        <v>0.7470588235294118</v>
      </c>
    </row>
    <row r="41" spans="1:9" s="47" customFormat="1" ht="11.25">
      <c r="A41" s="269"/>
      <c r="B41" s="34" t="s">
        <v>37</v>
      </c>
      <c r="C41" s="94">
        <v>247</v>
      </c>
      <c r="D41" s="95"/>
      <c r="E41" s="96"/>
      <c r="F41" s="41">
        <f t="shared" si="0"/>
        <v>0</v>
      </c>
      <c r="G41" s="21"/>
      <c r="H41" s="22">
        <v>0</v>
      </c>
      <c r="I41" s="23"/>
    </row>
    <row r="42" spans="1:9" s="51" customFormat="1" ht="12" thickBot="1">
      <c r="A42" s="270"/>
      <c r="B42" s="52" t="s">
        <v>0</v>
      </c>
      <c r="C42" s="103">
        <v>17965</v>
      </c>
      <c r="D42" s="104">
        <v>18557</v>
      </c>
      <c r="E42" s="105">
        <v>18799</v>
      </c>
      <c r="F42" s="53">
        <f t="shared" si="0"/>
        <v>242</v>
      </c>
      <c r="G42" s="54">
        <f t="shared" si="1"/>
        <v>1.013040901007706</v>
      </c>
      <c r="H42" s="44">
        <v>18730.086</v>
      </c>
      <c r="I42" s="45">
        <f t="shared" si="2"/>
        <v>1.003679321066652</v>
      </c>
    </row>
    <row r="43" spans="1:9" s="51" customFormat="1" ht="12" thickBot="1">
      <c r="A43" s="265" t="s">
        <v>38</v>
      </c>
      <c r="B43" s="266"/>
      <c r="C43" s="106">
        <f>C12-C42</f>
        <v>0</v>
      </c>
      <c r="D43" s="107">
        <v>89</v>
      </c>
      <c r="E43" s="108">
        <v>394</v>
      </c>
      <c r="F43" s="55">
        <f>E43-D43</f>
        <v>305</v>
      </c>
      <c r="G43" s="56">
        <f t="shared" si="1"/>
        <v>4.426966292134831</v>
      </c>
      <c r="H43" s="46">
        <f>H12-H42</f>
        <v>0</v>
      </c>
      <c r="I43" s="16"/>
    </row>
    <row r="44" spans="6:9" s="47" customFormat="1" ht="11.25">
      <c r="F44" s="17"/>
      <c r="G44" s="17"/>
      <c r="H44" s="18"/>
      <c r="I44" s="17"/>
    </row>
    <row r="45" spans="6:9" s="47" customFormat="1" ht="11.25">
      <c r="F45" s="17"/>
      <c r="G45" s="17"/>
      <c r="H45" s="18"/>
      <c r="I45" s="17"/>
    </row>
    <row r="46" spans="6:9" s="47" customFormat="1" ht="11.25">
      <c r="F46" s="17"/>
      <c r="G46" s="17"/>
      <c r="H46" s="18"/>
      <c r="I46" s="17"/>
    </row>
    <row r="47" spans="6:9" s="47" customFormat="1" ht="11.25">
      <c r="F47" s="17"/>
      <c r="G47" s="17"/>
      <c r="H47" s="18"/>
      <c r="I47" s="17"/>
    </row>
    <row r="48" spans="6:9" s="47" customFormat="1" ht="11.25">
      <c r="F48" s="17"/>
      <c r="G48" s="17"/>
      <c r="H48" s="18"/>
      <c r="I48" s="17"/>
    </row>
    <row r="49" spans="6:9" s="47" customFormat="1" ht="11.25">
      <c r="F49" s="17"/>
      <c r="G49" s="17"/>
      <c r="H49" s="18"/>
      <c r="I49" s="17"/>
    </row>
    <row r="50" spans="6:9" s="47" customFormat="1" ht="11.25">
      <c r="F50" s="17"/>
      <c r="G50" s="17"/>
      <c r="H50" s="18"/>
      <c r="I50" s="17"/>
    </row>
  </sheetData>
  <sheetProtection/>
  <mergeCells count="6">
    <mergeCell ref="A43:B43"/>
    <mergeCell ref="A1:I1"/>
    <mergeCell ref="A13:A42"/>
    <mergeCell ref="A6:A12"/>
    <mergeCell ref="A3:D3"/>
    <mergeCell ref="A5:B5"/>
  </mergeCells>
  <conditionalFormatting sqref="I13:I42">
    <cfRule type="cellIs" priority="2" dxfId="1" operator="greaterThan" stopIfTrue="1">
      <formula>1</formula>
    </cfRule>
  </conditionalFormatting>
  <conditionalFormatting sqref="I6:I12">
    <cfRule type="cellIs" priority="1" dxfId="0" operator="lessThan" stopIfTrue="1">
      <formula>1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5"/>
  <sheetViews>
    <sheetView showGridLines="0" zoomScalePageLayoutView="0" workbookViewId="0" topLeftCell="A1">
      <selection activeCell="C43" sqref="C43"/>
    </sheetView>
  </sheetViews>
  <sheetFormatPr defaultColWidth="9.140625" defaultRowHeight="12.75"/>
  <cols>
    <col min="1" max="1" width="7.7109375" style="0" customWidth="1"/>
    <col min="2" max="2" width="35.421875" style="0" customWidth="1"/>
    <col min="3" max="5" width="6.140625" style="0" bestFit="1" customWidth="1"/>
    <col min="6" max="6" width="5.57421875" style="6" bestFit="1" customWidth="1"/>
    <col min="7" max="7" width="8.28125" style="6" bestFit="1" customWidth="1"/>
    <col min="8" max="8" width="6.57421875" style="59" bestFit="1" customWidth="1"/>
    <col min="9" max="9" width="7.421875" style="6" bestFit="1" customWidth="1"/>
  </cols>
  <sheetData>
    <row r="1" spans="1:9" ht="15" customHeight="1">
      <c r="A1" s="278" t="s">
        <v>44</v>
      </c>
      <c r="B1" s="278"/>
      <c r="C1" s="278"/>
      <c r="D1" s="278"/>
      <c r="E1" s="278"/>
      <c r="F1" s="278"/>
      <c r="G1" s="278"/>
      <c r="H1" s="278"/>
      <c r="I1" s="278"/>
    </row>
    <row r="2" spans="1:6" ht="13.5" customHeight="1">
      <c r="A2" s="58"/>
      <c r="B2" s="58"/>
      <c r="C2" s="58"/>
      <c r="D2" s="58"/>
      <c r="E2" s="58"/>
      <c r="F2" s="3"/>
    </row>
    <row r="3" spans="1:6" ht="12.75">
      <c r="A3" s="279" t="s">
        <v>69</v>
      </c>
      <c r="B3" s="279"/>
      <c r="C3" s="279"/>
      <c r="D3" s="279"/>
      <c r="E3" s="58"/>
      <c r="F3" s="2"/>
    </row>
    <row r="4" spans="1:6" ht="9.75" customHeight="1" thickBot="1">
      <c r="A4" s="58"/>
      <c r="B4" s="58"/>
      <c r="C4" s="58"/>
      <c r="D4" s="58"/>
      <c r="E4" s="58"/>
      <c r="F4" s="3"/>
    </row>
    <row r="5" spans="1:9" s="80" customFormat="1" ht="45.75" thickBot="1">
      <c r="A5" s="280"/>
      <c r="B5" s="281"/>
      <c r="C5" s="32">
        <v>2010</v>
      </c>
      <c r="D5" s="28">
        <v>2011</v>
      </c>
      <c r="E5" s="43">
        <v>2012</v>
      </c>
      <c r="F5" s="79" t="s">
        <v>39</v>
      </c>
      <c r="G5" s="61" t="s">
        <v>45</v>
      </c>
      <c r="H5" s="62" t="s">
        <v>41</v>
      </c>
      <c r="I5" s="8" t="s">
        <v>42</v>
      </c>
    </row>
    <row r="6" spans="1:9" s="47" customFormat="1" ht="11.25">
      <c r="A6" s="271" t="s">
        <v>1</v>
      </c>
      <c r="B6" s="81" t="s">
        <v>2</v>
      </c>
      <c r="C6" s="91">
        <v>350.92</v>
      </c>
      <c r="D6" s="92">
        <v>309.65</v>
      </c>
      <c r="E6" s="93">
        <v>73.38</v>
      </c>
      <c r="F6" s="40">
        <f>E6-D6</f>
        <v>-236.26999999999998</v>
      </c>
      <c r="G6" s="63">
        <f>E6/D6</f>
        <v>0.23697723235911514</v>
      </c>
      <c r="H6" s="9">
        <v>40</v>
      </c>
      <c r="I6" s="64">
        <f>E6/H6</f>
        <v>1.8344999999999998</v>
      </c>
    </row>
    <row r="7" spans="1:9" s="47" customFormat="1" ht="11.25">
      <c r="A7" s="269"/>
      <c r="B7" s="82" t="s">
        <v>4</v>
      </c>
      <c r="C7" s="94">
        <v>521.88</v>
      </c>
      <c r="D7" s="95">
        <v>155.61</v>
      </c>
      <c r="E7" s="96">
        <v>838.53</v>
      </c>
      <c r="F7" s="41">
        <f>E7-D7</f>
        <v>682.92</v>
      </c>
      <c r="G7" s="65">
        <f>E7/D7</f>
        <v>5.388663967611335</v>
      </c>
      <c r="H7" s="12">
        <v>510</v>
      </c>
      <c r="I7" s="66">
        <f>E7/H7</f>
        <v>1.6441764705882354</v>
      </c>
    </row>
    <row r="8" spans="1:9" s="47" customFormat="1" ht="11.25">
      <c r="A8" s="269"/>
      <c r="B8" s="82" t="s">
        <v>5</v>
      </c>
      <c r="C8" s="94">
        <v>521.88</v>
      </c>
      <c r="D8" s="95">
        <v>155.61</v>
      </c>
      <c r="E8" s="96">
        <v>394.29</v>
      </c>
      <c r="F8" s="41">
        <f aca="true" t="shared" si="0" ref="F8:F39">E8-D8</f>
        <v>238.68</v>
      </c>
      <c r="G8" s="65">
        <f aca="true" t="shared" si="1" ref="G8:G40">E8/D8</f>
        <v>2.533834586466165</v>
      </c>
      <c r="H8" s="12">
        <v>210</v>
      </c>
      <c r="I8" s="66">
        <f aca="true" t="shared" si="2" ref="I8:I40">E8/H8</f>
        <v>1.8775714285714287</v>
      </c>
    </row>
    <row r="9" spans="1:9" s="47" customFormat="1" ht="11.25">
      <c r="A9" s="269"/>
      <c r="B9" s="82" t="s">
        <v>6</v>
      </c>
      <c r="C9" s="94">
        <v>0.54</v>
      </c>
      <c r="D9" s="95">
        <v>0.54</v>
      </c>
      <c r="E9" s="96">
        <v>0.58</v>
      </c>
      <c r="F9" s="41">
        <f t="shared" si="0"/>
        <v>0.039999999999999925</v>
      </c>
      <c r="G9" s="65">
        <f t="shared" si="1"/>
        <v>1.074074074074074</v>
      </c>
      <c r="H9" s="12">
        <v>0</v>
      </c>
      <c r="I9" s="66"/>
    </row>
    <row r="10" spans="1:9" s="47" customFormat="1" ht="11.25">
      <c r="A10" s="269"/>
      <c r="B10" s="82" t="s">
        <v>7</v>
      </c>
      <c r="C10" s="94">
        <v>11408.16</v>
      </c>
      <c r="D10" s="95">
        <v>10949.85</v>
      </c>
      <c r="E10" s="96">
        <v>11752.17</v>
      </c>
      <c r="F10" s="41">
        <f t="shared" si="0"/>
        <v>802.3199999999997</v>
      </c>
      <c r="G10" s="65">
        <f t="shared" si="1"/>
        <v>1.0732722366059808</v>
      </c>
      <c r="H10" s="12">
        <v>11202.456</v>
      </c>
      <c r="I10" s="66">
        <f t="shared" si="2"/>
        <v>1.0490708466072083</v>
      </c>
    </row>
    <row r="11" spans="1:9" s="51" customFormat="1" ht="12" thickBot="1">
      <c r="A11" s="272"/>
      <c r="B11" s="83" t="s">
        <v>0</v>
      </c>
      <c r="C11" s="97">
        <v>12281.5</v>
      </c>
      <c r="D11" s="98">
        <v>11415.65</v>
      </c>
      <c r="E11" s="99">
        <v>12664.66</v>
      </c>
      <c r="F11" s="49">
        <f>E11-D11</f>
        <v>1249.0100000000002</v>
      </c>
      <c r="G11" s="67">
        <f t="shared" si="1"/>
        <v>1.1094120790318553</v>
      </c>
      <c r="H11" s="13">
        <f>SUM(H6:H7,H9:H10)</f>
        <v>11752.456</v>
      </c>
      <c r="I11" s="68">
        <f t="shared" si="2"/>
        <v>1.0776181591320146</v>
      </c>
    </row>
    <row r="12" spans="1:9" s="47" customFormat="1" ht="11.25">
      <c r="A12" s="271" t="s">
        <v>8</v>
      </c>
      <c r="B12" s="81" t="s">
        <v>9</v>
      </c>
      <c r="C12" s="91">
        <v>1667.22</v>
      </c>
      <c r="D12" s="92">
        <v>1251.66</v>
      </c>
      <c r="E12" s="93">
        <v>1617.65</v>
      </c>
      <c r="F12" s="42">
        <f t="shared" si="0"/>
        <v>365.99</v>
      </c>
      <c r="G12" s="69">
        <f t="shared" si="1"/>
        <v>1.2924036879024654</v>
      </c>
      <c r="H12" s="70">
        <v>1210.456</v>
      </c>
      <c r="I12" s="71">
        <f t="shared" si="2"/>
        <v>1.3363971924630058</v>
      </c>
    </row>
    <row r="13" spans="1:9" s="47" customFormat="1" ht="11.25">
      <c r="A13" s="269"/>
      <c r="B13" s="82" t="s">
        <v>10</v>
      </c>
      <c r="C13" s="94">
        <v>40.04</v>
      </c>
      <c r="D13" s="95">
        <v>44.48</v>
      </c>
      <c r="E13" s="96">
        <v>58.7</v>
      </c>
      <c r="F13" s="41">
        <f t="shared" si="0"/>
        <v>14.220000000000006</v>
      </c>
      <c r="G13" s="65">
        <f t="shared" si="1"/>
        <v>1.3196942446043167</v>
      </c>
      <c r="H13" s="72">
        <v>65</v>
      </c>
      <c r="I13" s="66">
        <f t="shared" si="2"/>
        <v>0.9030769230769231</v>
      </c>
    </row>
    <row r="14" spans="1:9" s="47" customFormat="1" ht="11.25">
      <c r="A14" s="269"/>
      <c r="B14" s="82" t="s">
        <v>11</v>
      </c>
      <c r="C14" s="94">
        <v>56.72</v>
      </c>
      <c r="D14" s="95">
        <v>111.7</v>
      </c>
      <c r="E14" s="96">
        <v>102.07</v>
      </c>
      <c r="F14" s="41">
        <f t="shared" si="0"/>
        <v>-9.63000000000001</v>
      </c>
      <c r="G14" s="65">
        <f t="shared" si="1"/>
        <v>0.9137869292748433</v>
      </c>
      <c r="H14" s="72">
        <v>110.456</v>
      </c>
      <c r="I14" s="66">
        <f t="shared" si="2"/>
        <v>0.9240783660462084</v>
      </c>
    </row>
    <row r="15" spans="1:9" s="47" customFormat="1" ht="11.25">
      <c r="A15" s="269"/>
      <c r="B15" s="82" t="s">
        <v>12</v>
      </c>
      <c r="C15" s="94">
        <v>789.32</v>
      </c>
      <c r="D15" s="95">
        <v>707.48</v>
      </c>
      <c r="E15" s="96">
        <v>725.37</v>
      </c>
      <c r="F15" s="41">
        <f t="shared" si="0"/>
        <v>17.889999999999986</v>
      </c>
      <c r="G15" s="65">
        <f t="shared" si="1"/>
        <v>1.025286933906259</v>
      </c>
      <c r="H15" s="72">
        <v>708</v>
      </c>
      <c r="I15" s="66">
        <f t="shared" si="2"/>
        <v>1.0245338983050847</v>
      </c>
    </row>
    <row r="16" spans="1:9" s="47" customFormat="1" ht="11.25">
      <c r="A16" s="269"/>
      <c r="B16" s="82" t="s">
        <v>13</v>
      </c>
      <c r="C16" s="94">
        <v>24.56</v>
      </c>
      <c r="D16" s="95">
        <v>30.48</v>
      </c>
      <c r="E16" s="96">
        <v>29.11</v>
      </c>
      <c r="F16" s="41">
        <f t="shared" si="0"/>
        <v>-1.370000000000001</v>
      </c>
      <c r="G16" s="65">
        <f t="shared" si="1"/>
        <v>0.9550524934383202</v>
      </c>
      <c r="H16" s="72">
        <v>40</v>
      </c>
      <c r="I16" s="66">
        <f t="shared" si="2"/>
        <v>0.72775</v>
      </c>
    </row>
    <row r="17" spans="1:9" s="47" customFormat="1" ht="11.25">
      <c r="A17" s="269"/>
      <c r="B17" s="82" t="s">
        <v>14</v>
      </c>
      <c r="C17" s="94">
        <v>319.13</v>
      </c>
      <c r="D17" s="95">
        <v>123.11</v>
      </c>
      <c r="E17" s="96"/>
      <c r="F17" s="41">
        <f>E38-D17</f>
        <v>16.440000000000012</v>
      </c>
      <c r="G17" s="65">
        <f>E38/D17</f>
        <v>1.1335391113638211</v>
      </c>
      <c r="H17" s="72"/>
      <c r="I17" s="66"/>
    </row>
    <row r="18" spans="1:9" s="47" customFormat="1" ht="11.25">
      <c r="A18" s="269"/>
      <c r="B18" s="82" t="s">
        <v>15</v>
      </c>
      <c r="C18" s="94">
        <v>140.53</v>
      </c>
      <c r="D18" s="95">
        <v>164.33</v>
      </c>
      <c r="E18" s="96">
        <v>222.74</v>
      </c>
      <c r="F18" s="41">
        <f t="shared" si="0"/>
        <v>58.41</v>
      </c>
      <c r="G18" s="65">
        <f t="shared" si="1"/>
        <v>1.3554433152802288</v>
      </c>
      <c r="H18" s="72">
        <v>151</v>
      </c>
      <c r="I18" s="66">
        <f t="shared" si="2"/>
        <v>1.4750993377483443</v>
      </c>
    </row>
    <row r="19" spans="1:9" s="47" customFormat="1" ht="11.25">
      <c r="A19" s="269"/>
      <c r="B19" s="82" t="s">
        <v>16</v>
      </c>
      <c r="C19" s="94">
        <v>296.92</v>
      </c>
      <c r="D19" s="95">
        <v>70.08</v>
      </c>
      <c r="E19" s="96">
        <v>479.66</v>
      </c>
      <c r="F19" s="41">
        <f t="shared" si="0"/>
        <v>409.58000000000004</v>
      </c>
      <c r="G19" s="65">
        <f t="shared" si="1"/>
        <v>6.844463470319635</v>
      </c>
      <c r="H19" s="72">
        <v>5</v>
      </c>
      <c r="I19" s="66">
        <f t="shared" si="2"/>
        <v>95.932</v>
      </c>
    </row>
    <row r="20" spans="1:9" s="47" customFormat="1" ht="11.25">
      <c r="A20" s="269"/>
      <c r="B20" s="82" t="s">
        <v>17</v>
      </c>
      <c r="C20" s="94">
        <v>395.28</v>
      </c>
      <c r="D20" s="95">
        <v>411.97</v>
      </c>
      <c r="E20" s="96">
        <v>467.27</v>
      </c>
      <c r="F20" s="41">
        <f t="shared" si="0"/>
        <v>55.299999999999955</v>
      </c>
      <c r="G20" s="65">
        <f t="shared" si="1"/>
        <v>1.134233075223924</v>
      </c>
      <c r="H20" s="72">
        <v>474</v>
      </c>
      <c r="I20" s="66">
        <f t="shared" si="2"/>
        <v>0.985801687763713</v>
      </c>
    </row>
    <row r="21" spans="1:9" s="47" customFormat="1" ht="11.25">
      <c r="A21" s="269"/>
      <c r="B21" s="82" t="s">
        <v>18</v>
      </c>
      <c r="C21" s="94">
        <v>108.22</v>
      </c>
      <c r="D21" s="95">
        <v>118.79</v>
      </c>
      <c r="E21" s="96">
        <v>86.8</v>
      </c>
      <c r="F21" s="41">
        <f t="shared" si="0"/>
        <v>-31.99000000000001</v>
      </c>
      <c r="G21" s="65">
        <f t="shared" si="1"/>
        <v>0.7307012374779022</v>
      </c>
      <c r="H21" s="72">
        <v>139</v>
      </c>
      <c r="I21" s="66">
        <f t="shared" si="2"/>
        <v>0.6244604316546762</v>
      </c>
    </row>
    <row r="22" spans="1:9" s="47" customFormat="1" ht="11.25">
      <c r="A22" s="269"/>
      <c r="B22" s="82" t="s">
        <v>19</v>
      </c>
      <c r="C22" s="94">
        <v>198.33</v>
      </c>
      <c r="D22" s="95">
        <v>204.45</v>
      </c>
      <c r="E22" s="96">
        <v>275.46</v>
      </c>
      <c r="F22" s="41">
        <f t="shared" si="0"/>
        <v>71.00999999999999</v>
      </c>
      <c r="G22" s="65">
        <f t="shared" si="1"/>
        <v>1.3473220836390316</v>
      </c>
      <c r="H22" s="72">
        <v>226</v>
      </c>
      <c r="I22" s="66">
        <f t="shared" si="2"/>
        <v>1.2188495575221239</v>
      </c>
    </row>
    <row r="23" spans="1:9" s="47" customFormat="1" ht="11.25">
      <c r="A23" s="269"/>
      <c r="B23" s="82" t="s">
        <v>20</v>
      </c>
      <c r="C23" s="94">
        <v>88.73</v>
      </c>
      <c r="D23" s="95">
        <v>88.73</v>
      </c>
      <c r="E23" s="96">
        <v>105.01</v>
      </c>
      <c r="F23" s="41">
        <f t="shared" si="0"/>
        <v>16.28</v>
      </c>
      <c r="G23" s="65">
        <f t="shared" si="1"/>
        <v>1.1834779668657727</v>
      </c>
      <c r="H23" s="72">
        <v>109</v>
      </c>
      <c r="I23" s="66">
        <f t="shared" si="2"/>
        <v>0.963394495412844</v>
      </c>
    </row>
    <row r="24" spans="1:9" s="47" customFormat="1" ht="11.25">
      <c r="A24" s="269"/>
      <c r="B24" s="82" t="s">
        <v>21</v>
      </c>
      <c r="C24" s="94">
        <v>169</v>
      </c>
      <c r="D24" s="95">
        <v>18.14</v>
      </c>
      <c r="E24" s="96">
        <v>172.91</v>
      </c>
      <c r="F24" s="41">
        <f t="shared" si="0"/>
        <v>154.76999999999998</v>
      </c>
      <c r="G24" s="65">
        <f t="shared" si="1"/>
        <v>9.531973539140022</v>
      </c>
      <c r="H24" s="72">
        <v>135</v>
      </c>
      <c r="I24" s="66">
        <f t="shared" si="2"/>
        <v>1.2808148148148149</v>
      </c>
    </row>
    <row r="25" spans="1:9" s="47" customFormat="1" ht="11.25">
      <c r="A25" s="269"/>
      <c r="B25" s="82" t="s">
        <v>22</v>
      </c>
      <c r="C25" s="94">
        <v>2.18</v>
      </c>
      <c r="D25" s="95">
        <v>8.78</v>
      </c>
      <c r="E25" s="96">
        <v>8.15</v>
      </c>
      <c r="F25" s="41">
        <f t="shared" si="0"/>
        <v>-0.629999999999999</v>
      </c>
      <c r="G25" s="65">
        <f t="shared" si="1"/>
        <v>0.9282460136674261</v>
      </c>
      <c r="H25" s="72"/>
      <c r="I25" s="66"/>
    </row>
    <row r="26" spans="1:9" s="47" customFormat="1" ht="11.25">
      <c r="A26" s="269"/>
      <c r="B26" s="82" t="s">
        <v>23</v>
      </c>
      <c r="C26" s="94">
        <v>252.72</v>
      </c>
      <c r="D26" s="95">
        <v>225.12</v>
      </c>
      <c r="E26" s="96">
        <v>296.1</v>
      </c>
      <c r="F26" s="41">
        <f t="shared" si="0"/>
        <v>70.98000000000002</v>
      </c>
      <c r="G26" s="65">
        <f t="shared" si="1"/>
        <v>1.3152985074626866</v>
      </c>
      <c r="H26" s="72">
        <v>225</v>
      </c>
      <c r="I26" s="66">
        <f t="shared" si="2"/>
        <v>1.316</v>
      </c>
    </row>
    <row r="27" spans="1:9" s="47" customFormat="1" ht="11.25">
      <c r="A27" s="269"/>
      <c r="B27" s="82" t="s">
        <v>24</v>
      </c>
      <c r="C27" s="94">
        <v>50.66</v>
      </c>
      <c r="D27" s="95">
        <v>44.29</v>
      </c>
      <c r="E27" s="96">
        <v>44.91</v>
      </c>
      <c r="F27" s="41">
        <f t="shared" si="0"/>
        <v>0.6199999999999974</v>
      </c>
      <c r="G27" s="65">
        <f t="shared" si="1"/>
        <v>1.013998645292391</v>
      </c>
      <c r="H27" s="72"/>
      <c r="I27" s="66"/>
    </row>
    <row r="28" spans="1:9" s="47" customFormat="1" ht="11.25">
      <c r="A28" s="269"/>
      <c r="B28" s="82" t="s">
        <v>26</v>
      </c>
      <c r="C28" s="94">
        <v>202.06</v>
      </c>
      <c r="D28" s="95">
        <v>180.83</v>
      </c>
      <c r="E28" s="96">
        <v>251.19</v>
      </c>
      <c r="F28" s="41">
        <f t="shared" si="0"/>
        <v>70.35999999999999</v>
      </c>
      <c r="G28" s="65">
        <f t="shared" si="1"/>
        <v>1.3890947298567715</v>
      </c>
      <c r="H28" s="72"/>
      <c r="I28" s="66"/>
    </row>
    <row r="29" spans="1:9" s="47" customFormat="1" ht="11.25">
      <c r="A29" s="269"/>
      <c r="B29" s="82" t="s">
        <v>27</v>
      </c>
      <c r="C29" s="94">
        <v>9074.91</v>
      </c>
      <c r="D29" s="95">
        <v>9074.38</v>
      </c>
      <c r="E29" s="96">
        <v>9284.11</v>
      </c>
      <c r="F29" s="41">
        <f t="shared" si="0"/>
        <v>209.73000000000138</v>
      </c>
      <c r="G29" s="65">
        <f t="shared" si="1"/>
        <v>1.0231123228253611</v>
      </c>
      <c r="H29" s="72">
        <v>9279</v>
      </c>
      <c r="I29" s="66">
        <f t="shared" si="2"/>
        <v>1.0005507058950318</v>
      </c>
    </row>
    <row r="30" spans="1:9" s="47" customFormat="1" ht="11.25">
      <c r="A30" s="269"/>
      <c r="B30" s="82" t="s">
        <v>28</v>
      </c>
      <c r="C30" s="94">
        <v>6668.39</v>
      </c>
      <c r="D30" s="95">
        <v>6713.56</v>
      </c>
      <c r="E30" s="96">
        <v>6893.53</v>
      </c>
      <c r="F30" s="41">
        <f t="shared" si="0"/>
        <v>179.96999999999935</v>
      </c>
      <c r="G30" s="65">
        <f t="shared" si="1"/>
        <v>1.0268069399841513</v>
      </c>
      <c r="H30" s="72">
        <v>6874</v>
      </c>
      <c r="I30" s="66">
        <f t="shared" si="2"/>
        <v>1.0028411405295314</v>
      </c>
    </row>
    <row r="31" spans="1:9" s="47" customFormat="1" ht="11.25">
      <c r="A31" s="269"/>
      <c r="B31" s="82" t="s">
        <v>29</v>
      </c>
      <c r="C31" s="94">
        <v>6638.25</v>
      </c>
      <c r="D31" s="95">
        <v>6683.56</v>
      </c>
      <c r="E31" s="96">
        <v>6810.04</v>
      </c>
      <c r="F31" s="41">
        <f t="shared" si="0"/>
        <v>126.47999999999956</v>
      </c>
      <c r="G31" s="65">
        <f t="shared" si="1"/>
        <v>1.0189240464662543</v>
      </c>
      <c r="H31" s="72">
        <v>6814</v>
      </c>
      <c r="I31" s="66">
        <f t="shared" si="2"/>
        <v>0.9994188435573819</v>
      </c>
    </row>
    <row r="32" spans="1:9" s="47" customFormat="1" ht="11.25">
      <c r="A32" s="269"/>
      <c r="B32" s="82" t="s">
        <v>30</v>
      </c>
      <c r="C32" s="94">
        <v>30.14</v>
      </c>
      <c r="D32" s="95">
        <v>30</v>
      </c>
      <c r="E32" s="96">
        <v>83.49</v>
      </c>
      <c r="F32" s="41">
        <f t="shared" si="0"/>
        <v>53.489999999999995</v>
      </c>
      <c r="G32" s="65">
        <f t="shared" si="1"/>
        <v>2.783</v>
      </c>
      <c r="H32" s="72">
        <v>60</v>
      </c>
      <c r="I32" s="66">
        <f t="shared" si="2"/>
        <v>1.3915</v>
      </c>
    </row>
    <row r="33" spans="1:9" s="47" customFormat="1" ht="11.25">
      <c r="A33" s="269"/>
      <c r="B33" s="82" t="s">
        <v>31</v>
      </c>
      <c r="C33" s="94">
        <v>2406.52</v>
      </c>
      <c r="D33" s="95">
        <v>2360.82</v>
      </c>
      <c r="E33" s="96">
        <v>2390.58</v>
      </c>
      <c r="F33" s="41">
        <f t="shared" si="0"/>
        <v>29.759999999999764</v>
      </c>
      <c r="G33" s="65">
        <f t="shared" si="1"/>
        <v>1.012605789513813</v>
      </c>
      <c r="H33" s="72">
        <v>2405</v>
      </c>
      <c r="I33" s="66">
        <f t="shared" si="2"/>
        <v>0.994004158004158</v>
      </c>
    </row>
    <row r="34" spans="1:9" s="47" customFormat="1" ht="11.25">
      <c r="A34" s="269"/>
      <c r="B34" s="82" t="s">
        <v>32</v>
      </c>
      <c r="C34" s="94">
        <v>2.11</v>
      </c>
      <c r="D34" s="95">
        <v>13.93</v>
      </c>
      <c r="E34" s="96">
        <v>15.96</v>
      </c>
      <c r="F34" s="41">
        <f t="shared" si="0"/>
        <v>2.030000000000001</v>
      </c>
      <c r="G34" s="65">
        <f t="shared" si="1"/>
        <v>1.1457286432160805</v>
      </c>
      <c r="H34" s="72">
        <v>2</v>
      </c>
      <c r="I34" s="66">
        <f t="shared" si="2"/>
        <v>7.98</v>
      </c>
    </row>
    <row r="35" spans="1:9" s="47" customFormat="1" ht="11.25">
      <c r="A35" s="269"/>
      <c r="B35" s="82" t="s">
        <v>33</v>
      </c>
      <c r="C35" s="94">
        <v>125.83</v>
      </c>
      <c r="D35" s="95">
        <v>117.59</v>
      </c>
      <c r="E35" s="96">
        <v>120.39</v>
      </c>
      <c r="F35" s="41">
        <f t="shared" si="0"/>
        <v>2.799999999999997</v>
      </c>
      <c r="G35" s="65">
        <f t="shared" si="1"/>
        <v>1.0238115486010715</v>
      </c>
      <c r="H35" s="72">
        <v>118</v>
      </c>
      <c r="I35" s="66">
        <f t="shared" si="2"/>
        <v>1.0202542372881356</v>
      </c>
    </row>
    <row r="36" spans="1:9" s="47" customFormat="1" ht="11.25">
      <c r="A36" s="269"/>
      <c r="B36" s="82" t="s">
        <v>34</v>
      </c>
      <c r="C36" s="94">
        <v>174.53</v>
      </c>
      <c r="D36" s="95">
        <v>145.1</v>
      </c>
      <c r="E36" s="96">
        <v>298.35</v>
      </c>
      <c r="F36" s="41">
        <f t="shared" si="0"/>
        <v>153.25000000000003</v>
      </c>
      <c r="G36" s="65">
        <f t="shared" si="1"/>
        <v>2.0561681598897317</v>
      </c>
      <c r="H36" s="72">
        <v>295</v>
      </c>
      <c r="I36" s="66">
        <f t="shared" si="2"/>
        <v>1.0113559322033898</v>
      </c>
    </row>
    <row r="37" spans="1:9" s="47" customFormat="1" ht="11.25">
      <c r="A37" s="269"/>
      <c r="B37" s="82" t="s">
        <v>35</v>
      </c>
      <c r="C37" s="94">
        <v>142.48</v>
      </c>
      <c r="D37" s="95">
        <v>145.1</v>
      </c>
      <c r="E37" s="96">
        <v>158.8</v>
      </c>
      <c r="F37" s="41">
        <f t="shared" si="0"/>
        <v>13.700000000000017</v>
      </c>
      <c r="G37" s="65">
        <f t="shared" si="1"/>
        <v>1.0944176430048245</v>
      </c>
      <c r="H37" s="72">
        <v>235</v>
      </c>
      <c r="I37" s="66">
        <f t="shared" si="2"/>
        <v>0.6757446808510639</v>
      </c>
    </row>
    <row r="38" spans="1:9" s="47" customFormat="1" ht="11.25">
      <c r="A38" s="269"/>
      <c r="B38" s="82" t="s">
        <v>36</v>
      </c>
      <c r="C38" s="94"/>
      <c r="D38" s="95"/>
      <c r="E38" s="96">
        <v>139.55</v>
      </c>
      <c r="F38" s="41">
        <f>E38-D17</f>
        <v>16.440000000000012</v>
      </c>
      <c r="G38" s="65">
        <f>E38/D17</f>
        <v>1.1335391113638211</v>
      </c>
      <c r="H38" s="72">
        <v>60</v>
      </c>
      <c r="I38" s="66">
        <f t="shared" si="2"/>
        <v>2.3258333333333336</v>
      </c>
    </row>
    <row r="39" spans="1:9" s="47" customFormat="1" ht="11.25">
      <c r="A39" s="269"/>
      <c r="B39" s="82" t="s">
        <v>37</v>
      </c>
      <c r="C39" s="94">
        <v>16.3</v>
      </c>
      <c r="D39" s="95">
        <v>13.89</v>
      </c>
      <c r="E39" s="96"/>
      <c r="F39" s="41">
        <f t="shared" si="0"/>
        <v>-13.89</v>
      </c>
      <c r="G39" s="65">
        <f t="shared" si="1"/>
        <v>0</v>
      </c>
      <c r="H39" s="72">
        <v>14</v>
      </c>
      <c r="I39" s="66">
        <f t="shared" si="2"/>
        <v>0</v>
      </c>
    </row>
    <row r="40" spans="1:9" s="51" customFormat="1" ht="12" thickBot="1">
      <c r="A40" s="272"/>
      <c r="B40" s="83" t="s">
        <v>0</v>
      </c>
      <c r="C40" s="97">
        <v>11880.08</v>
      </c>
      <c r="D40" s="98">
        <v>11280.56</v>
      </c>
      <c r="E40" s="99">
        <v>12280.89</v>
      </c>
      <c r="F40" s="53">
        <f>E40-D40</f>
        <v>1000.3299999999999</v>
      </c>
      <c r="G40" s="73">
        <f t="shared" si="1"/>
        <v>1.0886773351677577</v>
      </c>
      <c r="H40" s="74">
        <v>11752.456</v>
      </c>
      <c r="I40" s="75">
        <f t="shared" si="2"/>
        <v>1.0449637080113297</v>
      </c>
    </row>
    <row r="41" spans="1:9" s="51" customFormat="1" ht="12" thickBot="1">
      <c r="A41" s="276" t="s">
        <v>38</v>
      </c>
      <c r="B41" s="277"/>
      <c r="C41" s="170">
        <v>401.42</v>
      </c>
      <c r="D41" s="170">
        <v>135.089999999998</v>
      </c>
      <c r="E41" s="171">
        <v>383.77</v>
      </c>
      <c r="F41" s="55">
        <f>E41-D41</f>
        <v>248.68000000000197</v>
      </c>
      <c r="G41" s="76"/>
      <c r="H41" s="77">
        <f>H11-H40</f>
        <v>0</v>
      </c>
      <c r="I41" s="76"/>
    </row>
    <row r="42" spans="6:9" s="47" customFormat="1" ht="11.25">
      <c r="F42" s="17"/>
      <c r="G42" s="17"/>
      <c r="H42" s="78"/>
      <c r="I42" s="17"/>
    </row>
    <row r="43" spans="6:9" s="47" customFormat="1" ht="11.25">
      <c r="F43" s="17"/>
      <c r="G43" s="17"/>
      <c r="H43" s="78"/>
      <c r="I43" s="17"/>
    </row>
    <row r="44" spans="6:9" s="47" customFormat="1" ht="11.25">
      <c r="F44" s="17"/>
      <c r="G44" s="17"/>
      <c r="H44" s="78"/>
      <c r="I44" s="17"/>
    </row>
    <row r="45" spans="6:9" s="47" customFormat="1" ht="11.25">
      <c r="F45" s="17"/>
      <c r="G45" s="17"/>
      <c r="H45" s="78"/>
      <c r="I45" s="17"/>
    </row>
    <row r="46" spans="6:9" s="47" customFormat="1" ht="11.25">
      <c r="F46" s="17"/>
      <c r="G46" s="17"/>
      <c r="H46" s="78"/>
      <c r="I46" s="17"/>
    </row>
    <row r="47" spans="6:9" ht="12.75">
      <c r="F47" s="17"/>
      <c r="G47" s="17"/>
      <c r="H47" s="78"/>
      <c r="I47" s="17"/>
    </row>
    <row r="48" spans="6:9" ht="12.75">
      <c r="F48" s="17"/>
      <c r="G48" s="17"/>
      <c r="H48" s="78"/>
      <c r="I48" s="17"/>
    </row>
    <row r="49" spans="6:9" ht="12.75">
      <c r="F49" s="17"/>
      <c r="G49" s="17"/>
      <c r="H49" s="78"/>
      <c r="I49" s="17"/>
    </row>
    <row r="50" spans="6:9" ht="12.75">
      <c r="F50" s="17"/>
      <c r="G50" s="17"/>
      <c r="H50" s="78"/>
      <c r="I50" s="17"/>
    </row>
    <row r="51" spans="6:9" ht="12.75">
      <c r="F51" s="17"/>
      <c r="G51" s="17"/>
      <c r="H51" s="78"/>
      <c r="I51" s="17"/>
    </row>
    <row r="52" spans="6:9" ht="12.75">
      <c r="F52" s="17"/>
      <c r="G52" s="17"/>
      <c r="H52" s="78"/>
      <c r="I52" s="17"/>
    </row>
    <row r="53" spans="6:9" ht="12.75">
      <c r="F53" s="17"/>
      <c r="G53" s="17"/>
      <c r="H53" s="78"/>
      <c r="I53" s="17"/>
    </row>
    <row r="54" spans="6:9" ht="12.75">
      <c r="F54" s="17"/>
      <c r="G54" s="17"/>
      <c r="H54" s="78"/>
      <c r="I54" s="17"/>
    </row>
    <row r="55" spans="6:9" ht="12.75">
      <c r="F55" s="17"/>
      <c r="G55" s="17"/>
      <c r="H55" s="78"/>
      <c r="I55" s="17"/>
    </row>
  </sheetData>
  <sheetProtection/>
  <mergeCells count="6">
    <mergeCell ref="A41:B41"/>
    <mergeCell ref="A1:I1"/>
    <mergeCell ref="A3:D3"/>
    <mergeCell ref="A5:B5"/>
    <mergeCell ref="A6:A11"/>
    <mergeCell ref="A12:A40"/>
  </mergeCells>
  <conditionalFormatting sqref="I6:I11">
    <cfRule type="cellIs" priority="2" dxfId="1" operator="lessThan" stopIfTrue="1">
      <formula>1</formula>
    </cfRule>
  </conditionalFormatting>
  <conditionalFormatting sqref="I12:I40">
    <cfRule type="cellIs" priority="1" dxfId="0" operator="greaterThan" stopIfTrue="1">
      <formula>1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4"/>
  <sheetViews>
    <sheetView showGridLines="0" zoomScalePageLayoutView="0" workbookViewId="0" topLeftCell="A31">
      <selection activeCell="L25" sqref="L25"/>
    </sheetView>
  </sheetViews>
  <sheetFormatPr defaultColWidth="9.140625" defaultRowHeight="12.75"/>
  <cols>
    <col min="1" max="1" width="7.7109375" style="0" customWidth="1"/>
    <col min="2" max="2" width="35.7109375" style="0" customWidth="1"/>
    <col min="3" max="5" width="6.8515625" style="0" customWidth="1"/>
    <col min="6" max="6" width="7.421875" style="6" customWidth="1"/>
    <col min="7" max="7" width="8.421875" style="6" customWidth="1"/>
    <col min="8" max="8" width="7.00390625" style="6" bestFit="1" customWidth="1"/>
    <col min="9" max="9" width="7.421875" style="6" bestFit="1" customWidth="1"/>
  </cols>
  <sheetData>
    <row r="1" spans="1:9" ht="15">
      <c r="A1" s="278" t="s">
        <v>64</v>
      </c>
      <c r="B1" s="278"/>
      <c r="C1" s="278"/>
      <c r="D1" s="278"/>
      <c r="E1" s="278"/>
      <c r="F1" s="278"/>
      <c r="G1" s="278"/>
      <c r="H1" s="278"/>
      <c r="I1" s="278"/>
    </row>
    <row r="2" spans="1:5" ht="13.5" customHeight="1">
      <c r="A2" s="58"/>
      <c r="B2" s="58"/>
      <c r="C2" s="58"/>
      <c r="D2" s="58"/>
      <c r="E2" s="57"/>
    </row>
    <row r="3" spans="1:5" ht="12.75" customHeight="1">
      <c r="A3" s="279" t="s">
        <v>69</v>
      </c>
      <c r="B3" s="279"/>
      <c r="C3" s="58"/>
      <c r="D3" s="58"/>
      <c r="E3" s="57"/>
    </row>
    <row r="4" spans="1:5" ht="9.75" customHeight="1" thickBot="1">
      <c r="A4" s="58"/>
      <c r="B4" s="58"/>
      <c r="C4" s="58"/>
      <c r="D4" s="58"/>
      <c r="E4" s="57"/>
    </row>
    <row r="5" spans="1:9" s="19" customFormat="1" ht="45.75" thickBot="1">
      <c r="A5" s="282"/>
      <c r="B5" s="283"/>
      <c r="C5" s="114">
        <v>2010</v>
      </c>
      <c r="D5" s="113">
        <v>2011</v>
      </c>
      <c r="E5" s="115">
        <v>2012</v>
      </c>
      <c r="F5" s="39" t="s">
        <v>39</v>
      </c>
      <c r="G5" s="7" t="s">
        <v>45</v>
      </c>
      <c r="H5" s="84" t="s">
        <v>65</v>
      </c>
      <c r="I5" s="31" t="s">
        <v>42</v>
      </c>
    </row>
    <row r="6" spans="1:9" s="47" customFormat="1" ht="11.25">
      <c r="A6" s="271" t="s">
        <v>1</v>
      </c>
      <c r="B6" s="35" t="s">
        <v>63</v>
      </c>
      <c r="C6" s="151">
        <v>2605.44</v>
      </c>
      <c r="D6" s="92">
        <v>5286</v>
      </c>
      <c r="E6" s="93">
        <v>3490.39</v>
      </c>
      <c r="F6" s="85">
        <f>E6-D6</f>
        <v>-1795.6100000000001</v>
      </c>
      <c r="G6" s="63">
        <f>E6/D6</f>
        <v>0.6603083617101778</v>
      </c>
      <c r="H6" s="85">
        <v>5300</v>
      </c>
      <c r="I6" s="10">
        <f>E6/H6</f>
        <v>0.6585641509433962</v>
      </c>
    </row>
    <row r="7" spans="1:9" s="47" customFormat="1" ht="11.25">
      <c r="A7" s="269"/>
      <c r="B7" s="34" t="s">
        <v>2</v>
      </c>
      <c r="C7" s="152">
        <v>655109.18</v>
      </c>
      <c r="D7" s="95">
        <v>681830.48</v>
      </c>
      <c r="E7" s="96">
        <v>685591.07</v>
      </c>
      <c r="F7" s="72">
        <f aca="true" t="shared" si="0" ref="F7:F60">E7-D7</f>
        <v>3760.5899999999674</v>
      </c>
      <c r="G7" s="65">
        <f aca="true" t="shared" si="1" ref="G7:G60">E7/D7</f>
        <v>1.0055154325163052</v>
      </c>
      <c r="H7" s="72">
        <v>683461.5260000001</v>
      </c>
      <c r="I7" s="11">
        <f aca="true" t="shared" si="2" ref="I7:I59">E7/H7</f>
        <v>1.0031158213286169</v>
      </c>
    </row>
    <row r="8" spans="1:9" s="47" customFormat="1" ht="11.25">
      <c r="A8" s="269"/>
      <c r="B8" s="34" t="s">
        <v>66</v>
      </c>
      <c r="C8" s="152">
        <v>621637.72</v>
      </c>
      <c r="D8" s="95">
        <v>646330.57</v>
      </c>
      <c r="E8" s="96">
        <v>642110.6</v>
      </c>
      <c r="F8" s="72">
        <f t="shared" si="0"/>
        <v>-4219.969999999972</v>
      </c>
      <c r="G8" s="65">
        <f t="shared" si="1"/>
        <v>0.9934708797697748</v>
      </c>
      <c r="H8" s="72">
        <v>649861.5260000001</v>
      </c>
      <c r="I8" s="11">
        <f t="shared" si="2"/>
        <v>0.9880729575611157</v>
      </c>
    </row>
    <row r="9" spans="1:9" s="47" customFormat="1" ht="11.25">
      <c r="A9" s="269"/>
      <c r="B9" s="34" t="s">
        <v>62</v>
      </c>
      <c r="C9" s="152"/>
      <c r="D9" s="95"/>
      <c r="E9" s="96"/>
      <c r="F9" s="72">
        <f t="shared" si="0"/>
        <v>0</v>
      </c>
      <c r="G9" s="65"/>
      <c r="H9" s="72"/>
      <c r="I9" s="11"/>
    </row>
    <row r="10" spans="1:9" s="47" customFormat="1" ht="11.25">
      <c r="A10" s="269"/>
      <c r="B10" s="34" t="s">
        <v>3</v>
      </c>
      <c r="C10" s="152">
        <v>664.45</v>
      </c>
      <c r="D10" s="95">
        <v>344.29</v>
      </c>
      <c r="E10" s="96">
        <v>298.24</v>
      </c>
      <c r="F10" s="72">
        <f t="shared" si="0"/>
        <v>-46.05000000000001</v>
      </c>
      <c r="G10" s="65">
        <f t="shared" si="1"/>
        <v>0.8662464782596067</v>
      </c>
      <c r="H10" s="72">
        <v>300</v>
      </c>
      <c r="I10" s="11">
        <f t="shared" si="2"/>
        <v>0.9941333333333333</v>
      </c>
    </row>
    <row r="11" spans="1:9" s="47" customFormat="1" ht="11.25">
      <c r="A11" s="269"/>
      <c r="B11" s="34" t="s">
        <v>61</v>
      </c>
      <c r="C11" s="152">
        <v>66732.72</v>
      </c>
      <c r="D11" s="95">
        <v>69699.34</v>
      </c>
      <c r="E11" s="96">
        <v>75982.79</v>
      </c>
      <c r="F11" s="72">
        <f t="shared" si="0"/>
        <v>6283.449999999997</v>
      </c>
      <c r="G11" s="65">
        <f t="shared" si="1"/>
        <v>1.090150781915582</v>
      </c>
      <c r="H11" s="72">
        <v>75000</v>
      </c>
      <c r="I11" s="11">
        <f t="shared" si="2"/>
        <v>1.0131038666666665</v>
      </c>
    </row>
    <row r="12" spans="1:9" s="47" customFormat="1" ht="11.25">
      <c r="A12" s="269"/>
      <c r="B12" s="34" t="s">
        <v>60</v>
      </c>
      <c r="C12" s="152">
        <v>64850.07</v>
      </c>
      <c r="D12" s="95">
        <v>62676.9</v>
      </c>
      <c r="E12" s="96">
        <v>68682.39</v>
      </c>
      <c r="F12" s="72">
        <f t="shared" si="0"/>
        <v>6005.489999999998</v>
      </c>
      <c r="G12" s="65">
        <f t="shared" si="1"/>
        <v>1.095816640580501</v>
      </c>
      <c r="H12" s="72">
        <v>65000</v>
      </c>
      <c r="I12" s="11">
        <f t="shared" si="2"/>
        <v>1.0566521538461537</v>
      </c>
    </row>
    <row r="13" spans="1:9" s="47" customFormat="1" ht="11.25">
      <c r="A13" s="269"/>
      <c r="B13" s="34" t="s">
        <v>59</v>
      </c>
      <c r="C13" s="152">
        <v>0.75</v>
      </c>
      <c r="D13" s="95">
        <v>10.83</v>
      </c>
      <c r="E13" s="96">
        <v>39.25</v>
      </c>
      <c r="F13" s="72">
        <f t="shared" si="0"/>
        <v>28.42</v>
      </c>
      <c r="G13" s="65">
        <f t="shared" si="1"/>
        <v>3.624192059095106</v>
      </c>
      <c r="H13" s="72">
        <v>10</v>
      </c>
      <c r="I13" s="11">
        <f t="shared" si="2"/>
        <v>3.925</v>
      </c>
    </row>
    <row r="14" spans="1:9" s="47" customFormat="1" ht="11.25">
      <c r="A14" s="269"/>
      <c r="B14" s="34" t="s">
        <v>58</v>
      </c>
      <c r="C14" s="152">
        <f>C15</f>
        <v>9994.03</v>
      </c>
      <c r="D14" s="95">
        <f>D15</f>
        <v>10089.1</v>
      </c>
      <c r="E14" s="96"/>
      <c r="F14" s="72">
        <f t="shared" si="0"/>
        <v>-10089.1</v>
      </c>
      <c r="G14" s="65">
        <f t="shared" si="1"/>
        <v>0</v>
      </c>
      <c r="H14" s="72">
        <v>0</v>
      </c>
      <c r="I14" s="11"/>
    </row>
    <row r="15" spans="1:9" s="47" customFormat="1" ht="11.25">
      <c r="A15" s="269"/>
      <c r="B15" s="34" t="s">
        <v>57</v>
      </c>
      <c r="C15" s="152">
        <v>9994.03</v>
      </c>
      <c r="D15" s="95">
        <v>10089.1</v>
      </c>
      <c r="E15" s="96"/>
      <c r="F15" s="72">
        <f t="shared" si="0"/>
        <v>-10089.1</v>
      </c>
      <c r="G15" s="65">
        <f t="shared" si="1"/>
        <v>0</v>
      </c>
      <c r="H15" s="72">
        <f>H14</f>
        <v>0</v>
      </c>
      <c r="I15" s="11"/>
    </row>
    <row r="16" spans="1:9" s="47" customFormat="1" ht="11.25">
      <c r="A16" s="269"/>
      <c r="B16" s="34" t="s">
        <v>4</v>
      </c>
      <c r="C16" s="152">
        <v>9238.76</v>
      </c>
      <c r="D16" s="95">
        <v>12011.5</v>
      </c>
      <c r="E16" s="96">
        <v>23308.49</v>
      </c>
      <c r="F16" s="72">
        <f t="shared" si="0"/>
        <v>11296.990000000002</v>
      </c>
      <c r="G16" s="65">
        <f t="shared" si="1"/>
        <v>1.940514506930858</v>
      </c>
      <c r="H16" s="72">
        <v>24573.3</v>
      </c>
      <c r="I16" s="11">
        <f t="shared" si="2"/>
        <v>0.9485290945864008</v>
      </c>
    </row>
    <row r="17" spans="1:9" s="47" customFormat="1" ht="11.25">
      <c r="A17" s="269"/>
      <c r="B17" s="34" t="s">
        <v>5</v>
      </c>
      <c r="C17" s="152">
        <v>2719.45</v>
      </c>
      <c r="D17" s="95">
        <v>3205.51</v>
      </c>
      <c r="E17" s="96">
        <v>15235.44</v>
      </c>
      <c r="F17" s="72">
        <f t="shared" si="0"/>
        <v>12029.93</v>
      </c>
      <c r="G17" s="65">
        <f t="shared" si="1"/>
        <v>4.752891115610308</v>
      </c>
      <c r="H17" s="72">
        <v>16617</v>
      </c>
      <c r="I17" s="11">
        <f t="shared" si="2"/>
        <v>0.9168586387434555</v>
      </c>
    </row>
    <row r="18" spans="1:9" s="47" customFormat="1" ht="11.25">
      <c r="A18" s="269"/>
      <c r="B18" s="34" t="s">
        <v>6</v>
      </c>
      <c r="C18" s="152">
        <v>551.71</v>
      </c>
      <c r="D18" s="95">
        <v>710.85</v>
      </c>
      <c r="E18" s="96">
        <v>875.82</v>
      </c>
      <c r="F18" s="72">
        <f t="shared" si="0"/>
        <v>164.97000000000003</v>
      </c>
      <c r="G18" s="65">
        <f t="shared" si="1"/>
        <v>1.2320742772736866</v>
      </c>
      <c r="H18" s="72">
        <v>700</v>
      </c>
      <c r="I18" s="11">
        <f t="shared" si="2"/>
        <v>1.2511714285714286</v>
      </c>
    </row>
    <row r="19" spans="1:9" s="47" customFormat="1" ht="11.25">
      <c r="A19" s="269"/>
      <c r="B19" s="34" t="s">
        <v>7</v>
      </c>
      <c r="C19" s="152">
        <v>27154.42</v>
      </c>
      <c r="D19" s="95">
        <v>13304.11</v>
      </c>
      <c r="E19" s="96">
        <v>12151.92</v>
      </c>
      <c r="F19" s="72">
        <f t="shared" si="0"/>
        <v>-1152.1900000000005</v>
      </c>
      <c r="G19" s="65">
        <f t="shared" si="1"/>
        <v>0.9133959355417235</v>
      </c>
      <c r="H19" s="72">
        <v>11977.359</v>
      </c>
      <c r="I19" s="11">
        <f t="shared" si="2"/>
        <v>1.014574247962343</v>
      </c>
    </row>
    <row r="20" spans="1:9" s="47" customFormat="1" ht="11.25">
      <c r="A20" s="269"/>
      <c r="B20" s="34" t="s">
        <v>56</v>
      </c>
      <c r="C20" s="152"/>
      <c r="D20" s="95"/>
      <c r="E20" s="96"/>
      <c r="F20" s="72">
        <f t="shared" si="0"/>
        <v>0</v>
      </c>
      <c r="G20" s="65"/>
      <c r="H20" s="86"/>
      <c r="I20" s="11"/>
    </row>
    <row r="21" spans="1:9" s="47" customFormat="1" ht="11.25">
      <c r="A21" s="269"/>
      <c r="B21" s="34" t="s">
        <v>55</v>
      </c>
      <c r="C21" s="152"/>
      <c r="D21" s="95">
        <v>5000</v>
      </c>
      <c r="E21" s="96">
        <v>5000</v>
      </c>
      <c r="F21" s="72">
        <f t="shared" si="0"/>
        <v>0</v>
      </c>
      <c r="G21" s="65">
        <f t="shared" si="1"/>
        <v>1</v>
      </c>
      <c r="H21" s="86"/>
      <c r="I21" s="11"/>
    </row>
    <row r="22" spans="1:9" s="51" customFormat="1" ht="12" thickBot="1">
      <c r="A22" s="272"/>
      <c r="B22" s="48" t="s">
        <v>0</v>
      </c>
      <c r="C22" s="153">
        <v>772051.46</v>
      </c>
      <c r="D22" s="98">
        <v>793286.51</v>
      </c>
      <c r="E22" s="99">
        <v>801737.98</v>
      </c>
      <c r="F22" s="88">
        <f t="shared" si="0"/>
        <v>8451.469999999972</v>
      </c>
      <c r="G22" s="67">
        <f t="shared" si="1"/>
        <v>1.0106537422399884</v>
      </c>
      <c r="H22" s="88">
        <v>801322.1850000002</v>
      </c>
      <c r="I22" s="14">
        <f t="shared" si="2"/>
        <v>1.0005188861706105</v>
      </c>
    </row>
    <row r="23" spans="1:9" s="47" customFormat="1" ht="11.25">
      <c r="A23" s="271" t="s">
        <v>8</v>
      </c>
      <c r="B23" s="33" t="s">
        <v>9</v>
      </c>
      <c r="C23" s="181">
        <v>186752.06</v>
      </c>
      <c r="D23" s="101">
        <v>193876.83</v>
      </c>
      <c r="E23" s="102">
        <v>196745.82</v>
      </c>
      <c r="F23" s="70">
        <f t="shared" si="0"/>
        <v>2868.99000000002</v>
      </c>
      <c r="G23" s="69">
        <f t="shared" si="1"/>
        <v>1.0147980034540487</v>
      </c>
      <c r="H23" s="70">
        <v>194610.385</v>
      </c>
      <c r="I23" s="11">
        <f t="shared" si="2"/>
        <v>1.0109728727991572</v>
      </c>
    </row>
    <row r="24" spans="1:9" s="47" customFormat="1" ht="11.25">
      <c r="A24" s="269"/>
      <c r="B24" s="34" t="s">
        <v>10</v>
      </c>
      <c r="C24" s="152">
        <v>52054.44</v>
      </c>
      <c r="D24" s="95">
        <v>52917.56</v>
      </c>
      <c r="E24" s="96">
        <v>52435.48</v>
      </c>
      <c r="F24" s="72">
        <f t="shared" si="0"/>
        <v>-482.07999999999447</v>
      </c>
      <c r="G24" s="65">
        <f t="shared" si="1"/>
        <v>0.9908899805659975</v>
      </c>
      <c r="H24" s="72">
        <v>53000</v>
      </c>
      <c r="I24" s="11">
        <f t="shared" si="2"/>
        <v>0.989348679245283</v>
      </c>
    </row>
    <row r="25" spans="1:9" s="47" customFormat="1" ht="11.25">
      <c r="A25" s="269"/>
      <c r="B25" s="34" t="s">
        <v>54</v>
      </c>
      <c r="C25" s="152">
        <v>6791.67</v>
      </c>
      <c r="D25" s="95">
        <v>6867.84</v>
      </c>
      <c r="E25" s="96">
        <v>7679.91</v>
      </c>
      <c r="F25" s="72">
        <f t="shared" si="0"/>
        <v>812.0699999999997</v>
      </c>
      <c r="G25" s="65">
        <f t="shared" si="1"/>
        <v>1.1182424168297456</v>
      </c>
      <c r="H25" s="72"/>
      <c r="I25" s="11"/>
    </row>
    <row r="26" spans="1:9" s="47" customFormat="1" ht="11.25">
      <c r="A26" s="269"/>
      <c r="B26" s="34" t="s">
        <v>11</v>
      </c>
      <c r="C26" s="152">
        <v>95266.97</v>
      </c>
      <c r="D26" s="95">
        <v>97337.95</v>
      </c>
      <c r="E26" s="96">
        <v>104700.56</v>
      </c>
      <c r="F26" s="72">
        <f t="shared" si="0"/>
        <v>7362.610000000001</v>
      </c>
      <c r="G26" s="65">
        <f t="shared" si="1"/>
        <v>1.0756396657213347</v>
      </c>
      <c r="H26" s="72">
        <v>99900</v>
      </c>
      <c r="I26" s="11">
        <f t="shared" si="2"/>
        <v>1.0480536536536535</v>
      </c>
    </row>
    <row r="27" spans="1:9" s="47" customFormat="1" ht="11.25">
      <c r="A27" s="269"/>
      <c r="B27" s="34" t="s">
        <v>12</v>
      </c>
      <c r="C27" s="152">
        <v>11596.77</v>
      </c>
      <c r="D27" s="95">
        <v>13361.66</v>
      </c>
      <c r="E27" s="96">
        <v>12923.53</v>
      </c>
      <c r="F27" s="72">
        <f t="shared" si="0"/>
        <v>-438.1299999999992</v>
      </c>
      <c r="G27" s="65">
        <f t="shared" si="1"/>
        <v>0.9672099125408071</v>
      </c>
      <c r="H27" s="72">
        <v>13400</v>
      </c>
      <c r="I27" s="11">
        <f t="shared" si="2"/>
        <v>0.9644425373134329</v>
      </c>
    </row>
    <row r="28" spans="1:9" s="47" customFormat="1" ht="11.25">
      <c r="A28" s="269"/>
      <c r="B28" s="34" t="s">
        <v>13</v>
      </c>
      <c r="C28" s="152">
        <v>720.61</v>
      </c>
      <c r="D28" s="95">
        <v>812.33</v>
      </c>
      <c r="E28" s="96">
        <v>796.88</v>
      </c>
      <c r="F28" s="72">
        <f t="shared" si="0"/>
        <v>-15.450000000000045</v>
      </c>
      <c r="G28" s="65">
        <f t="shared" si="1"/>
        <v>0.9809806359484445</v>
      </c>
      <c r="H28" s="72">
        <v>800</v>
      </c>
      <c r="I28" s="11">
        <f t="shared" si="2"/>
        <v>0.9961</v>
      </c>
    </row>
    <row r="29" spans="1:9" s="47" customFormat="1" ht="11.25">
      <c r="A29" s="269"/>
      <c r="B29" s="34" t="s">
        <v>14</v>
      </c>
      <c r="C29" s="152">
        <v>3438.34</v>
      </c>
      <c r="D29" s="95">
        <v>5094.54</v>
      </c>
      <c r="E29" s="96"/>
      <c r="F29" s="72">
        <f>E56-D29</f>
        <v>490.2300000000005</v>
      </c>
      <c r="G29" s="65">
        <f>E56/D29</f>
        <v>1.0962265484224287</v>
      </c>
      <c r="H29" s="72"/>
      <c r="I29" s="11"/>
    </row>
    <row r="30" spans="1:9" s="47" customFormat="1" ht="11.25">
      <c r="A30" s="269"/>
      <c r="B30" s="34" t="s">
        <v>15</v>
      </c>
      <c r="C30" s="152">
        <v>13215.58</v>
      </c>
      <c r="D30" s="95">
        <v>13985.46</v>
      </c>
      <c r="E30" s="96">
        <v>14806.66</v>
      </c>
      <c r="F30" s="72">
        <f t="shared" si="0"/>
        <v>821.2000000000007</v>
      </c>
      <c r="G30" s="65">
        <f t="shared" si="1"/>
        <v>1.058718125824964</v>
      </c>
      <c r="H30" s="72">
        <v>13600</v>
      </c>
      <c r="I30" s="11">
        <f t="shared" si="2"/>
        <v>1.088725</v>
      </c>
    </row>
    <row r="31" spans="1:9" s="47" customFormat="1" ht="11.25">
      <c r="A31" s="269"/>
      <c r="B31" s="34" t="s">
        <v>16</v>
      </c>
      <c r="C31" s="152">
        <v>3667.68</v>
      </c>
      <c r="D31" s="95">
        <v>3499.49</v>
      </c>
      <c r="E31" s="96">
        <v>3402.8</v>
      </c>
      <c r="F31" s="72">
        <f t="shared" si="0"/>
        <v>-96.6899999999996</v>
      </c>
      <c r="G31" s="65">
        <f t="shared" si="1"/>
        <v>0.9723702596664087</v>
      </c>
      <c r="H31" s="72">
        <v>6900</v>
      </c>
      <c r="I31" s="11">
        <f t="shared" si="2"/>
        <v>0.4931594202898551</v>
      </c>
    </row>
    <row r="32" spans="1:9" s="47" customFormat="1" ht="11.25">
      <c r="A32" s="269"/>
      <c r="B32" s="34" t="s">
        <v>17</v>
      </c>
      <c r="C32" s="152">
        <v>25398.45</v>
      </c>
      <c r="D32" s="95">
        <v>24198</v>
      </c>
      <c r="E32" s="96">
        <v>26895.1</v>
      </c>
      <c r="F32" s="72">
        <f t="shared" si="0"/>
        <v>2697.0999999999985</v>
      </c>
      <c r="G32" s="65">
        <f t="shared" si="1"/>
        <v>1.111459624762377</v>
      </c>
      <c r="H32" s="72">
        <v>26700</v>
      </c>
      <c r="I32" s="11">
        <f t="shared" si="2"/>
        <v>1.0073071161048688</v>
      </c>
    </row>
    <row r="33" spans="1:9" s="47" customFormat="1" ht="11.25">
      <c r="A33" s="269"/>
      <c r="B33" s="34" t="s">
        <v>18</v>
      </c>
      <c r="C33" s="152">
        <v>10844.57</v>
      </c>
      <c r="D33" s="95">
        <v>10755.91</v>
      </c>
      <c r="E33" s="96">
        <v>11429.59</v>
      </c>
      <c r="F33" s="72">
        <f t="shared" si="0"/>
        <v>673.6800000000003</v>
      </c>
      <c r="G33" s="65">
        <f t="shared" si="1"/>
        <v>1.0626334731324454</v>
      </c>
      <c r="H33" s="72">
        <v>12000</v>
      </c>
      <c r="I33" s="11">
        <f t="shared" si="2"/>
        <v>0.9524658333333333</v>
      </c>
    </row>
    <row r="34" spans="1:9" s="47" customFormat="1" ht="11.25">
      <c r="A34" s="269"/>
      <c r="B34" s="34" t="s">
        <v>19</v>
      </c>
      <c r="C34" s="152">
        <v>9563.84</v>
      </c>
      <c r="D34" s="95">
        <v>9001.84</v>
      </c>
      <c r="E34" s="96">
        <v>10893.55</v>
      </c>
      <c r="F34" s="72">
        <f t="shared" si="0"/>
        <v>1891.7099999999991</v>
      </c>
      <c r="G34" s="65">
        <f t="shared" si="1"/>
        <v>1.2101470366058493</v>
      </c>
      <c r="H34" s="72">
        <v>9800</v>
      </c>
      <c r="I34" s="11">
        <f t="shared" si="2"/>
        <v>1.1115867346938775</v>
      </c>
    </row>
    <row r="35" spans="1:9" s="47" customFormat="1" ht="11.25">
      <c r="A35" s="269"/>
      <c r="B35" s="34" t="s">
        <v>20</v>
      </c>
      <c r="C35" s="152">
        <v>4990.04</v>
      </c>
      <c r="D35" s="95">
        <v>4440.25</v>
      </c>
      <c r="E35" s="96">
        <v>4571.96</v>
      </c>
      <c r="F35" s="72">
        <f t="shared" si="0"/>
        <v>131.71000000000004</v>
      </c>
      <c r="G35" s="65">
        <f t="shared" si="1"/>
        <v>1.0296627442148527</v>
      </c>
      <c r="H35" s="72">
        <v>4900</v>
      </c>
      <c r="I35" s="11">
        <f t="shared" si="2"/>
        <v>0.9330530612244898</v>
      </c>
    </row>
    <row r="36" spans="1:9" s="47" customFormat="1" ht="11.25">
      <c r="A36" s="269"/>
      <c r="B36" s="34" t="s">
        <v>53</v>
      </c>
      <c r="C36" s="152">
        <v>57422.21</v>
      </c>
      <c r="D36" s="95">
        <v>59303.31</v>
      </c>
      <c r="E36" s="96">
        <v>61275.48</v>
      </c>
      <c r="F36" s="72">
        <f t="shared" si="0"/>
        <v>1972.1700000000055</v>
      </c>
      <c r="G36" s="65">
        <f t="shared" si="1"/>
        <v>1.033255647956244</v>
      </c>
      <c r="H36" s="72">
        <v>61000</v>
      </c>
      <c r="I36" s="11">
        <f t="shared" si="2"/>
        <v>1.0045160655737706</v>
      </c>
    </row>
    <row r="37" spans="1:9" s="47" customFormat="1" ht="11.25">
      <c r="A37" s="269"/>
      <c r="B37" s="34" t="s">
        <v>52</v>
      </c>
      <c r="C37" s="152"/>
      <c r="D37" s="95"/>
      <c r="E37" s="96">
        <v>-10384.31</v>
      </c>
      <c r="F37" s="72">
        <f>-E37-D15</f>
        <v>295.2099999999991</v>
      </c>
      <c r="G37" s="65">
        <f>-E37/D15</f>
        <v>1.0292602908088926</v>
      </c>
      <c r="H37" s="72">
        <v>-10000</v>
      </c>
      <c r="I37" s="11">
        <f t="shared" si="2"/>
        <v>1.0384309999999999</v>
      </c>
    </row>
    <row r="38" spans="1:9" s="47" customFormat="1" ht="11.25">
      <c r="A38" s="269"/>
      <c r="B38" s="34" t="s">
        <v>21</v>
      </c>
      <c r="C38" s="152">
        <v>14571.77</v>
      </c>
      <c r="D38" s="95">
        <v>15083.86</v>
      </c>
      <c r="E38" s="96">
        <v>13485.39</v>
      </c>
      <c r="F38" s="72">
        <f t="shared" si="0"/>
        <v>-1598.4700000000012</v>
      </c>
      <c r="G38" s="65">
        <f t="shared" si="1"/>
        <v>0.8940277886429601</v>
      </c>
      <c r="H38" s="72">
        <v>14117</v>
      </c>
      <c r="I38" s="11">
        <f t="shared" si="2"/>
        <v>0.9552589076999362</v>
      </c>
    </row>
    <row r="39" spans="1:9" s="47" customFormat="1" ht="11.25">
      <c r="A39" s="269"/>
      <c r="B39" s="34" t="s">
        <v>22</v>
      </c>
      <c r="C39" s="152">
        <v>513.11</v>
      </c>
      <c r="D39" s="95">
        <v>557.68</v>
      </c>
      <c r="E39" s="96">
        <v>580.43</v>
      </c>
      <c r="F39" s="72">
        <f t="shared" si="0"/>
        <v>22.75</v>
      </c>
      <c r="G39" s="65">
        <f t="shared" si="1"/>
        <v>1.0407940037297374</v>
      </c>
      <c r="H39" s="72"/>
      <c r="I39" s="11"/>
    </row>
    <row r="40" spans="1:9" s="47" customFormat="1" ht="11.25">
      <c r="A40" s="269"/>
      <c r="B40" s="34" t="s">
        <v>51</v>
      </c>
      <c r="C40" s="152">
        <v>83.16</v>
      </c>
      <c r="D40" s="95">
        <v>81.4</v>
      </c>
      <c r="E40" s="96">
        <v>73.37</v>
      </c>
      <c r="F40" s="72">
        <f t="shared" si="0"/>
        <v>-8.030000000000001</v>
      </c>
      <c r="G40" s="65">
        <f t="shared" si="1"/>
        <v>0.9013513513513514</v>
      </c>
      <c r="H40" s="72"/>
      <c r="I40" s="11"/>
    </row>
    <row r="41" spans="1:9" s="47" customFormat="1" ht="11.25">
      <c r="A41" s="269"/>
      <c r="B41" s="34" t="s">
        <v>23</v>
      </c>
      <c r="C41" s="152">
        <v>22039.43</v>
      </c>
      <c r="D41" s="95">
        <v>22414.15</v>
      </c>
      <c r="E41" s="96">
        <v>23809.95</v>
      </c>
      <c r="F41" s="72">
        <f t="shared" si="0"/>
        <v>1395.7999999999993</v>
      </c>
      <c r="G41" s="65">
        <f t="shared" si="1"/>
        <v>1.0622731622658008</v>
      </c>
      <c r="H41" s="72">
        <v>22610.8</v>
      </c>
      <c r="I41" s="11">
        <f t="shared" si="2"/>
        <v>1.0530343906451785</v>
      </c>
    </row>
    <row r="42" spans="1:9" s="47" customFormat="1" ht="11.25">
      <c r="A42" s="269"/>
      <c r="B42" s="34" t="s">
        <v>24</v>
      </c>
      <c r="C42" s="152">
        <v>1616.72</v>
      </c>
      <c r="D42" s="95">
        <v>1563.22</v>
      </c>
      <c r="E42" s="96">
        <v>1570.76</v>
      </c>
      <c r="F42" s="72">
        <f t="shared" si="0"/>
        <v>7.539999999999964</v>
      </c>
      <c r="G42" s="65">
        <f t="shared" si="1"/>
        <v>1.0048233773876998</v>
      </c>
      <c r="H42" s="72"/>
      <c r="I42" s="11"/>
    </row>
    <row r="43" spans="1:9" s="47" customFormat="1" ht="11.25">
      <c r="A43" s="269"/>
      <c r="B43" s="34" t="s">
        <v>50</v>
      </c>
      <c r="C43" s="152"/>
      <c r="D43" s="95"/>
      <c r="E43" s="96"/>
      <c r="F43" s="72">
        <f t="shared" si="0"/>
        <v>0</v>
      </c>
      <c r="G43" s="65"/>
      <c r="H43" s="72"/>
      <c r="I43" s="11"/>
    </row>
    <row r="44" spans="1:9" s="47" customFormat="1" ht="11.25">
      <c r="A44" s="269"/>
      <c r="B44" s="34" t="s">
        <v>25</v>
      </c>
      <c r="C44" s="152">
        <v>9484.39</v>
      </c>
      <c r="D44" s="95">
        <v>10236.74</v>
      </c>
      <c r="E44" s="96">
        <v>10314.7</v>
      </c>
      <c r="F44" s="72">
        <f t="shared" si="0"/>
        <v>77.96000000000095</v>
      </c>
      <c r="G44" s="65">
        <f t="shared" si="1"/>
        <v>1.0076157057813329</v>
      </c>
      <c r="H44" s="72"/>
      <c r="I44" s="11"/>
    </row>
    <row r="45" spans="1:9" s="47" customFormat="1" ht="11.25">
      <c r="A45" s="269"/>
      <c r="B45" s="34" t="s">
        <v>26</v>
      </c>
      <c r="C45" s="152">
        <v>10938.32</v>
      </c>
      <c r="D45" s="95">
        <v>10614.19</v>
      </c>
      <c r="E45" s="96">
        <v>11924.49</v>
      </c>
      <c r="F45" s="72">
        <f t="shared" si="0"/>
        <v>1310.2999999999993</v>
      </c>
      <c r="G45" s="65">
        <f t="shared" si="1"/>
        <v>1.1234479503381793</v>
      </c>
      <c r="H45" s="72"/>
      <c r="I45" s="11"/>
    </row>
    <row r="46" spans="1:9" s="47" customFormat="1" ht="11.25">
      <c r="A46" s="269"/>
      <c r="B46" s="34" t="s">
        <v>27</v>
      </c>
      <c r="C46" s="152">
        <v>436909.31</v>
      </c>
      <c r="D46" s="95">
        <v>451436.24</v>
      </c>
      <c r="E46" s="96">
        <v>458557.13</v>
      </c>
      <c r="F46" s="72">
        <f t="shared" si="0"/>
        <v>7120.890000000014</v>
      </c>
      <c r="G46" s="65">
        <f t="shared" si="1"/>
        <v>1.0157738554618478</v>
      </c>
      <c r="H46" s="72">
        <v>455700</v>
      </c>
      <c r="I46" s="11">
        <f t="shared" si="2"/>
        <v>1.0062697608075488</v>
      </c>
    </row>
    <row r="47" spans="1:9" s="47" customFormat="1" ht="11.25">
      <c r="A47" s="269"/>
      <c r="B47" s="34" t="s">
        <v>28</v>
      </c>
      <c r="C47" s="152">
        <v>321604.76</v>
      </c>
      <c r="D47" s="95">
        <v>334035.37</v>
      </c>
      <c r="E47" s="96">
        <v>340871.34</v>
      </c>
      <c r="F47" s="72">
        <f t="shared" si="0"/>
        <v>6835.97000000003</v>
      </c>
      <c r="G47" s="65">
        <f t="shared" si="1"/>
        <v>1.020464808861409</v>
      </c>
      <c r="H47" s="72">
        <v>338200</v>
      </c>
      <c r="I47" s="11">
        <f t="shared" si="2"/>
        <v>1.0078986989946779</v>
      </c>
    </row>
    <row r="48" spans="1:9" s="47" customFormat="1" ht="11.25">
      <c r="A48" s="269"/>
      <c r="B48" s="34" t="s">
        <v>29</v>
      </c>
      <c r="C48" s="152">
        <v>306926.61</v>
      </c>
      <c r="D48" s="95">
        <v>320495.92</v>
      </c>
      <c r="E48" s="96">
        <v>326408.88</v>
      </c>
      <c r="F48" s="72">
        <f t="shared" si="0"/>
        <v>5912.960000000021</v>
      </c>
      <c r="G48" s="65">
        <f t="shared" si="1"/>
        <v>1.0184494080299058</v>
      </c>
      <c r="H48" s="72">
        <v>324200</v>
      </c>
      <c r="I48" s="11">
        <f t="shared" si="2"/>
        <v>1.006813325107958</v>
      </c>
    </row>
    <row r="49" spans="1:9" s="47" customFormat="1" ht="11.25">
      <c r="A49" s="269"/>
      <c r="B49" s="34" t="s">
        <v>30</v>
      </c>
      <c r="C49" s="152">
        <v>14678.15</v>
      </c>
      <c r="D49" s="95">
        <v>13539.43</v>
      </c>
      <c r="E49" s="96">
        <v>14462.46</v>
      </c>
      <c r="F49" s="72">
        <f t="shared" si="0"/>
        <v>923.0299999999988</v>
      </c>
      <c r="G49" s="65">
        <f t="shared" si="1"/>
        <v>1.06817347554513</v>
      </c>
      <c r="H49" s="72">
        <v>13700</v>
      </c>
      <c r="I49" s="11">
        <f t="shared" si="2"/>
        <v>1.05565401459854</v>
      </c>
    </row>
    <row r="50" spans="1:9" s="47" customFormat="1" ht="11.25">
      <c r="A50" s="269"/>
      <c r="B50" s="34" t="s">
        <v>31</v>
      </c>
      <c r="C50" s="152">
        <v>115304.55</v>
      </c>
      <c r="D50" s="95">
        <v>117400.87</v>
      </c>
      <c r="E50" s="96">
        <v>117685.79</v>
      </c>
      <c r="F50" s="72">
        <f t="shared" si="0"/>
        <v>284.91999999999825</v>
      </c>
      <c r="G50" s="65">
        <f t="shared" si="1"/>
        <v>1.0024268985400193</v>
      </c>
      <c r="H50" s="72">
        <v>117500</v>
      </c>
      <c r="I50" s="11">
        <f t="shared" si="2"/>
        <v>1.0015811914893618</v>
      </c>
    </row>
    <row r="51" spans="1:9" s="47" customFormat="1" ht="11.25">
      <c r="A51" s="269"/>
      <c r="B51" s="34" t="s">
        <v>32</v>
      </c>
      <c r="C51" s="152">
        <v>58.56</v>
      </c>
      <c r="D51" s="95">
        <v>56.84</v>
      </c>
      <c r="E51" s="96">
        <v>71.34</v>
      </c>
      <c r="F51" s="72">
        <f t="shared" si="0"/>
        <v>14.5</v>
      </c>
      <c r="G51" s="65">
        <f t="shared" si="1"/>
        <v>1.2551020408163265</v>
      </c>
      <c r="H51" s="72">
        <v>0</v>
      </c>
      <c r="I51" s="11"/>
    </row>
    <row r="52" spans="1:9" s="47" customFormat="1" ht="11.25">
      <c r="A52" s="269"/>
      <c r="B52" s="34" t="s">
        <v>33</v>
      </c>
      <c r="C52" s="152">
        <v>9868.82</v>
      </c>
      <c r="D52" s="95">
        <v>8553.23</v>
      </c>
      <c r="E52" s="96">
        <v>8560.01</v>
      </c>
      <c r="F52" s="72">
        <f t="shared" si="0"/>
        <v>6.780000000000655</v>
      </c>
      <c r="G52" s="65">
        <f t="shared" si="1"/>
        <v>1.0007926829981189</v>
      </c>
      <c r="H52" s="72">
        <v>8600</v>
      </c>
      <c r="I52" s="11">
        <f t="shared" si="2"/>
        <v>0.9953500000000001</v>
      </c>
    </row>
    <row r="53" spans="1:9" s="47" customFormat="1" ht="11.25">
      <c r="A53" s="269"/>
      <c r="B53" s="34" t="s">
        <v>49</v>
      </c>
      <c r="C53" s="152">
        <v>1777.14</v>
      </c>
      <c r="D53" s="95">
        <v>318.72</v>
      </c>
      <c r="E53" s="96">
        <v>201.65</v>
      </c>
      <c r="F53" s="72">
        <f t="shared" si="0"/>
        <v>-117.07000000000002</v>
      </c>
      <c r="G53" s="65">
        <f t="shared" si="1"/>
        <v>0.6326869979919678</v>
      </c>
      <c r="H53" s="72"/>
      <c r="I53" s="11"/>
    </row>
    <row r="54" spans="1:9" s="47" customFormat="1" ht="11.25">
      <c r="A54" s="269"/>
      <c r="B54" s="34" t="s">
        <v>34</v>
      </c>
      <c r="C54" s="152">
        <v>14309.65</v>
      </c>
      <c r="D54" s="95">
        <v>15924.38</v>
      </c>
      <c r="E54" s="96">
        <v>22016.04</v>
      </c>
      <c r="F54" s="72">
        <f t="shared" si="0"/>
        <v>6091.660000000002</v>
      </c>
      <c r="G54" s="65">
        <f t="shared" si="1"/>
        <v>1.382536714145229</v>
      </c>
      <c r="H54" s="72">
        <v>26500</v>
      </c>
      <c r="I54" s="11">
        <f t="shared" si="2"/>
        <v>0.830793962264151</v>
      </c>
    </row>
    <row r="55" spans="1:9" s="47" customFormat="1" ht="11.25">
      <c r="A55" s="269"/>
      <c r="B55" s="34" t="s">
        <v>35</v>
      </c>
      <c r="C55" s="152">
        <v>11811.83</v>
      </c>
      <c r="D55" s="95">
        <v>15767.28</v>
      </c>
      <c r="E55" s="96">
        <v>16083.43</v>
      </c>
      <c r="F55" s="72">
        <f t="shared" si="0"/>
        <v>316.14999999999964</v>
      </c>
      <c r="G55" s="65">
        <f t="shared" si="1"/>
        <v>1.0200510170428887</v>
      </c>
      <c r="H55" s="72">
        <v>22437</v>
      </c>
      <c r="I55" s="11">
        <f t="shared" si="2"/>
        <v>0.7168262245398226</v>
      </c>
    </row>
    <row r="56" spans="1:9" s="47" customFormat="1" ht="11.25">
      <c r="A56" s="269"/>
      <c r="B56" s="34" t="s">
        <v>36</v>
      </c>
      <c r="C56" s="152"/>
      <c r="D56" s="95"/>
      <c r="E56" s="96">
        <v>5584.77</v>
      </c>
      <c r="F56" s="72">
        <f>E56-D29</f>
        <v>490.2300000000005</v>
      </c>
      <c r="G56" s="65">
        <f>E56/D29</f>
        <v>1.0962265484224287</v>
      </c>
      <c r="H56" s="72">
        <v>4000</v>
      </c>
      <c r="I56" s="11">
        <f t="shared" si="2"/>
        <v>1.3961925000000002</v>
      </c>
    </row>
    <row r="57" spans="1:9" s="47" customFormat="1" ht="11.25">
      <c r="A57" s="269"/>
      <c r="B57" s="34" t="s">
        <v>48</v>
      </c>
      <c r="C57" s="152"/>
      <c r="D57" s="95"/>
      <c r="E57" s="96"/>
      <c r="F57" s="72">
        <f t="shared" si="0"/>
        <v>0</v>
      </c>
      <c r="G57" s="65"/>
      <c r="H57" s="72"/>
      <c r="I57" s="11"/>
    </row>
    <row r="58" spans="1:9" s="47" customFormat="1" ht="11.25">
      <c r="A58" s="269"/>
      <c r="B58" s="34" t="s">
        <v>37</v>
      </c>
      <c r="C58" s="152"/>
      <c r="D58" s="95">
        <v>0.99</v>
      </c>
      <c r="E58" s="96">
        <v>3.4</v>
      </c>
      <c r="F58" s="72">
        <f t="shared" si="0"/>
        <v>2.41</v>
      </c>
      <c r="G58" s="65">
        <f t="shared" si="1"/>
        <v>3.4343434343434343</v>
      </c>
      <c r="H58" s="86">
        <v>1</v>
      </c>
      <c r="I58" s="11">
        <f t="shared" si="2"/>
        <v>3.4</v>
      </c>
    </row>
    <row r="59" spans="1:9" s="51" customFormat="1" ht="12" thickBot="1">
      <c r="A59" s="270"/>
      <c r="B59" s="52" t="s">
        <v>0</v>
      </c>
      <c r="C59" s="182">
        <v>767926.59</v>
      </c>
      <c r="D59" s="104">
        <v>791486.95</v>
      </c>
      <c r="E59" s="105">
        <v>801689.19</v>
      </c>
      <c r="F59" s="74">
        <f t="shared" si="0"/>
        <v>10202.23999999999</v>
      </c>
      <c r="G59" s="73">
        <f t="shared" si="1"/>
        <v>1.0128899661580018</v>
      </c>
      <c r="H59" s="74">
        <v>801322.185</v>
      </c>
      <c r="I59" s="116">
        <f t="shared" si="2"/>
        <v>1.0004579993002438</v>
      </c>
    </row>
    <row r="60" spans="1:9" s="51" customFormat="1" ht="12" thickBot="1">
      <c r="A60" s="265" t="s">
        <v>38</v>
      </c>
      <c r="B60" s="266"/>
      <c r="C60" s="183">
        <v>4124.87</v>
      </c>
      <c r="D60" s="107">
        <v>1799.55999999994</v>
      </c>
      <c r="E60" s="108">
        <v>48.7900000000373</v>
      </c>
      <c r="F60" s="77">
        <f t="shared" si="0"/>
        <v>-1750.7699999999027</v>
      </c>
      <c r="G60" s="89">
        <f t="shared" si="1"/>
        <v>0.027112182978082936</v>
      </c>
      <c r="H60" s="77">
        <f>H22-H59</f>
        <v>0</v>
      </c>
      <c r="I60" s="90"/>
    </row>
    <row r="61" spans="6:9" s="47" customFormat="1" ht="11.25">
      <c r="F61" s="17"/>
      <c r="G61" s="17"/>
      <c r="H61" s="17"/>
      <c r="I61" s="17"/>
    </row>
    <row r="62" spans="6:9" s="47" customFormat="1" ht="11.25">
      <c r="F62" s="17"/>
      <c r="G62" s="17"/>
      <c r="H62" s="17"/>
      <c r="I62" s="17"/>
    </row>
    <row r="63" spans="6:9" s="47" customFormat="1" ht="11.25">
      <c r="F63" s="17"/>
      <c r="G63" s="17"/>
      <c r="H63" s="17"/>
      <c r="I63" s="17"/>
    </row>
    <row r="64" spans="6:9" s="47" customFormat="1" ht="11.25">
      <c r="F64" s="17"/>
      <c r="G64" s="17"/>
      <c r="H64" s="17"/>
      <c r="I64" s="17"/>
    </row>
  </sheetData>
  <sheetProtection/>
  <mergeCells count="6">
    <mergeCell ref="A60:B60"/>
    <mergeCell ref="A1:I1"/>
    <mergeCell ref="A3:B3"/>
    <mergeCell ref="A5:B5"/>
    <mergeCell ref="A6:A22"/>
    <mergeCell ref="A23:A59"/>
  </mergeCells>
  <conditionalFormatting sqref="I60">
    <cfRule type="cellIs" priority="3" dxfId="1" operator="greaterThan" stopIfTrue="1">
      <formula>0.25</formula>
    </cfRule>
  </conditionalFormatting>
  <conditionalFormatting sqref="I6:I22">
    <cfRule type="cellIs" priority="2" dxfId="0" operator="lessThanOrEqual" stopIfTrue="1">
      <formula>1</formula>
    </cfRule>
  </conditionalFormatting>
  <conditionalFormatting sqref="I23:I59">
    <cfRule type="cellIs" priority="1" dxfId="0" operator="greaterThanOrEqual" stopIfTrue="1">
      <formula>1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1" max="1" width="8.140625" style="6" customWidth="1"/>
    <col min="2" max="2" width="35.7109375" style="6" customWidth="1"/>
    <col min="3" max="5" width="8.28125" style="6" bestFit="1" customWidth="1"/>
    <col min="6" max="6" width="6.8515625" style="117" customWidth="1"/>
    <col min="7" max="7" width="7.421875" style="118" bestFit="1" customWidth="1"/>
    <col min="8" max="8" width="8.28125" style="117" bestFit="1" customWidth="1"/>
    <col min="9" max="9" width="7.421875" style="117" bestFit="1" customWidth="1"/>
    <col min="10" max="16384" width="9.140625" style="6" customWidth="1"/>
  </cols>
  <sheetData>
    <row r="1" spans="1:9" ht="15">
      <c r="A1" s="286" t="s">
        <v>68</v>
      </c>
      <c r="B1" s="286"/>
      <c r="C1" s="286"/>
      <c r="D1" s="286"/>
      <c r="E1" s="286"/>
      <c r="F1" s="286"/>
      <c r="G1" s="286"/>
      <c r="H1" s="286"/>
      <c r="I1" s="286"/>
    </row>
    <row r="2" spans="1:5" ht="13.5" customHeight="1">
      <c r="A2" s="3"/>
      <c r="B2" s="3"/>
      <c r="C2" s="3"/>
      <c r="D2" s="3"/>
      <c r="E2" s="4"/>
    </row>
    <row r="3" spans="1:5" ht="12.75">
      <c r="A3" s="287" t="s">
        <v>69</v>
      </c>
      <c r="B3" s="287"/>
      <c r="C3" s="3"/>
      <c r="D3" s="3"/>
      <c r="E3" s="4"/>
    </row>
    <row r="4" spans="1:5" ht="9.75" customHeight="1" thickBot="1">
      <c r="A4" s="3"/>
      <c r="B4" s="3"/>
      <c r="C4" s="3"/>
      <c r="D4" s="3"/>
      <c r="E4" s="4"/>
    </row>
    <row r="5" spans="1:9" s="144" customFormat="1" ht="45.75" thickBot="1">
      <c r="A5" s="288"/>
      <c r="B5" s="289"/>
      <c r="C5" s="142">
        <v>2010</v>
      </c>
      <c r="D5" s="135">
        <v>2011</v>
      </c>
      <c r="E5" s="136">
        <v>2012</v>
      </c>
      <c r="F5" s="79" t="s">
        <v>39</v>
      </c>
      <c r="G5" s="119" t="s">
        <v>40</v>
      </c>
      <c r="H5" s="120" t="s">
        <v>65</v>
      </c>
      <c r="I5" s="8" t="s">
        <v>42</v>
      </c>
    </row>
    <row r="6" spans="1:9" s="17" customFormat="1" ht="11.25">
      <c r="A6" s="290" t="s">
        <v>1</v>
      </c>
      <c r="B6" s="139" t="s">
        <v>2</v>
      </c>
      <c r="C6" s="172">
        <v>987094</v>
      </c>
      <c r="D6" s="173">
        <v>1029849</v>
      </c>
      <c r="E6" s="174">
        <v>1023817.52</v>
      </c>
      <c r="F6" s="128">
        <f>E6-D6</f>
        <v>-6031.479999999981</v>
      </c>
      <c r="G6" s="63">
        <f>E6/D6</f>
        <v>0.9941433355763807</v>
      </c>
      <c r="H6" s="122">
        <v>1033257</v>
      </c>
      <c r="I6" s="10">
        <f>E6/H6</f>
        <v>0.9908643444951256</v>
      </c>
    </row>
    <row r="7" spans="1:9" s="17" customFormat="1" ht="11.25">
      <c r="A7" s="291"/>
      <c r="B7" s="140" t="s">
        <v>66</v>
      </c>
      <c r="C7" s="175">
        <v>956985</v>
      </c>
      <c r="D7" s="176">
        <v>998913</v>
      </c>
      <c r="E7" s="177">
        <v>984958.25</v>
      </c>
      <c r="F7" s="124">
        <f>E7-D7</f>
        <v>-13954.75</v>
      </c>
      <c r="G7" s="65">
        <f>E7/D7</f>
        <v>0.9860300646803075</v>
      </c>
      <c r="H7" s="124">
        <v>996468</v>
      </c>
      <c r="I7" s="23">
        <f>E7/H7</f>
        <v>0.9884494534696548</v>
      </c>
    </row>
    <row r="8" spans="1:9" s="17" customFormat="1" ht="11.25">
      <c r="A8" s="291"/>
      <c r="B8" s="140" t="s">
        <v>62</v>
      </c>
      <c r="C8" s="175"/>
      <c r="D8" s="176"/>
      <c r="E8" s="177"/>
      <c r="F8" s="124">
        <f aca="true" t="shared" si="0" ref="F8:F19">E8-D8</f>
        <v>0</v>
      </c>
      <c r="G8" s="65"/>
      <c r="H8" s="124">
        <v>6657</v>
      </c>
      <c r="I8" s="23"/>
    </row>
    <row r="9" spans="1:9" s="17" customFormat="1" ht="11.25">
      <c r="A9" s="291"/>
      <c r="B9" s="140" t="s">
        <v>3</v>
      </c>
      <c r="C9" s="175">
        <v>2564</v>
      </c>
      <c r="D9" s="176">
        <v>3073</v>
      </c>
      <c r="E9" s="177">
        <v>2579.95</v>
      </c>
      <c r="F9" s="124">
        <f t="shared" si="0"/>
        <v>-493.0500000000002</v>
      </c>
      <c r="G9" s="65">
        <f aca="true" t="shared" si="1" ref="G9:G20">E9/D9</f>
        <v>0.8395541815815164</v>
      </c>
      <c r="H9" s="124">
        <v>2825</v>
      </c>
      <c r="I9" s="23">
        <f aca="true" t="shared" si="2" ref="I9:I20">E9/H9</f>
        <v>0.9132566371681415</v>
      </c>
    </row>
    <row r="10" spans="1:9" s="17" customFormat="1" ht="11.25">
      <c r="A10" s="291"/>
      <c r="B10" s="140" t="s">
        <v>61</v>
      </c>
      <c r="C10" s="175">
        <v>89541</v>
      </c>
      <c r="D10" s="176">
        <v>69484</v>
      </c>
      <c r="E10" s="177">
        <v>76590.13</v>
      </c>
      <c r="F10" s="124">
        <f t="shared" si="0"/>
        <v>7106.130000000005</v>
      </c>
      <c r="G10" s="65">
        <f t="shared" si="1"/>
        <v>1.1022700189971792</v>
      </c>
      <c r="H10" s="124">
        <v>82312</v>
      </c>
      <c r="I10" s="23">
        <f t="shared" si="2"/>
        <v>0.9304855914083002</v>
      </c>
    </row>
    <row r="11" spans="1:9" s="17" customFormat="1" ht="11.25">
      <c r="A11" s="291"/>
      <c r="B11" s="140" t="s">
        <v>60</v>
      </c>
      <c r="C11" s="175"/>
      <c r="D11" s="176">
        <v>69484</v>
      </c>
      <c r="E11" s="177">
        <v>76590.13</v>
      </c>
      <c r="F11" s="124"/>
      <c r="G11" s="65"/>
      <c r="H11" s="124">
        <v>82204</v>
      </c>
      <c r="I11" s="23">
        <f t="shared" si="2"/>
        <v>0.9317080677339303</v>
      </c>
    </row>
    <row r="12" spans="1:9" s="17" customFormat="1" ht="11.25">
      <c r="A12" s="291"/>
      <c r="B12" s="140" t="s">
        <v>59</v>
      </c>
      <c r="C12" s="175">
        <v>127</v>
      </c>
      <c r="D12" s="176">
        <v>127</v>
      </c>
      <c r="E12" s="177">
        <v>89.66</v>
      </c>
      <c r="F12" s="124">
        <f t="shared" si="0"/>
        <v>-37.34</v>
      </c>
      <c r="G12" s="65">
        <f t="shared" si="1"/>
        <v>0.7059842519685039</v>
      </c>
      <c r="H12" s="125">
        <v>179</v>
      </c>
      <c r="I12" s="11">
        <f t="shared" si="2"/>
        <v>0.5008938547486034</v>
      </c>
    </row>
    <row r="13" spans="1:9" s="17" customFormat="1" ht="11.25">
      <c r="A13" s="291"/>
      <c r="B13" s="140" t="s">
        <v>58</v>
      </c>
      <c r="C13" s="175">
        <f>C14</f>
        <v>7657</v>
      </c>
      <c r="D13" s="176">
        <f>D14</f>
        <v>7502</v>
      </c>
      <c r="E13" s="177"/>
      <c r="F13" s="124"/>
      <c r="G13" s="65"/>
      <c r="H13" s="124">
        <v>0</v>
      </c>
      <c r="I13" s="11"/>
    </row>
    <row r="14" spans="1:9" s="17" customFormat="1" ht="11.25">
      <c r="A14" s="291"/>
      <c r="B14" s="140" t="s">
        <v>57</v>
      </c>
      <c r="C14" s="175">
        <v>7657</v>
      </c>
      <c r="D14" s="176">
        <v>7502</v>
      </c>
      <c r="E14" s="177"/>
      <c r="F14" s="124"/>
      <c r="G14" s="65"/>
      <c r="H14" s="124">
        <f>H13</f>
        <v>0</v>
      </c>
      <c r="I14" s="23"/>
    </row>
    <row r="15" spans="1:9" s="17" customFormat="1" ht="11.25">
      <c r="A15" s="291"/>
      <c r="B15" s="140" t="s">
        <v>4</v>
      </c>
      <c r="C15" s="175">
        <v>27420</v>
      </c>
      <c r="D15" s="176">
        <v>49760</v>
      </c>
      <c r="E15" s="177">
        <v>63550.98</v>
      </c>
      <c r="F15" s="124">
        <f t="shared" si="0"/>
        <v>13790.980000000003</v>
      </c>
      <c r="G15" s="65">
        <f t="shared" si="1"/>
        <v>1.277149919614148</v>
      </c>
      <c r="H15" s="124">
        <v>57585</v>
      </c>
      <c r="I15" s="23">
        <f t="shared" si="2"/>
        <v>1.1036030216202137</v>
      </c>
    </row>
    <row r="16" spans="1:9" s="17" customFormat="1" ht="11.25">
      <c r="A16" s="291"/>
      <c r="B16" s="140" t="s">
        <v>5</v>
      </c>
      <c r="C16" s="175">
        <v>4781</v>
      </c>
      <c r="D16" s="176">
        <v>20026</v>
      </c>
      <c r="E16" s="177">
        <v>19903.62</v>
      </c>
      <c r="F16" s="124">
        <f t="shared" si="0"/>
        <v>-122.38000000000102</v>
      </c>
      <c r="G16" s="65">
        <f t="shared" si="1"/>
        <v>0.9938889443723159</v>
      </c>
      <c r="H16" s="124">
        <v>20398</v>
      </c>
      <c r="I16" s="23">
        <f t="shared" si="2"/>
        <v>0.9757633101284439</v>
      </c>
    </row>
    <row r="17" spans="1:9" s="17" customFormat="1" ht="11.25">
      <c r="A17" s="291"/>
      <c r="B17" s="140" t="s">
        <v>6</v>
      </c>
      <c r="C17" s="175">
        <v>116</v>
      </c>
      <c r="D17" s="176">
        <v>151</v>
      </c>
      <c r="E17" s="177">
        <v>828.07</v>
      </c>
      <c r="F17" s="124">
        <f t="shared" si="0"/>
        <v>677.07</v>
      </c>
      <c r="G17" s="65">
        <f t="shared" si="1"/>
        <v>5.483907284768212</v>
      </c>
      <c r="H17" s="124">
        <v>692</v>
      </c>
      <c r="I17" s="23">
        <f t="shared" si="2"/>
        <v>1.1966329479768787</v>
      </c>
    </row>
    <row r="18" spans="1:9" s="17" customFormat="1" ht="11.25">
      <c r="A18" s="291"/>
      <c r="B18" s="140" t="s">
        <v>7</v>
      </c>
      <c r="C18" s="175">
        <v>40141</v>
      </c>
      <c r="D18" s="176">
        <v>12145</v>
      </c>
      <c r="E18" s="177">
        <v>16477.54</v>
      </c>
      <c r="F18" s="124">
        <f t="shared" si="0"/>
        <v>4332.540000000001</v>
      </c>
      <c r="G18" s="65">
        <f t="shared" si="1"/>
        <v>1.3567344586249486</v>
      </c>
      <c r="H18" s="124">
        <v>13841.248</v>
      </c>
      <c r="I18" s="23">
        <f t="shared" si="2"/>
        <v>1.1904663510111229</v>
      </c>
    </row>
    <row r="19" spans="1:9" s="17" customFormat="1" ht="11.25">
      <c r="A19" s="291"/>
      <c r="B19" s="140" t="s">
        <v>55</v>
      </c>
      <c r="C19" s="175"/>
      <c r="D19" s="176"/>
      <c r="E19" s="177">
        <v>5623.96</v>
      </c>
      <c r="F19" s="124">
        <f t="shared" si="0"/>
        <v>5623.96</v>
      </c>
      <c r="G19" s="65"/>
      <c r="H19" s="124"/>
      <c r="I19" s="23"/>
    </row>
    <row r="20" spans="1:9" s="145" customFormat="1" ht="12" thickBot="1">
      <c r="A20" s="292"/>
      <c r="B20" s="141" t="s">
        <v>0</v>
      </c>
      <c r="C20" s="178">
        <v>1154660</v>
      </c>
      <c r="D20" s="179">
        <v>1172091</v>
      </c>
      <c r="E20" s="180">
        <v>1183933.87</v>
      </c>
      <c r="F20" s="133">
        <f>E20-D20</f>
        <v>11842.870000000112</v>
      </c>
      <c r="G20" s="87">
        <f t="shared" si="1"/>
        <v>1.0101040533542192</v>
      </c>
      <c r="H20" s="127">
        <f>SUM(H6,H9:H10,H12,H13,H15,H17,H18)</f>
        <v>1190691.248</v>
      </c>
      <c r="I20" s="38">
        <f t="shared" si="2"/>
        <v>0.9943248276903436</v>
      </c>
    </row>
    <row r="21" spans="1:9" s="17" customFormat="1" ht="11.25">
      <c r="A21" s="290" t="s">
        <v>8</v>
      </c>
      <c r="B21" s="139" t="s">
        <v>9</v>
      </c>
      <c r="C21" s="172">
        <v>359710</v>
      </c>
      <c r="D21" s="173">
        <v>378949</v>
      </c>
      <c r="E21" s="174">
        <v>375631.35</v>
      </c>
      <c r="F21" s="128">
        <f>E21-D21</f>
        <v>-3317.6500000000233</v>
      </c>
      <c r="G21" s="63">
        <f>E21/D21</f>
        <v>0.9912451279723656</v>
      </c>
      <c r="H21" s="128">
        <v>382512.568</v>
      </c>
      <c r="I21" s="11">
        <f>E21/H21</f>
        <v>0.9820104786726902</v>
      </c>
    </row>
    <row r="22" spans="1:9" s="17" customFormat="1" ht="11.25">
      <c r="A22" s="291"/>
      <c r="B22" s="140" t="s">
        <v>10</v>
      </c>
      <c r="C22" s="175">
        <v>207564</v>
      </c>
      <c r="D22" s="176">
        <v>218380</v>
      </c>
      <c r="E22" s="177">
        <v>254218.12</v>
      </c>
      <c r="F22" s="124">
        <f>E22-D22</f>
        <v>35838.119999999995</v>
      </c>
      <c r="G22" s="65">
        <f>E22/D22</f>
        <v>1.1641089843392252</v>
      </c>
      <c r="H22" s="124">
        <v>265040.12477999995</v>
      </c>
      <c r="I22" s="23">
        <f>E22/H22</f>
        <v>0.9591684285955461</v>
      </c>
    </row>
    <row r="23" spans="1:9" s="17" customFormat="1" ht="11.25">
      <c r="A23" s="291"/>
      <c r="B23" s="140" t="s">
        <v>54</v>
      </c>
      <c r="C23" s="175">
        <v>8015</v>
      </c>
      <c r="D23" s="176">
        <v>8837</v>
      </c>
      <c r="E23" s="177">
        <v>8243.46</v>
      </c>
      <c r="F23" s="124">
        <f aca="true" t="shared" si="3" ref="F23:F61">E23-D23</f>
        <v>-593.5400000000009</v>
      </c>
      <c r="G23" s="65">
        <f aca="true" t="shared" si="4" ref="G23:G54">E23/D23</f>
        <v>0.9328346724001357</v>
      </c>
      <c r="H23" s="124"/>
      <c r="I23" s="23"/>
    </row>
    <row r="24" spans="1:9" s="17" customFormat="1" ht="11.25">
      <c r="A24" s="291"/>
      <c r="B24" s="140" t="s">
        <v>11</v>
      </c>
      <c r="C24" s="175">
        <v>108503</v>
      </c>
      <c r="D24" s="176">
        <v>111158</v>
      </c>
      <c r="E24" s="177">
        <v>79567.7</v>
      </c>
      <c r="F24" s="124">
        <f t="shared" si="3"/>
        <v>-31590.300000000003</v>
      </c>
      <c r="G24" s="65">
        <f t="shared" si="4"/>
        <v>0.7158072293492146</v>
      </c>
      <c r="H24" s="124">
        <v>75758</v>
      </c>
      <c r="I24" s="23">
        <f aca="true" t="shared" si="5" ref="I24:I60">E24/H24</f>
        <v>1.050287758388553</v>
      </c>
    </row>
    <row r="25" spans="1:9" s="17" customFormat="1" ht="11.25">
      <c r="A25" s="291"/>
      <c r="B25" s="140" t="s">
        <v>12</v>
      </c>
      <c r="C25" s="175">
        <v>18090</v>
      </c>
      <c r="D25" s="176">
        <v>17281</v>
      </c>
      <c r="E25" s="177">
        <v>16711.62</v>
      </c>
      <c r="F25" s="124">
        <f t="shared" si="3"/>
        <v>-569.380000000001</v>
      </c>
      <c r="G25" s="65">
        <f t="shared" si="4"/>
        <v>0.9670516752502748</v>
      </c>
      <c r="H25" s="124">
        <v>17248</v>
      </c>
      <c r="I25" s="23">
        <f t="shared" si="5"/>
        <v>0.9689019016697588</v>
      </c>
    </row>
    <row r="26" spans="1:9" s="17" customFormat="1" ht="11.25">
      <c r="A26" s="291"/>
      <c r="B26" s="140" t="s">
        <v>13</v>
      </c>
      <c r="C26" s="175">
        <v>338</v>
      </c>
      <c r="D26" s="176">
        <v>388</v>
      </c>
      <c r="E26" s="177">
        <v>445.21</v>
      </c>
      <c r="F26" s="124">
        <f t="shared" si="3"/>
        <v>57.20999999999998</v>
      </c>
      <c r="G26" s="65">
        <f t="shared" si="4"/>
        <v>1.1474484536082474</v>
      </c>
      <c r="H26" s="124">
        <v>438</v>
      </c>
      <c r="I26" s="23">
        <f t="shared" si="5"/>
        <v>1.0164611872146119</v>
      </c>
    </row>
    <row r="27" spans="1:9" s="17" customFormat="1" ht="11.25">
      <c r="A27" s="291"/>
      <c r="B27" s="140" t="s">
        <v>14</v>
      </c>
      <c r="C27" s="175">
        <v>3520</v>
      </c>
      <c r="D27" s="176">
        <v>6412</v>
      </c>
      <c r="E27" s="177"/>
      <c r="F27" s="124"/>
      <c r="G27" s="65"/>
      <c r="H27" s="124"/>
      <c r="I27" s="23"/>
    </row>
    <row r="28" spans="1:9" s="17" customFormat="1" ht="11.25">
      <c r="A28" s="291"/>
      <c r="B28" s="140" t="s">
        <v>15</v>
      </c>
      <c r="C28" s="175">
        <v>11996</v>
      </c>
      <c r="D28" s="176">
        <v>14055</v>
      </c>
      <c r="E28" s="177">
        <v>13231.65</v>
      </c>
      <c r="F28" s="124">
        <f t="shared" si="3"/>
        <v>-823.3500000000004</v>
      </c>
      <c r="G28" s="65">
        <f t="shared" si="4"/>
        <v>0.9414194236926361</v>
      </c>
      <c r="H28" s="124">
        <v>11619</v>
      </c>
      <c r="I28" s="23">
        <f t="shared" si="5"/>
        <v>1.138794216369739</v>
      </c>
    </row>
    <row r="29" spans="1:9" s="17" customFormat="1" ht="11.25">
      <c r="A29" s="291"/>
      <c r="B29" s="140" t="s">
        <v>16</v>
      </c>
      <c r="C29" s="175">
        <v>1684</v>
      </c>
      <c r="D29" s="176">
        <v>2438</v>
      </c>
      <c r="E29" s="177">
        <v>3203.99</v>
      </c>
      <c r="F29" s="124">
        <f t="shared" si="3"/>
        <v>765.9899999999998</v>
      </c>
      <c r="G29" s="65">
        <f t="shared" si="4"/>
        <v>1.3141878589007383</v>
      </c>
      <c r="H29" s="124"/>
      <c r="I29" s="23"/>
    </row>
    <row r="30" spans="1:9" s="17" customFormat="1" ht="11.25">
      <c r="A30" s="291"/>
      <c r="B30" s="140" t="s">
        <v>17</v>
      </c>
      <c r="C30" s="175">
        <v>39339</v>
      </c>
      <c r="D30" s="176">
        <v>36300</v>
      </c>
      <c r="E30" s="177">
        <v>37369.9</v>
      </c>
      <c r="F30" s="124">
        <f t="shared" si="3"/>
        <v>1069.9000000000015</v>
      </c>
      <c r="G30" s="65">
        <f t="shared" si="4"/>
        <v>1.0294738292011019</v>
      </c>
      <c r="H30" s="124">
        <v>41168</v>
      </c>
      <c r="I30" s="23">
        <f t="shared" si="5"/>
        <v>0.9077414496696463</v>
      </c>
    </row>
    <row r="31" spans="1:9" s="17" customFormat="1" ht="11.25">
      <c r="A31" s="291"/>
      <c r="B31" s="140" t="s">
        <v>18</v>
      </c>
      <c r="C31" s="175">
        <v>15984</v>
      </c>
      <c r="D31" s="176">
        <v>15919</v>
      </c>
      <c r="E31" s="177">
        <v>15261.64</v>
      </c>
      <c r="F31" s="124">
        <f t="shared" si="3"/>
        <v>-657.3600000000006</v>
      </c>
      <c r="G31" s="65">
        <f t="shared" si="4"/>
        <v>0.9587059488661348</v>
      </c>
      <c r="H31" s="124">
        <v>17721</v>
      </c>
      <c r="I31" s="23">
        <f t="shared" si="5"/>
        <v>0.861217764234524</v>
      </c>
    </row>
    <row r="32" spans="1:9" s="17" customFormat="1" ht="11.25">
      <c r="A32" s="291"/>
      <c r="B32" s="140" t="s">
        <v>19</v>
      </c>
      <c r="C32" s="175">
        <v>17726</v>
      </c>
      <c r="D32" s="176">
        <v>14944</v>
      </c>
      <c r="E32" s="177">
        <v>16930.36</v>
      </c>
      <c r="F32" s="124">
        <f t="shared" si="3"/>
        <v>1986.3600000000006</v>
      </c>
      <c r="G32" s="65">
        <f t="shared" si="4"/>
        <v>1.1329202355460386</v>
      </c>
      <c r="H32" s="124">
        <v>18192</v>
      </c>
      <c r="I32" s="23">
        <f t="shared" si="5"/>
        <v>0.9306486367634125</v>
      </c>
    </row>
    <row r="33" spans="1:9" s="17" customFormat="1" ht="11.25">
      <c r="A33" s="291"/>
      <c r="B33" s="140" t="s">
        <v>67</v>
      </c>
      <c r="C33" s="175">
        <v>5</v>
      </c>
      <c r="D33" s="176">
        <v>4</v>
      </c>
      <c r="E33" s="177"/>
      <c r="F33" s="124">
        <f t="shared" si="3"/>
        <v>-4</v>
      </c>
      <c r="G33" s="65"/>
      <c r="H33" s="124"/>
      <c r="I33" s="23"/>
    </row>
    <row r="34" spans="1:9" s="17" customFormat="1" ht="11.25">
      <c r="A34" s="291"/>
      <c r="B34" s="140" t="s">
        <v>20</v>
      </c>
      <c r="C34" s="175">
        <v>5624</v>
      </c>
      <c r="D34" s="176">
        <v>5433</v>
      </c>
      <c r="E34" s="177">
        <v>5177.9</v>
      </c>
      <c r="F34" s="124">
        <f t="shared" si="3"/>
        <v>-255.10000000000036</v>
      </c>
      <c r="G34" s="65">
        <f t="shared" si="4"/>
        <v>0.9530461991533222</v>
      </c>
      <c r="H34" s="124">
        <v>5255</v>
      </c>
      <c r="I34" s="23">
        <f t="shared" si="5"/>
        <v>0.9853282588011417</v>
      </c>
    </row>
    <row r="35" spans="1:9" s="17" customFormat="1" ht="11.25">
      <c r="A35" s="291"/>
      <c r="B35" s="140" t="s">
        <v>53</v>
      </c>
      <c r="C35" s="175">
        <v>77654</v>
      </c>
      <c r="D35" s="176">
        <v>59419</v>
      </c>
      <c r="E35" s="177">
        <v>63125.21</v>
      </c>
      <c r="F35" s="124">
        <f t="shared" si="3"/>
        <v>3706.209999999999</v>
      </c>
      <c r="G35" s="65">
        <f>E35/D35</f>
        <v>1.0623741564146147</v>
      </c>
      <c r="H35" s="124">
        <v>68480</v>
      </c>
      <c r="I35" s="23">
        <f t="shared" si="5"/>
        <v>0.9218050525700935</v>
      </c>
    </row>
    <row r="36" spans="1:9" s="17" customFormat="1" ht="11.25">
      <c r="A36" s="291"/>
      <c r="B36" s="140" t="s">
        <v>52</v>
      </c>
      <c r="C36" s="175"/>
      <c r="D36" s="176"/>
      <c r="E36" s="177">
        <v>-7954.4</v>
      </c>
      <c r="F36" s="124">
        <f>-E36-D13</f>
        <v>452.39999999999964</v>
      </c>
      <c r="G36" s="65">
        <f>-(E36)/D13</f>
        <v>1.0603039189549452</v>
      </c>
      <c r="H36" s="124">
        <v>-8539</v>
      </c>
      <c r="I36" s="23">
        <f t="shared" si="5"/>
        <v>0.9315376507787797</v>
      </c>
    </row>
    <row r="37" spans="1:9" s="17" customFormat="1" ht="11.25">
      <c r="A37" s="291"/>
      <c r="B37" s="140" t="s">
        <v>21</v>
      </c>
      <c r="C37" s="175">
        <v>17545</v>
      </c>
      <c r="D37" s="176">
        <v>19317</v>
      </c>
      <c r="E37" s="177">
        <v>24635.97</v>
      </c>
      <c r="F37" s="124">
        <f t="shared" si="3"/>
        <v>5318.970000000001</v>
      </c>
      <c r="G37" s="65">
        <f t="shared" si="4"/>
        <v>1.2753517626960709</v>
      </c>
      <c r="H37" s="124">
        <v>22388</v>
      </c>
      <c r="I37" s="23">
        <f t="shared" si="5"/>
        <v>1.1004095944255852</v>
      </c>
    </row>
    <row r="38" spans="1:9" s="17" customFormat="1" ht="11.25">
      <c r="A38" s="291"/>
      <c r="B38" s="140" t="s">
        <v>22</v>
      </c>
      <c r="C38" s="175">
        <v>787</v>
      </c>
      <c r="D38" s="176">
        <v>1047</v>
      </c>
      <c r="E38" s="177">
        <v>1041.4</v>
      </c>
      <c r="F38" s="124">
        <f t="shared" si="3"/>
        <v>-5.599999999999909</v>
      </c>
      <c r="G38" s="65">
        <f t="shared" si="4"/>
        <v>0.9946513849092646</v>
      </c>
      <c r="H38" s="124"/>
      <c r="I38" s="23"/>
    </row>
    <row r="39" spans="1:9" s="17" customFormat="1" ht="11.25">
      <c r="A39" s="291"/>
      <c r="B39" s="140" t="s">
        <v>51</v>
      </c>
      <c r="C39" s="175">
        <v>35</v>
      </c>
      <c r="D39" s="176">
        <v>81</v>
      </c>
      <c r="E39" s="177">
        <v>149.13</v>
      </c>
      <c r="F39" s="124">
        <f t="shared" si="3"/>
        <v>68.13</v>
      </c>
      <c r="G39" s="65">
        <f t="shared" si="4"/>
        <v>1.8411111111111111</v>
      </c>
      <c r="H39" s="124"/>
      <c r="I39" s="23"/>
    </row>
    <row r="40" spans="1:9" s="17" customFormat="1" ht="11.25">
      <c r="A40" s="291"/>
      <c r="B40" s="140" t="s">
        <v>23</v>
      </c>
      <c r="C40" s="175">
        <v>72269</v>
      </c>
      <c r="D40" s="176">
        <v>79652</v>
      </c>
      <c r="E40" s="177">
        <v>66786.6</v>
      </c>
      <c r="F40" s="124">
        <f t="shared" si="3"/>
        <v>-12865.399999999994</v>
      </c>
      <c r="G40" s="65">
        <f t="shared" si="4"/>
        <v>0.8384798875106715</v>
      </c>
      <c r="H40" s="124">
        <v>72572.13</v>
      </c>
      <c r="I40" s="23">
        <f t="shared" si="5"/>
        <v>0.9202789004539346</v>
      </c>
    </row>
    <row r="41" spans="1:9" s="17" customFormat="1" ht="11.25">
      <c r="A41" s="291"/>
      <c r="B41" s="140" t="s">
        <v>24</v>
      </c>
      <c r="C41" s="175">
        <v>1361</v>
      </c>
      <c r="D41" s="176">
        <v>1334</v>
      </c>
      <c r="E41" s="177">
        <v>1277.93</v>
      </c>
      <c r="F41" s="124">
        <f t="shared" si="3"/>
        <v>-56.069999999999936</v>
      </c>
      <c r="G41" s="65">
        <f t="shared" si="4"/>
        <v>0.9579685157421289</v>
      </c>
      <c r="H41" s="124"/>
      <c r="I41" s="23"/>
    </row>
    <row r="42" spans="1:9" s="17" customFormat="1" ht="11.25">
      <c r="A42" s="291"/>
      <c r="B42" s="140" t="s">
        <v>50</v>
      </c>
      <c r="C42" s="175"/>
      <c r="D42" s="176"/>
      <c r="E42" s="177"/>
      <c r="F42" s="124">
        <f t="shared" si="3"/>
        <v>0</v>
      </c>
      <c r="G42" s="65"/>
      <c r="H42" s="124"/>
      <c r="I42" s="23"/>
    </row>
    <row r="43" spans="1:9" s="17" customFormat="1" ht="11.25">
      <c r="A43" s="291"/>
      <c r="B43" s="140" t="s">
        <v>25</v>
      </c>
      <c r="C43" s="175">
        <v>33201</v>
      </c>
      <c r="D43" s="176">
        <v>33000</v>
      </c>
      <c r="E43" s="177">
        <v>26646.25</v>
      </c>
      <c r="F43" s="124">
        <f t="shared" si="3"/>
        <v>-6353.75</v>
      </c>
      <c r="G43" s="65">
        <f t="shared" si="4"/>
        <v>0.8074621212121212</v>
      </c>
      <c r="H43" s="124"/>
      <c r="I43" s="23"/>
    </row>
    <row r="44" spans="1:9" s="17" customFormat="1" ht="11.25">
      <c r="A44" s="291"/>
      <c r="B44" s="140" t="s">
        <v>26</v>
      </c>
      <c r="C44" s="175">
        <v>37707</v>
      </c>
      <c r="D44" s="176">
        <v>45318</v>
      </c>
      <c r="E44" s="177">
        <v>38862.42</v>
      </c>
      <c r="F44" s="124">
        <f t="shared" si="3"/>
        <v>-6455.580000000002</v>
      </c>
      <c r="G44" s="65">
        <f t="shared" si="4"/>
        <v>0.8575493181517277</v>
      </c>
      <c r="H44" s="124"/>
      <c r="I44" s="23"/>
    </row>
    <row r="45" spans="1:9" s="17" customFormat="1" ht="11.25">
      <c r="A45" s="291"/>
      <c r="B45" s="140" t="s">
        <v>27</v>
      </c>
      <c r="C45" s="175">
        <v>515559</v>
      </c>
      <c r="D45" s="176">
        <v>542349</v>
      </c>
      <c r="E45" s="177">
        <v>546639.84</v>
      </c>
      <c r="F45" s="124">
        <f t="shared" si="3"/>
        <v>4290.839999999967</v>
      </c>
      <c r="G45" s="65">
        <f t="shared" si="4"/>
        <v>1.0079115846069597</v>
      </c>
      <c r="H45" s="124">
        <v>555907</v>
      </c>
      <c r="I45" s="23">
        <f t="shared" si="5"/>
        <v>0.9833296576585652</v>
      </c>
    </row>
    <row r="46" spans="1:9" s="17" customFormat="1" ht="11.25">
      <c r="A46" s="291"/>
      <c r="B46" s="140" t="s">
        <v>28</v>
      </c>
      <c r="C46" s="175">
        <v>379757</v>
      </c>
      <c r="D46" s="176">
        <v>401696</v>
      </c>
      <c r="E46" s="177">
        <v>405295.75</v>
      </c>
      <c r="F46" s="124">
        <f t="shared" si="3"/>
        <v>3599.75</v>
      </c>
      <c r="G46" s="65">
        <f t="shared" si="4"/>
        <v>1.0089613787540828</v>
      </c>
      <c r="H46" s="124">
        <v>411804</v>
      </c>
      <c r="I46" s="23">
        <f t="shared" si="5"/>
        <v>0.9841957581762197</v>
      </c>
    </row>
    <row r="47" spans="1:9" s="17" customFormat="1" ht="11.25">
      <c r="A47" s="291"/>
      <c r="B47" s="140" t="s">
        <v>29</v>
      </c>
      <c r="C47" s="175">
        <v>358139</v>
      </c>
      <c r="D47" s="176">
        <v>382723</v>
      </c>
      <c r="E47" s="177">
        <v>393579.68</v>
      </c>
      <c r="F47" s="124">
        <f t="shared" si="3"/>
        <v>10856.679999999993</v>
      </c>
      <c r="G47" s="65">
        <f t="shared" si="4"/>
        <v>1.0283669390133334</v>
      </c>
      <c r="H47" s="124">
        <v>394308</v>
      </c>
      <c r="I47" s="23">
        <f t="shared" si="5"/>
        <v>0.9981529159946032</v>
      </c>
    </row>
    <row r="48" spans="1:9" s="17" customFormat="1" ht="11.25">
      <c r="A48" s="291"/>
      <c r="B48" s="140" t="s">
        <v>30</v>
      </c>
      <c r="C48" s="175">
        <v>6479</v>
      </c>
      <c r="D48" s="176">
        <v>17118</v>
      </c>
      <c r="E48" s="177">
        <v>19841.75</v>
      </c>
      <c r="F48" s="124">
        <f t="shared" si="3"/>
        <v>2723.75</v>
      </c>
      <c r="G48" s="65">
        <f t="shared" si="4"/>
        <v>1.1591161350625072</v>
      </c>
      <c r="H48" s="124">
        <v>17496</v>
      </c>
      <c r="I48" s="23">
        <f t="shared" si="5"/>
        <v>1.1340735025148605</v>
      </c>
    </row>
    <row r="49" spans="1:9" s="17" customFormat="1" ht="11.25">
      <c r="A49" s="291"/>
      <c r="B49" s="140" t="s">
        <v>31</v>
      </c>
      <c r="C49" s="175">
        <v>135802</v>
      </c>
      <c r="D49" s="176">
        <v>140653</v>
      </c>
      <c r="E49" s="177">
        <v>141344.08</v>
      </c>
      <c r="F49" s="124">
        <f t="shared" si="3"/>
        <v>691.0799999999872</v>
      </c>
      <c r="G49" s="65">
        <f t="shared" si="4"/>
        <v>1.004913368360433</v>
      </c>
      <c r="H49" s="124">
        <v>144104</v>
      </c>
      <c r="I49" s="23">
        <f t="shared" si="5"/>
        <v>0.9808477210903236</v>
      </c>
    </row>
    <row r="50" spans="1:9" s="17" customFormat="1" ht="11.25">
      <c r="A50" s="291"/>
      <c r="B50" s="140" t="s">
        <v>32</v>
      </c>
      <c r="C50" s="175">
        <v>33</v>
      </c>
      <c r="D50" s="176">
        <v>27</v>
      </c>
      <c r="E50" s="177">
        <v>52.94</v>
      </c>
      <c r="F50" s="124">
        <f t="shared" si="3"/>
        <v>25.939999999999998</v>
      </c>
      <c r="G50" s="65">
        <f t="shared" si="4"/>
        <v>1.9607407407407407</v>
      </c>
      <c r="H50" s="124">
        <v>3</v>
      </c>
      <c r="I50" s="23">
        <f t="shared" si="5"/>
        <v>17.646666666666665</v>
      </c>
    </row>
    <row r="51" spans="1:9" s="17" customFormat="1" ht="11.25">
      <c r="A51" s="291"/>
      <c r="B51" s="140" t="s">
        <v>33</v>
      </c>
      <c r="C51" s="175">
        <v>14114</v>
      </c>
      <c r="D51" s="176">
        <v>9346</v>
      </c>
      <c r="E51" s="177">
        <v>13626.68</v>
      </c>
      <c r="F51" s="124">
        <f t="shared" si="3"/>
        <v>4280.68</v>
      </c>
      <c r="G51" s="65">
        <f t="shared" si="4"/>
        <v>1.458022683500963</v>
      </c>
      <c r="H51" s="124">
        <v>11970</v>
      </c>
      <c r="I51" s="23">
        <f t="shared" si="5"/>
        <v>1.1384026733500419</v>
      </c>
    </row>
    <row r="52" spans="1:9" s="17" customFormat="1" ht="11.25">
      <c r="A52" s="291"/>
      <c r="B52" s="140" t="s">
        <v>49</v>
      </c>
      <c r="C52" s="175">
        <v>1236</v>
      </c>
      <c r="D52" s="176">
        <v>31</v>
      </c>
      <c r="E52" s="177">
        <v>100.4</v>
      </c>
      <c r="F52" s="124">
        <f t="shared" si="3"/>
        <v>69.4</v>
      </c>
      <c r="G52" s="65">
        <f t="shared" si="4"/>
        <v>3.238709677419355</v>
      </c>
      <c r="H52" s="124"/>
      <c r="I52" s="23"/>
    </row>
    <row r="53" spans="1:9" s="17" customFormat="1" ht="11.25">
      <c r="A53" s="291"/>
      <c r="B53" s="140" t="s">
        <v>34</v>
      </c>
      <c r="C53" s="175">
        <v>29783</v>
      </c>
      <c r="D53" s="176">
        <v>35247</v>
      </c>
      <c r="E53" s="177">
        <v>60243.19</v>
      </c>
      <c r="F53" s="124">
        <f t="shared" si="3"/>
        <v>24996.190000000002</v>
      </c>
      <c r="G53" s="65">
        <f t="shared" si="4"/>
        <v>1.7091721281243795</v>
      </c>
      <c r="H53" s="124">
        <v>44157</v>
      </c>
      <c r="I53" s="23"/>
    </row>
    <row r="54" spans="1:9" s="17" customFormat="1" ht="11.25">
      <c r="A54" s="291"/>
      <c r="B54" s="140" t="s">
        <v>35</v>
      </c>
      <c r="C54" s="175">
        <v>29358</v>
      </c>
      <c r="D54" s="176">
        <v>35148</v>
      </c>
      <c r="E54" s="177">
        <v>38629.85</v>
      </c>
      <c r="F54" s="124">
        <f t="shared" si="3"/>
        <v>3481.8499999999985</v>
      </c>
      <c r="G54" s="65">
        <f t="shared" si="4"/>
        <v>1.0990625355639012</v>
      </c>
      <c r="H54" s="124">
        <v>37157</v>
      </c>
      <c r="I54" s="23">
        <f t="shared" si="5"/>
        <v>1.0396385607018865</v>
      </c>
    </row>
    <row r="55" spans="1:9" s="17" customFormat="1" ht="11.25">
      <c r="A55" s="291"/>
      <c r="B55" s="140" t="s">
        <v>36</v>
      </c>
      <c r="C55" s="175"/>
      <c r="D55" s="176"/>
      <c r="E55" s="177">
        <v>20530.62</v>
      </c>
      <c r="F55" s="124">
        <f>E55-D27</f>
        <v>14118.619999999999</v>
      </c>
      <c r="G55" s="65">
        <f>E55/D27</f>
        <v>3.2019058016219586</v>
      </c>
      <c r="H55" s="124">
        <v>7000</v>
      </c>
      <c r="I55" s="23">
        <f t="shared" si="5"/>
        <v>2.9329457142857143</v>
      </c>
    </row>
    <row r="56" spans="1:9" s="17" customFormat="1" ht="11.25">
      <c r="A56" s="291"/>
      <c r="B56" s="140" t="s">
        <v>48</v>
      </c>
      <c r="C56" s="175"/>
      <c r="D56" s="176"/>
      <c r="E56" s="177"/>
      <c r="F56" s="124">
        <f t="shared" si="3"/>
        <v>0</v>
      </c>
      <c r="G56" s="65"/>
      <c r="H56" s="124"/>
      <c r="I56" s="23"/>
    </row>
    <row r="57" spans="1:9" s="17" customFormat="1" ht="11.25">
      <c r="A57" s="291"/>
      <c r="B57" s="140" t="s">
        <v>37</v>
      </c>
      <c r="C57" s="175">
        <v>421</v>
      </c>
      <c r="D57" s="176">
        <v>48</v>
      </c>
      <c r="E57" s="177">
        <v>2492.84</v>
      </c>
      <c r="F57" s="124">
        <f>E57-D57</f>
        <v>2444.84</v>
      </c>
      <c r="G57" s="65">
        <f>E57/D57</f>
        <v>51.93416666666667</v>
      </c>
      <c r="H57" s="124">
        <v>46</v>
      </c>
      <c r="I57" s="23">
        <f t="shared" si="5"/>
        <v>54.19217391304348</v>
      </c>
    </row>
    <row r="58" spans="1:9" s="17" customFormat="1" ht="11.25">
      <c r="A58" s="291"/>
      <c r="B58" s="140" t="s">
        <v>47</v>
      </c>
      <c r="C58" s="175"/>
      <c r="D58" s="176"/>
      <c r="E58" s="177"/>
      <c r="F58" s="124">
        <f t="shared" si="3"/>
        <v>0</v>
      </c>
      <c r="G58" s="112"/>
      <c r="H58" s="129"/>
      <c r="I58" s="23"/>
    </row>
    <row r="59" spans="1:9" s="17" customFormat="1" ht="11.25">
      <c r="A59" s="291"/>
      <c r="B59" s="140" t="s">
        <v>46</v>
      </c>
      <c r="C59" s="175"/>
      <c r="D59" s="176"/>
      <c r="E59" s="177"/>
      <c r="F59" s="124">
        <f t="shared" si="3"/>
        <v>0</v>
      </c>
      <c r="G59" s="112"/>
      <c r="H59" s="129"/>
      <c r="I59" s="23"/>
    </row>
    <row r="60" spans="1:9" s="145" customFormat="1" ht="12" thickBot="1">
      <c r="A60" s="292"/>
      <c r="B60" s="141" t="s">
        <v>0</v>
      </c>
      <c r="C60" s="178">
        <v>1127249</v>
      </c>
      <c r="D60" s="179">
        <v>1161782</v>
      </c>
      <c r="E60" s="180">
        <v>1183840.64</v>
      </c>
      <c r="F60" s="130">
        <f t="shared" si="3"/>
        <v>22058.639999999898</v>
      </c>
      <c r="G60" s="73">
        <f>E60/D60</f>
        <v>1.0189869011570156</v>
      </c>
      <c r="H60" s="130">
        <v>1190691.238</v>
      </c>
      <c r="I60" s="45">
        <f t="shared" si="5"/>
        <v>0.9942465369850987</v>
      </c>
    </row>
    <row r="61" spans="1:9" s="145" customFormat="1" ht="12" thickBot="1">
      <c r="A61" s="284" t="s">
        <v>38</v>
      </c>
      <c r="B61" s="285"/>
      <c r="C61" s="143">
        <v>27411</v>
      </c>
      <c r="D61" s="137">
        <v>10309</v>
      </c>
      <c r="E61" s="138">
        <v>93.2299999999814</v>
      </c>
      <c r="F61" s="134">
        <f t="shared" si="3"/>
        <v>-10215.770000000019</v>
      </c>
      <c r="G61" s="89"/>
      <c r="H61" s="131">
        <f>H20-H60</f>
        <v>0.010000000009313226</v>
      </c>
      <c r="I61" s="132"/>
    </row>
    <row r="62" spans="6:9" s="17" customFormat="1" ht="11.25">
      <c r="F62" s="146"/>
      <c r="G62" s="147"/>
      <c r="H62" s="146"/>
      <c r="I62" s="146"/>
    </row>
    <row r="63" spans="6:9" s="17" customFormat="1" ht="11.25">
      <c r="F63" s="146"/>
      <c r="G63" s="147"/>
      <c r="H63" s="146"/>
      <c r="I63" s="146"/>
    </row>
    <row r="64" spans="6:9" s="17" customFormat="1" ht="11.25">
      <c r="F64" s="146"/>
      <c r="G64" s="147"/>
      <c r="H64" s="146"/>
      <c r="I64" s="146"/>
    </row>
    <row r="65" spans="6:9" s="17" customFormat="1" ht="11.25">
      <c r="F65" s="146"/>
      <c r="G65" s="147"/>
      <c r="H65" s="146"/>
      <c r="I65" s="146"/>
    </row>
  </sheetData>
  <sheetProtection/>
  <mergeCells count="6">
    <mergeCell ref="A61:B61"/>
    <mergeCell ref="A1:I1"/>
    <mergeCell ref="A3:B3"/>
    <mergeCell ref="A5:B5"/>
    <mergeCell ref="A6:A20"/>
    <mergeCell ref="A21:A60"/>
  </mergeCells>
  <conditionalFormatting sqref="I6:I20">
    <cfRule type="cellIs" priority="2" dxfId="1" operator="lessThanOrEqual" stopIfTrue="1">
      <formula>1</formula>
    </cfRule>
  </conditionalFormatting>
  <conditionalFormatting sqref="I21:I60">
    <cfRule type="cellIs" priority="1" dxfId="1" operator="greaterThanOrEqual" stopIfTrue="1">
      <formula>1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3"/>
  <sheetViews>
    <sheetView showGridLines="0" zoomScalePageLayoutView="0" workbookViewId="0" topLeftCell="A19">
      <selection activeCell="L33" sqref="L33"/>
    </sheetView>
  </sheetViews>
  <sheetFormatPr defaultColWidth="9.140625" defaultRowHeight="12.75"/>
  <cols>
    <col min="1" max="1" width="8.28125" style="0" customWidth="1"/>
    <col min="2" max="2" width="35.421875" style="0" customWidth="1"/>
    <col min="3" max="5" width="7.00390625" style="0" bestFit="1" customWidth="1"/>
    <col min="6" max="6" width="8.140625" style="117" customWidth="1"/>
    <col min="7" max="7" width="7.28125" style="118" customWidth="1"/>
    <col min="8" max="8" width="7.00390625" style="117" bestFit="1" customWidth="1"/>
    <col min="9" max="9" width="7.421875" style="117" bestFit="1" customWidth="1"/>
  </cols>
  <sheetData>
    <row r="1" spans="1:9" ht="15">
      <c r="A1" s="278" t="s">
        <v>70</v>
      </c>
      <c r="B1" s="278"/>
      <c r="C1" s="278"/>
      <c r="D1" s="278"/>
      <c r="E1" s="278"/>
      <c r="F1" s="278"/>
      <c r="G1" s="278"/>
      <c r="H1" s="278"/>
      <c r="I1" s="278"/>
    </row>
    <row r="2" spans="1:5" ht="13.5" customHeight="1">
      <c r="A2" s="58"/>
      <c r="B2" s="58"/>
      <c r="C2" s="58"/>
      <c r="D2" s="58"/>
      <c r="E2" s="57"/>
    </row>
    <row r="3" spans="1:5" ht="12.75">
      <c r="A3" s="279" t="s">
        <v>69</v>
      </c>
      <c r="B3" s="279"/>
      <c r="C3" s="58"/>
      <c r="D3" s="58"/>
      <c r="E3" s="57"/>
    </row>
    <row r="4" spans="1:5" ht="9.75" customHeight="1" thickBot="1">
      <c r="A4" s="58"/>
      <c r="B4" s="58"/>
      <c r="C4" s="58"/>
      <c r="D4" s="58"/>
      <c r="E4" s="57"/>
    </row>
    <row r="5" spans="1:9" s="80" customFormat="1" ht="45.75" thickBot="1">
      <c r="A5" s="280"/>
      <c r="B5" s="281"/>
      <c r="C5" s="32">
        <v>2010</v>
      </c>
      <c r="D5" s="28">
        <v>2011</v>
      </c>
      <c r="E5" s="43">
        <v>2012</v>
      </c>
      <c r="F5" s="79" t="s">
        <v>39</v>
      </c>
      <c r="G5" s="119" t="s">
        <v>40</v>
      </c>
      <c r="H5" s="62" t="s">
        <v>65</v>
      </c>
      <c r="I5" s="8" t="s">
        <v>42</v>
      </c>
    </row>
    <row r="6" spans="1:9" s="47" customFormat="1" ht="11.25">
      <c r="A6" s="271" t="s">
        <v>1</v>
      </c>
      <c r="B6" s="35" t="s">
        <v>2</v>
      </c>
      <c r="C6" s="91">
        <v>604992.08686</v>
      </c>
      <c r="D6" s="92">
        <v>601044.86618</v>
      </c>
      <c r="E6" s="93">
        <v>602532.86654</v>
      </c>
      <c r="F6" s="128">
        <f>E6-D6</f>
        <v>1488.0003599999472</v>
      </c>
      <c r="G6" s="63">
        <f>E6/D6</f>
        <v>1.002475689326584</v>
      </c>
      <c r="H6" s="128">
        <v>610115.74</v>
      </c>
      <c r="I6" s="10">
        <f>E6/H6</f>
        <v>0.9875714180722497</v>
      </c>
    </row>
    <row r="7" spans="1:9" s="47" customFormat="1" ht="11.25">
      <c r="A7" s="269"/>
      <c r="B7" s="34" t="s">
        <v>66</v>
      </c>
      <c r="C7" s="94">
        <v>575753.94221</v>
      </c>
      <c r="D7" s="95">
        <v>574204.25973</v>
      </c>
      <c r="E7" s="96">
        <v>575563.269</v>
      </c>
      <c r="F7" s="124">
        <f>E7-D7</f>
        <v>1359.0092699999223</v>
      </c>
      <c r="G7" s="65">
        <f>E7/D7</f>
        <v>1.0023667697460812</v>
      </c>
      <c r="H7" s="124">
        <v>593515.74</v>
      </c>
      <c r="I7" s="23">
        <f>E7/H7</f>
        <v>0.9697523253553477</v>
      </c>
    </row>
    <row r="8" spans="1:9" s="47" customFormat="1" ht="11.25">
      <c r="A8" s="269"/>
      <c r="B8" s="34" t="s">
        <v>62</v>
      </c>
      <c r="C8" s="94"/>
      <c r="D8" s="95"/>
      <c r="E8" s="96"/>
      <c r="F8" s="124">
        <f aca="true" t="shared" si="0" ref="F8:F20">E8-D8</f>
        <v>0</v>
      </c>
      <c r="G8" s="65"/>
      <c r="H8" s="124"/>
      <c r="I8" s="23"/>
    </row>
    <row r="9" spans="1:9" s="47" customFormat="1" ht="11.25">
      <c r="A9" s="269"/>
      <c r="B9" s="34" t="s">
        <v>3</v>
      </c>
      <c r="C9" s="94">
        <v>127.74272</v>
      </c>
      <c r="D9" s="95">
        <v>126.48277</v>
      </c>
      <c r="E9" s="96">
        <v>149.73353</v>
      </c>
      <c r="F9" s="124">
        <f t="shared" si="0"/>
        <v>23.25076</v>
      </c>
      <c r="G9" s="65">
        <f aca="true" t="shared" si="1" ref="G9:G19">E9/D9</f>
        <v>1.1838255123603</v>
      </c>
      <c r="H9" s="124">
        <v>130</v>
      </c>
      <c r="I9" s="23">
        <f aca="true" t="shared" si="2" ref="I9:I20">E9/H9</f>
        <v>1.1517963846153847</v>
      </c>
    </row>
    <row r="10" spans="1:9" s="47" customFormat="1" ht="11.25">
      <c r="A10" s="269"/>
      <c r="B10" s="34" t="s">
        <v>61</v>
      </c>
      <c r="C10" s="94">
        <v>60428.69895</v>
      </c>
      <c r="D10" s="95">
        <v>58356.56256</v>
      </c>
      <c r="E10" s="96">
        <v>58881.83085</v>
      </c>
      <c r="F10" s="124">
        <f t="shared" si="0"/>
        <v>525.26829</v>
      </c>
      <c r="G10" s="65">
        <f t="shared" si="1"/>
        <v>1.0090010149151596</v>
      </c>
      <c r="H10" s="124">
        <v>60000</v>
      </c>
      <c r="I10" s="23">
        <f t="shared" si="2"/>
        <v>0.9813638474999999</v>
      </c>
    </row>
    <row r="11" spans="1:9" s="47" customFormat="1" ht="11.25">
      <c r="A11" s="269"/>
      <c r="B11" s="34" t="s">
        <v>60</v>
      </c>
      <c r="C11" s="94">
        <v>57133.97188</v>
      </c>
      <c r="D11" s="95">
        <v>54234.35462</v>
      </c>
      <c r="E11" s="96">
        <v>54353.38986</v>
      </c>
      <c r="F11" s="124">
        <f t="shared" si="0"/>
        <v>119.0352400000047</v>
      </c>
      <c r="G11" s="65">
        <f t="shared" si="1"/>
        <v>1.0021948309486495</v>
      </c>
      <c r="H11" s="124">
        <v>0</v>
      </c>
      <c r="I11" s="23"/>
    </row>
    <row r="12" spans="1:9" s="47" customFormat="1" ht="11.25">
      <c r="A12" s="269"/>
      <c r="B12" s="34" t="s">
        <v>58</v>
      </c>
      <c r="C12" s="94">
        <f>C13</f>
        <v>8024.51831</v>
      </c>
      <c r="D12" s="95">
        <f>D13</f>
        <v>8209.76706</v>
      </c>
      <c r="E12" s="96"/>
      <c r="F12" s="124"/>
      <c r="G12" s="65"/>
      <c r="H12" s="124">
        <v>0</v>
      </c>
      <c r="I12" s="23"/>
    </row>
    <row r="13" spans="1:9" s="47" customFormat="1" ht="11.25">
      <c r="A13" s="269"/>
      <c r="B13" s="34" t="s">
        <v>57</v>
      </c>
      <c r="C13" s="94">
        <v>8024.51831</v>
      </c>
      <c r="D13" s="95">
        <v>8209.76706</v>
      </c>
      <c r="E13" s="96"/>
      <c r="F13" s="124"/>
      <c r="G13" s="65"/>
      <c r="H13" s="124">
        <f>H12</f>
        <v>0</v>
      </c>
      <c r="I13" s="23"/>
    </row>
    <row r="14" spans="1:9" s="47" customFormat="1" ht="11.25">
      <c r="A14" s="269"/>
      <c r="B14" s="34" t="s">
        <v>4</v>
      </c>
      <c r="C14" s="94">
        <v>4368.68431</v>
      </c>
      <c r="D14" s="95">
        <v>3568.83625</v>
      </c>
      <c r="E14" s="96">
        <v>24048.49715</v>
      </c>
      <c r="F14" s="124">
        <f t="shared" si="0"/>
        <v>20479.6609</v>
      </c>
      <c r="G14" s="65">
        <f t="shared" si="1"/>
        <v>6.738470320682267</v>
      </c>
      <c r="H14" s="124">
        <v>22265</v>
      </c>
      <c r="I14" s="23">
        <f t="shared" si="2"/>
        <v>1.0801031731417021</v>
      </c>
    </row>
    <row r="15" spans="1:9" s="47" customFormat="1" ht="11.25">
      <c r="A15" s="269"/>
      <c r="B15" s="34" t="s">
        <v>5</v>
      </c>
      <c r="C15" s="94">
        <v>241.26788</v>
      </c>
      <c r="D15" s="95">
        <v>142.13216</v>
      </c>
      <c r="E15" s="96">
        <v>18744.009</v>
      </c>
      <c r="F15" s="124">
        <f t="shared" si="0"/>
        <v>18601.876839999997</v>
      </c>
      <c r="G15" s="65"/>
      <c r="H15" s="124">
        <v>18707.087499999892</v>
      </c>
      <c r="I15" s="23">
        <f t="shared" si="2"/>
        <v>1.0019736637250511</v>
      </c>
    </row>
    <row r="16" spans="1:9" s="47" customFormat="1" ht="11.25">
      <c r="A16" s="269"/>
      <c r="B16" s="34" t="s">
        <v>6</v>
      </c>
      <c r="C16" s="94">
        <v>898.19752</v>
      </c>
      <c r="D16" s="95">
        <v>569.53582</v>
      </c>
      <c r="E16" s="96">
        <v>355.56022</v>
      </c>
      <c r="F16" s="124">
        <f t="shared" si="0"/>
        <v>-213.97559999999993</v>
      </c>
      <c r="G16" s="65">
        <f t="shared" si="1"/>
        <v>0.624298257482734</v>
      </c>
      <c r="H16" s="124">
        <v>650</v>
      </c>
      <c r="I16" s="23">
        <f t="shared" si="2"/>
        <v>0.5470157230769231</v>
      </c>
    </row>
    <row r="17" spans="1:9" s="47" customFormat="1" ht="11.25">
      <c r="A17" s="269"/>
      <c r="B17" s="34" t="s">
        <v>7</v>
      </c>
      <c r="C17" s="94">
        <v>17789.944</v>
      </c>
      <c r="D17" s="95">
        <v>31846.6475</v>
      </c>
      <c r="E17" s="96">
        <v>21464.28228</v>
      </c>
      <c r="F17" s="124">
        <f t="shared" si="0"/>
        <v>-10382.36522</v>
      </c>
      <c r="G17" s="65">
        <f t="shared" si="1"/>
        <v>0.6739887543892964</v>
      </c>
      <c r="H17" s="124">
        <v>20859.147</v>
      </c>
      <c r="I17" s="23">
        <f t="shared" si="2"/>
        <v>1.029010547746751</v>
      </c>
    </row>
    <row r="18" spans="1:9" s="47" customFormat="1" ht="11.25">
      <c r="A18" s="269"/>
      <c r="B18" s="34" t="s">
        <v>56</v>
      </c>
      <c r="C18" s="94">
        <v>860.714</v>
      </c>
      <c r="D18" s="95">
        <v>25.5</v>
      </c>
      <c r="E18" s="96"/>
      <c r="F18" s="124">
        <f t="shared" si="0"/>
        <v>-25.5</v>
      </c>
      <c r="G18" s="65">
        <f t="shared" si="1"/>
        <v>0</v>
      </c>
      <c r="H18" s="124"/>
      <c r="I18" s="23"/>
    </row>
    <row r="19" spans="1:9" s="47" customFormat="1" ht="11.25">
      <c r="A19" s="269"/>
      <c r="B19" s="34" t="s">
        <v>55</v>
      </c>
      <c r="C19" s="94">
        <v>8484.127</v>
      </c>
      <c r="D19" s="95">
        <v>8967.333</v>
      </c>
      <c r="E19" s="96">
        <v>11804</v>
      </c>
      <c r="F19" s="124">
        <f t="shared" si="0"/>
        <v>2836.6669999999995</v>
      </c>
      <c r="G19" s="65">
        <f t="shared" si="1"/>
        <v>1.3163334070453276</v>
      </c>
      <c r="H19" s="124"/>
      <c r="I19" s="23"/>
    </row>
    <row r="20" spans="1:9" s="51" customFormat="1" ht="12" thickBot="1">
      <c r="A20" s="272"/>
      <c r="B20" s="48" t="s">
        <v>0</v>
      </c>
      <c r="C20" s="97">
        <v>696629.87267</v>
      </c>
      <c r="D20" s="98">
        <v>703722.69814</v>
      </c>
      <c r="E20" s="99">
        <v>707432.77057</v>
      </c>
      <c r="F20" s="133">
        <f t="shared" si="0"/>
        <v>3710.0724300000584</v>
      </c>
      <c r="G20" s="67">
        <f>E20/D20</f>
        <v>1.0052720658859038</v>
      </c>
      <c r="H20" s="127">
        <f>SUM(H6,H9:H10,H14,H16:H17)</f>
        <v>714019.887</v>
      </c>
      <c r="I20" s="38">
        <f t="shared" si="2"/>
        <v>0.9907746036911155</v>
      </c>
    </row>
    <row r="21" spans="1:9" s="47" customFormat="1" ht="11.25">
      <c r="A21" s="271" t="s">
        <v>8</v>
      </c>
      <c r="B21" s="33" t="s">
        <v>9</v>
      </c>
      <c r="C21" s="100">
        <v>146879.16189</v>
      </c>
      <c r="D21" s="101">
        <v>147716.36012</v>
      </c>
      <c r="E21" s="102">
        <v>142719.1134</v>
      </c>
      <c r="F21" s="128">
        <f>E21-D21</f>
        <v>-4997.246719999996</v>
      </c>
      <c r="G21" s="63">
        <f>E21/D21</f>
        <v>0.966169984719767</v>
      </c>
      <c r="H21" s="122">
        <v>143867</v>
      </c>
      <c r="I21" s="11">
        <f>E21/H21</f>
        <v>0.9920211959657184</v>
      </c>
    </row>
    <row r="22" spans="1:9" s="47" customFormat="1" ht="11.25">
      <c r="A22" s="269"/>
      <c r="B22" s="34" t="s">
        <v>10</v>
      </c>
      <c r="C22" s="94">
        <v>44139.06514</v>
      </c>
      <c r="D22" s="95">
        <v>42063.59565</v>
      </c>
      <c r="E22" s="96">
        <v>62928.69838</v>
      </c>
      <c r="F22" s="124">
        <f>E22-D22</f>
        <v>20865.10273</v>
      </c>
      <c r="G22" s="65">
        <f>E22/D22</f>
        <v>1.496037069764862</v>
      </c>
      <c r="H22" s="124">
        <v>43891</v>
      </c>
      <c r="I22" s="23">
        <f>E22/H22</f>
        <v>1.4337494789364562</v>
      </c>
    </row>
    <row r="23" spans="1:9" s="47" customFormat="1" ht="11.25">
      <c r="A23" s="269"/>
      <c r="B23" s="34" t="s">
        <v>54</v>
      </c>
      <c r="C23" s="94">
        <v>6745.57872</v>
      </c>
      <c r="D23" s="95">
        <v>7084.55736</v>
      </c>
      <c r="E23" s="96">
        <v>7474.20028</v>
      </c>
      <c r="F23" s="124">
        <f aca="true" t="shared" si="3" ref="F23:F60">E23-D23</f>
        <v>389.64292000000023</v>
      </c>
      <c r="G23" s="65">
        <f aca="true" t="shared" si="4" ref="G23:G59">E23/D23</f>
        <v>1.0549989082168996</v>
      </c>
      <c r="H23" s="124"/>
      <c r="I23" s="23"/>
    </row>
    <row r="24" spans="1:9" s="47" customFormat="1" ht="11.25">
      <c r="A24" s="269"/>
      <c r="B24" s="34" t="s">
        <v>11</v>
      </c>
      <c r="C24" s="94">
        <v>64820.59522</v>
      </c>
      <c r="D24" s="95">
        <v>66778.72964</v>
      </c>
      <c r="E24" s="96">
        <v>48970.23648</v>
      </c>
      <c r="F24" s="124">
        <f t="shared" si="3"/>
        <v>-17808.493160000005</v>
      </c>
      <c r="G24" s="65">
        <f t="shared" si="4"/>
        <v>0.7333208754343713</v>
      </c>
      <c r="H24" s="124">
        <v>69000</v>
      </c>
      <c r="I24" s="23">
        <f aca="true" t="shared" si="5" ref="I24:I55">E24/H24</f>
        <v>0.7097135721739131</v>
      </c>
    </row>
    <row r="25" spans="1:9" s="47" customFormat="1" ht="11.25">
      <c r="A25" s="269"/>
      <c r="B25" s="34" t="s">
        <v>12</v>
      </c>
      <c r="C25" s="94">
        <v>13126.12524</v>
      </c>
      <c r="D25" s="95">
        <v>12817.43533</v>
      </c>
      <c r="E25" s="96">
        <v>11898.20805</v>
      </c>
      <c r="F25" s="124">
        <f t="shared" si="3"/>
        <v>-919.227280000001</v>
      </c>
      <c r="G25" s="65">
        <f t="shared" si="4"/>
        <v>0.9282830569194687</v>
      </c>
      <c r="H25" s="124">
        <v>13030</v>
      </c>
      <c r="I25" s="23">
        <f t="shared" si="5"/>
        <v>0.9131395280122793</v>
      </c>
    </row>
    <row r="26" spans="1:9" s="47" customFormat="1" ht="11.25">
      <c r="A26" s="269"/>
      <c r="B26" s="34" t="s">
        <v>13</v>
      </c>
      <c r="C26" s="94">
        <v>2363.77256</v>
      </c>
      <c r="D26" s="95">
        <v>2374.7305</v>
      </c>
      <c r="E26" s="96">
        <v>2493.67915</v>
      </c>
      <c r="F26" s="124">
        <f t="shared" si="3"/>
        <v>118.94864999999982</v>
      </c>
      <c r="G26" s="65">
        <f t="shared" si="4"/>
        <v>1.0500893259256154</v>
      </c>
      <c r="H26" s="124">
        <v>2450</v>
      </c>
      <c r="I26" s="23">
        <f t="shared" si="5"/>
        <v>1.0178282244897958</v>
      </c>
    </row>
    <row r="27" spans="1:9" s="47" customFormat="1" ht="11.25">
      <c r="A27" s="269"/>
      <c r="B27" s="34" t="s">
        <v>14</v>
      </c>
      <c r="C27" s="94">
        <v>5613.92189</v>
      </c>
      <c r="D27" s="95">
        <v>7846.09992</v>
      </c>
      <c r="E27" s="96"/>
      <c r="F27" s="124"/>
      <c r="G27" s="65"/>
      <c r="H27" s="124"/>
      <c r="I27" s="23"/>
    </row>
    <row r="28" spans="1:9" s="47" customFormat="1" ht="11.25">
      <c r="A28" s="269"/>
      <c r="B28" s="34" t="s">
        <v>15</v>
      </c>
      <c r="C28" s="94">
        <v>8689.17503</v>
      </c>
      <c r="D28" s="95">
        <v>7491.63702</v>
      </c>
      <c r="E28" s="96">
        <v>7917.91405</v>
      </c>
      <c r="F28" s="124">
        <f t="shared" si="3"/>
        <v>426.2770300000002</v>
      </c>
      <c r="G28" s="65">
        <f t="shared" si="4"/>
        <v>1.056900384904126</v>
      </c>
      <c r="H28" s="124">
        <v>7600</v>
      </c>
      <c r="I28" s="23">
        <f t="shared" si="5"/>
        <v>1.0418307960526316</v>
      </c>
    </row>
    <row r="29" spans="1:9" s="47" customFormat="1" ht="11.25">
      <c r="A29" s="269"/>
      <c r="B29" s="34" t="s">
        <v>16</v>
      </c>
      <c r="C29" s="94">
        <v>1380.92809</v>
      </c>
      <c r="D29" s="95">
        <v>1259.5747</v>
      </c>
      <c r="E29" s="96">
        <v>1036.17701</v>
      </c>
      <c r="F29" s="124">
        <f t="shared" si="3"/>
        <v>-223.39768999999978</v>
      </c>
      <c r="G29" s="65">
        <f t="shared" si="4"/>
        <v>0.8226403801219572</v>
      </c>
      <c r="H29" s="124">
        <v>6656</v>
      </c>
      <c r="I29" s="23">
        <f t="shared" si="5"/>
        <v>0.15567563251201924</v>
      </c>
    </row>
    <row r="30" spans="1:9" s="47" customFormat="1" ht="11.25">
      <c r="A30" s="269"/>
      <c r="B30" s="34" t="s">
        <v>17</v>
      </c>
      <c r="C30" s="94">
        <v>27502.22697</v>
      </c>
      <c r="D30" s="95">
        <v>19812.11381</v>
      </c>
      <c r="E30" s="96">
        <v>22433.37802</v>
      </c>
      <c r="F30" s="124">
        <f t="shared" si="3"/>
        <v>2621.264210000001</v>
      </c>
      <c r="G30" s="65">
        <f t="shared" si="4"/>
        <v>1.132306135283603</v>
      </c>
      <c r="H30" s="124">
        <v>20500</v>
      </c>
      <c r="I30" s="23">
        <f t="shared" si="5"/>
        <v>1.0943111229268292</v>
      </c>
    </row>
    <row r="31" spans="1:9" s="47" customFormat="1" ht="11.25">
      <c r="A31" s="269"/>
      <c r="B31" s="34" t="s">
        <v>18</v>
      </c>
      <c r="C31" s="94">
        <v>10383.04921</v>
      </c>
      <c r="D31" s="95">
        <v>6773.66518</v>
      </c>
      <c r="E31" s="96">
        <v>7205.63245</v>
      </c>
      <c r="F31" s="124">
        <f t="shared" si="3"/>
        <v>431.9672700000001</v>
      </c>
      <c r="G31" s="65">
        <f t="shared" si="4"/>
        <v>1.0637715710064075</v>
      </c>
      <c r="H31" s="124">
        <v>7000</v>
      </c>
      <c r="I31" s="23">
        <f t="shared" si="5"/>
        <v>1.0293760642857144</v>
      </c>
    </row>
    <row r="32" spans="1:9" s="47" customFormat="1" ht="11.25">
      <c r="A32" s="269"/>
      <c r="B32" s="34" t="s">
        <v>19</v>
      </c>
      <c r="C32" s="94">
        <v>12462.10805</v>
      </c>
      <c r="D32" s="95">
        <v>9312.50403</v>
      </c>
      <c r="E32" s="96">
        <v>11668.467</v>
      </c>
      <c r="F32" s="124">
        <f t="shared" si="3"/>
        <v>2355.9629700000005</v>
      </c>
      <c r="G32" s="65">
        <f t="shared" si="4"/>
        <v>1.2529892027332632</v>
      </c>
      <c r="H32" s="124">
        <v>9700</v>
      </c>
      <c r="I32" s="23">
        <f t="shared" si="5"/>
        <v>1.2029347422680412</v>
      </c>
    </row>
    <row r="33" spans="1:9" s="47" customFormat="1" ht="11.25">
      <c r="A33" s="269"/>
      <c r="B33" s="34" t="s">
        <v>67</v>
      </c>
      <c r="C33" s="94">
        <v>33.85505</v>
      </c>
      <c r="D33" s="95">
        <v>33.87225</v>
      </c>
      <c r="E33" s="96">
        <v>276.91984</v>
      </c>
      <c r="F33" s="124">
        <f t="shared" si="3"/>
        <v>243.04759</v>
      </c>
      <c r="G33" s="65">
        <f t="shared" si="4"/>
        <v>8.175419111514588</v>
      </c>
      <c r="H33" s="124"/>
      <c r="I33" s="23"/>
    </row>
    <row r="34" spans="1:9" s="47" customFormat="1" ht="11.25">
      <c r="A34" s="269"/>
      <c r="B34" s="34" t="s">
        <v>20</v>
      </c>
      <c r="C34" s="94">
        <v>4623.21466</v>
      </c>
      <c r="D34" s="95">
        <v>3692.07235</v>
      </c>
      <c r="E34" s="96">
        <v>3282.35873</v>
      </c>
      <c r="F34" s="124">
        <f t="shared" si="3"/>
        <v>-409.71362</v>
      </c>
      <c r="G34" s="65">
        <f t="shared" si="4"/>
        <v>0.889028821442245</v>
      </c>
      <c r="H34" s="124">
        <v>3800</v>
      </c>
      <c r="I34" s="23">
        <f t="shared" si="5"/>
        <v>0.8637786131578947</v>
      </c>
    </row>
    <row r="35" spans="1:9" s="47" customFormat="1" ht="11.25">
      <c r="A35" s="269"/>
      <c r="B35" s="34" t="s">
        <v>53</v>
      </c>
      <c r="C35" s="94">
        <v>51922.08302</v>
      </c>
      <c r="D35" s="95">
        <v>50231.51423</v>
      </c>
      <c r="E35" s="96">
        <v>48418.8109</v>
      </c>
      <c r="F35" s="124">
        <f t="shared" si="3"/>
        <v>-1812.703330000004</v>
      </c>
      <c r="G35" s="65">
        <f t="shared" si="4"/>
        <v>0.9639130263583137</v>
      </c>
      <c r="H35" s="124">
        <v>52240</v>
      </c>
      <c r="I35" s="23">
        <f t="shared" si="5"/>
        <v>0.9268531948698315</v>
      </c>
    </row>
    <row r="36" spans="1:9" s="47" customFormat="1" ht="11.25">
      <c r="A36" s="269"/>
      <c r="B36" s="34" t="s">
        <v>52</v>
      </c>
      <c r="C36" s="94"/>
      <c r="D36" s="95"/>
      <c r="E36" s="96">
        <v>-7340.04961</v>
      </c>
      <c r="F36" s="124">
        <f>-E36-D12</f>
        <v>-869.7174500000001</v>
      </c>
      <c r="G36" s="65">
        <f>-(E36)/D12</f>
        <v>0.8940630783256353</v>
      </c>
      <c r="H36" s="124">
        <v>-8200</v>
      </c>
      <c r="I36" s="23">
        <f t="shared" si="5"/>
        <v>0.8951280012195122</v>
      </c>
    </row>
    <row r="37" spans="1:9" s="47" customFormat="1" ht="11.25">
      <c r="A37" s="269"/>
      <c r="B37" s="34" t="s">
        <v>21</v>
      </c>
      <c r="C37" s="94">
        <v>17243.94687</v>
      </c>
      <c r="D37" s="95">
        <v>15709.9916</v>
      </c>
      <c r="E37" s="96">
        <v>21318.40701</v>
      </c>
      <c r="F37" s="124">
        <f t="shared" si="3"/>
        <v>5608.41541</v>
      </c>
      <c r="G37" s="65">
        <f t="shared" si="4"/>
        <v>1.3569967160262517</v>
      </c>
      <c r="H37" s="124">
        <v>18615</v>
      </c>
      <c r="I37" s="23">
        <f t="shared" si="5"/>
        <v>1.1452273440773568</v>
      </c>
    </row>
    <row r="38" spans="1:9" s="47" customFormat="1" ht="11.25">
      <c r="A38" s="269"/>
      <c r="B38" s="34" t="s">
        <v>22</v>
      </c>
      <c r="C38" s="94">
        <v>665.20227</v>
      </c>
      <c r="D38" s="95">
        <v>718.75474</v>
      </c>
      <c r="E38" s="96">
        <v>748.10435</v>
      </c>
      <c r="F38" s="124">
        <f t="shared" si="3"/>
        <v>29.349609999999984</v>
      </c>
      <c r="G38" s="65">
        <f t="shared" si="4"/>
        <v>1.04083397070884</v>
      </c>
      <c r="H38" s="124"/>
      <c r="I38" s="23"/>
    </row>
    <row r="39" spans="1:9" s="47" customFormat="1" ht="11.25">
      <c r="A39" s="269"/>
      <c r="B39" s="34" t="s">
        <v>51</v>
      </c>
      <c r="C39" s="94">
        <v>135.25365</v>
      </c>
      <c r="D39" s="95">
        <v>181.71765</v>
      </c>
      <c r="E39" s="96">
        <v>213.06478</v>
      </c>
      <c r="F39" s="124">
        <f t="shared" si="3"/>
        <v>31.34713000000002</v>
      </c>
      <c r="G39" s="65">
        <f t="shared" si="4"/>
        <v>1.172504597104354</v>
      </c>
      <c r="H39" s="124"/>
      <c r="I39" s="23"/>
    </row>
    <row r="40" spans="1:9" s="47" customFormat="1" ht="11.25">
      <c r="A40" s="269"/>
      <c r="B40" s="34" t="s">
        <v>23</v>
      </c>
      <c r="C40" s="94">
        <v>29777.06144</v>
      </c>
      <c r="D40" s="95">
        <v>31882.12595</v>
      </c>
      <c r="E40" s="96">
        <v>35623.94745</v>
      </c>
      <c r="F40" s="124">
        <f t="shared" si="3"/>
        <v>3741.821499999998</v>
      </c>
      <c r="G40" s="65">
        <f t="shared" si="4"/>
        <v>1.1173642405738002</v>
      </c>
      <c r="H40" s="124">
        <v>32698</v>
      </c>
      <c r="I40" s="23">
        <f t="shared" si="5"/>
        <v>1.0894839883173282</v>
      </c>
    </row>
    <row r="41" spans="1:9" s="47" customFormat="1" ht="11.25">
      <c r="A41" s="269"/>
      <c r="B41" s="34" t="s">
        <v>24</v>
      </c>
      <c r="C41" s="94">
        <v>1682.54329</v>
      </c>
      <c r="D41" s="95">
        <v>1644.36493</v>
      </c>
      <c r="E41" s="96">
        <v>1187.87531</v>
      </c>
      <c r="F41" s="124">
        <f t="shared" si="3"/>
        <v>-456.48962000000006</v>
      </c>
      <c r="G41" s="65">
        <f t="shared" si="4"/>
        <v>0.7223915375037826</v>
      </c>
      <c r="H41" s="124"/>
      <c r="I41" s="23"/>
    </row>
    <row r="42" spans="1:9" s="47" customFormat="1" ht="11.25">
      <c r="A42" s="269"/>
      <c r="B42" s="34" t="s">
        <v>50</v>
      </c>
      <c r="C42" s="94"/>
      <c r="D42" s="95"/>
      <c r="E42" s="96"/>
      <c r="F42" s="124">
        <f t="shared" si="3"/>
        <v>0</v>
      </c>
      <c r="G42" s="65"/>
      <c r="H42" s="124"/>
      <c r="I42" s="23"/>
    </row>
    <row r="43" spans="1:9" s="47" customFormat="1" ht="11.25">
      <c r="A43" s="269"/>
      <c r="B43" s="34" t="s">
        <v>25</v>
      </c>
      <c r="C43" s="94">
        <v>9734.48038</v>
      </c>
      <c r="D43" s="95">
        <v>10249.04924</v>
      </c>
      <c r="E43" s="96">
        <v>13604.32692</v>
      </c>
      <c r="F43" s="124">
        <f t="shared" si="3"/>
        <v>3355.2776799999992</v>
      </c>
      <c r="G43" s="65">
        <f t="shared" si="4"/>
        <v>1.3273745302056914</v>
      </c>
      <c r="H43" s="124"/>
      <c r="I43" s="23"/>
    </row>
    <row r="44" spans="1:9" s="47" customFormat="1" ht="11.25">
      <c r="A44" s="269"/>
      <c r="B44" s="34" t="s">
        <v>26</v>
      </c>
      <c r="C44" s="94">
        <v>18360.03777</v>
      </c>
      <c r="D44" s="95">
        <v>19988.71178</v>
      </c>
      <c r="E44" s="96">
        <v>20831.74522</v>
      </c>
      <c r="F44" s="124">
        <f t="shared" si="3"/>
        <v>843.0334399999992</v>
      </c>
      <c r="G44" s="65">
        <f t="shared" si="4"/>
        <v>1.0421754763027555</v>
      </c>
      <c r="H44" s="124"/>
      <c r="I44" s="23"/>
    </row>
    <row r="45" spans="1:9" s="47" customFormat="1" ht="11.25">
      <c r="A45" s="269"/>
      <c r="B45" s="34" t="s">
        <v>27</v>
      </c>
      <c r="C45" s="94">
        <v>402961.27418</v>
      </c>
      <c r="D45" s="95">
        <v>415659.90772</v>
      </c>
      <c r="E45" s="96">
        <v>416996.01172</v>
      </c>
      <c r="F45" s="124">
        <f t="shared" si="3"/>
        <v>1336.103999999992</v>
      </c>
      <c r="G45" s="65">
        <f t="shared" si="4"/>
        <v>1.0032144163417849</v>
      </c>
      <c r="H45" s="124">
        <v>423972</v>
      </c>
      <c r="I45" s="23">
        <f t="shared" si="5"/>
        <v>0.9835461108752465</v>
      </c>
    </row>
    <row r="46" spans="1:9" s="47" customFormat="1" ht="11.25">
      <c r="A46" s="269"/>
      <c r="B46" s="34" t="s">
        <v>28</v>
      </c>
      <c r="C46" s="94">
        <v>296146.268</v>
      </c>
      <c r="D46" s="95">
        <v>307154.352</v>
      </c>
      <c r="E46" s="96">
        <v>309522.131</v>
      </c>
      <c r="F46" s="124">
        <f t="shared" si="3"/>
        <v>2367.7789999999804</v>
      </c>
      <c r="G46" s="65">
        <f t="shared" si="4"/>
        <v>1.0077087594057597</v>
      </c>
      <c r="H46" s="124">
        <v>313297</v>
      </c>
      <c r="I46" s="23">
        <f t="shared" si="5"/>
        <v>0.9879511485906344</v>
      </c>
    </row>
    <row r="47" spans="1:9" s="47" customFormat="1" ht="11.25">
      <c r="A47" s="269"/>
      <c r="B47" s="34" t="s">
        <v>29</v>
      </c>
      <c r="C47" s="94">
        <v>283739.909</v>
      </c>
      <c r="D47" s="95">
        <v>293799.972</v>
      </c>
      <c r="E47" s="96">
        <v>295587.929</v>
      </c>
      <c r="F47" s="124">
        <f t="shared" si="3"/>
        <v>1787.9569999999949</v>
      </c>
      <c r="G47" s="65">
        <f t="shared" si="4"/>
        <v>1.0060856268563565</v>
      </c>
      <c r="H47" s="124">
        <v>299598</v>
      </c>
      <c r="I47" s="23">
        <f t="shared" si="5"/>
        <v>0.9866151609823831</v>
      </c>
    </row>
    <row r="48" spans="1:9" s="47" customFormat="1" ht="11.25">
      <c r="A48" s="269"/>
      <c r="B48" s="34" t="s">
        <v>30</v>
      </c>
      <c r="C48" s="94">
        <v>12406.359</v>
      </c>
      <c r="D48" s="95">
        <v>13354.38</v>
      </c>
      <c r="E48" s="96">
        <v>12855.359</v>
      </c>
      <c r="F48" s="124">
        <f t="shared" si="3"/>
        <v>-499.0209999999988</v>
      </c>
      <c r="G48" s="65">
        <f t="shared" si="4"/>
        <v>0.9626324097412235</v>
      </c>
      <c r="H48" s="124">
        <v>13699</v>
      </c>
      <c r="I48" s="23">
        <f t="shared" si="5"/>
        <v>0.9384158697715161</v>
      </c>
    </row>
    <row r="49" spans="1:9" s="47" customFormat="1" ht="11.25">
      <c r="A49" s="269"/>
      <c r="B49" s="34" t="s">
        <v>31</v>
      </c>
      <c r="C49" s="94">
        <v>106815.00618</v>
      </c>
      <c r="D49" s="95">
        <v>108505.55572</v>
      </c>
      <c r="E49" s="96">
        <v>107473.88072</v>
      </c>
      <c r="F49" s="124">
        <f t="shared" si="3"/>
        <v>-1031.675000000003</v>
      </c>
      <c r="G49" s="65">
        <f t="shared" si="4"/>
        <v>0.990491961511517</v>
      </c>
      <c r="H49" s="124">
        <v>110675</v>
      </c>
      <c r="I49" s="23">
        <f t="shared" si="5"/>
        <v>0.9710764013553196</v>
      </c>
    </row>
    <row r="50" spans="1:9" s="47" customFormat="1" ht="11.25">
      <c r="A50" s="269"/>
      <c r="B50" s="34" t="s">
        <v>32</v>
      </c>
      <c r="C50" s="94">
        <v>8.428</v>
      </c>
      <c r="D50" s="95">
        <v>10.04</v>
      </c>
      <c r="E50" s="96">
        <v>186.75029</v>
      </c>
      <c r="F50" s="124">
        <f t="shared" si="3"/>
        <v>176.71029000000001</v>
      </c>
      <c r="G50" s="65">
        <f t="shared" si="4"/>
        <v>18.600626494023906</v>
      </c>
      <c r="H50" s="124">
        <v>10</v>
      </c>
      <c r="I50" s="23">
        <f t="shared" si="5"/>
        <v>18.675029000000002</v>
      </c>
    </row>
    <row r="51" spans="1:9" s="47" customFormat="1" ht="11.25">
      <c r="A51" s="269"/>
      <c r="B51" s="34" t="s">
        <v>33</v>
      </c>
      <c r="C51" s="94">
        <v>4859.55015</v>
      </c>
      <c r="D51" s="95">
        <v>4361.82515</v>
      </c>
      <c r="E51" s="96">
        <v>4536.88778</v>
      </c>
      <c r="F51" s="124">
        <f t="shared" si="3"/>
        <v>175.06263000000035</v>
      </c>
      <c r="G51" s="65">
        <f t="shared" si="4"/>
        <v>1.0401351782750852</v>
      </c>
      <c r="H51" s="124">
        <v>4500</v>
      </c>
      <c r="I51" s="23">
        <f t="shared" si="5"/>
        <v>1.0081972844444445</v>
      </c>
    </row>
    <row r="52" spans="1:9" s="47" customFormat="1" ht="11.25">
      <c r="A52" s="269"/>
      <c r="B52" s="34" t="s">
        <v>49</v>
      </c>
      <c r="C52" s="94">
        <v>103.16547</v>
      </c>
      <c r="D52" s="95"/>
      <c r="E52" s="96"/>
      <c r="F52" s="124">
        <f t="shared" si="3"/>
        <v>0</v>
      </c>
      <c r="G52" s="65"/>
      <c r="H52" s="124"/>
      <c r="I52" s="23"/>
    </row>
    <row r="53" spans="1:9" s="47" customFormat="1" ht="11.25">
      <c r="A53" s="269"/>
      <c r="B53" s="34" t="s">
        <v>34</v>
      </c>
      <c r="C53" s="94">
        <v>14078.92689</v>
      </c>
      <c r="D53" s="95">
        <v>17338.85178</v>
      </c>
      <c r="E53" s="96">
        <v>21462.5814</v>
      </c>
      <c r="F53" s="124">
        <f t="shared" si="3"/>
        <v>4123.729619999998</v>
      </c>
      <c r="G53" s="65">
        <f t="shared" si="4"/>
        <v>1.2378317591224024</v>
      </c>
      <c r="H53" s="124">
        <v>24767</v>
      </c>
      <c r="I53" s="23">
        <f t="shared" si="5"/>
        <v>0.8665797795453627</v>
      </c>
    </row>
    <row r="54" spans="1:9" s="47" customFormat="1" ht="11.25">
      <c r="A54" s="269"/>
      <c r="B54" s="34" t="s">
        <v>35</v>
      </c>
      <c r="C54" s="94">
        <v>13639.0005</v>
      </c>
      <c r="D54" s="95">
        <v>16950.53018</v>
      </c>
      <c r="E54" s="96">
        <v>17820.35861</v>
      </c>
      <c r="F54" s="124">
        <f t="shared" si="3"/>
        <v>869.8284299999978</v>
      </c>
      <c r="G54" s="65">
        <f t="shared" si="4"/>
        <v>1.0513157063975682</v>
      </c>
      <c r="H54" s="124">
        <v>17768</v>
      </c>
      <c r="I54" s="23">
        <f t="shared" si="5"/>
        <v>1.0029467925484017</v>
      </c>
    </row>
    <row r="55" spans="1:9" s="47" customFormat="1" ht="11.25">
      <c r="A55" s="269"/>
      <c r="B55" s="34" t="s">
        <v>36</v>
      </c>
      <c r="C55" s="94"/>
      <c r="D55" s="95"/>
      <c r="E55" s="96">
        <v>3531.70546</v>
      </c>
      <c r="F55" s="124">
        <f>E55-D27</f>
        <v>-4314.3944599999995</v>
      </c>
      <c r="G55" s="65">
        <f>E55/D27</f>
        <v>0.45012241699822764</v>
      </c>
      <c r="H55" s="124">
        <v>7000</v>
      </c>
      <c r="I55" s="23">
        <f t="shared" si="5"/>
        <v>0.5045293514285715</v>
      </c>
    </row>
    <row r="56" spans="1:9" s="47" customFormat="1" ht="11.25">
      <c r="A56" s="269"/>
      <c r="B56" s="34" t="s">
        <v>48</v>
      </c>
      <c r="C56" s="94"/>
      <c r="D56" s="95"/>
      <c r="E56" s="96"/>
      <c r="F56" s="124">
        <f t="shared" si="3"/>
        <v>0</v>
      </c>
      <c r="G56" s="65"/>
      <c r="H56" s="124"/>
      <c r="I56" s="23"/>
    </row>
    <row r="57" spans="1:9" s="47" customFormat="1" ht="11.25">
      <c r="A57" s="269"/>
      <c r="B57" s="34" t="s">
        <v>37</v>
      </c>
      <c r="C57" s="94">
        <v>58.44027</v>
      </c>
      <c r="D57" s="95">
        <v>7.412</v>
      </c>
      <c r="E57" s="96">
        <v>1.52664</v>
      </c>
      <c r="F57" s="124">
        <f t="shared" si="3"/>
        <v>-5.88536</v>
      </c>
      <c r="G57" s="65">
        <f t="shared" si="4"/>
        <v>0.20596869940636806</v>
      </c>
      <c r="H57" s="124"/>
      <c r="I57" s="23"/>
    </row>
    <row r="58" spans="1:9" s="47" customFormat="1" ht="11.25">
      <c r="A58" s="269"/>
      <c r="B58" s="34" t="s">
        <v>47</v>
      </c>
      <c r="C58" s="94"/>
      <c r="D58" s="95"/>
      <c r="E58" s="96"/>
      <c r="F58" s="124">
        <f t="shared" si="3"/>
        <v>0</v>
      </c>
      <c r="G58" s="65"/>
      <c r="H58" s="129"/>
      <c r="I58" s="23"/>
    </row>
    <row r="59" spans="1:9" s="51" customFormat="1" ht="12" thickBot="1">
      <c r="A59" s="270"/>
      <c r="B59" s="52" t="s">
        <v>0</v>
      </c>
      <c r="C59" s="103">
        <v>696091.5556</v>
      </c>
      <c r="D59" s="104">
        <v>703630.61475</v>
      </c>
      <c r="E59" s="105">
        <v>707318.53413</v>
      </c>
      <c r="F59" s="127">
        <f t="shared" si="3"/>
        <v>3687.919380000094</v>
      </c>
      <c r="G59" s="87">
        <f t="shared" si="4"/>
        <v>1.0052412719155355</v>
      </c>
      <c r="H59" s="130">
        <v>714019.4</v>
      </c>
      <c r="I59" s="24">
        <f>E59/H59</f>
        <v>0.9906152887862711</v>
      </c>
    </row>
    <row r="60" spans="1:9" s="51" customFormat="1" ht="12" thickBot="1">
      <c r="A60" s="265" t="s">
        <v>38</v>
      </c>
      <c r="B60" s="266"/>
      <c r="C60" s="106">
        <v>538.317069999874</v>
      </c>
      <c r="D60" s="107">
        <v>92.083389999927</v>
      </c>
      <c r="E60" s="108">
        <v>114.236440000008</v>
      </c>
      <c r="F60" s="127">
        <f t="shared" si="3"/>
        <v>22.15305000008101</v>
      </c>
      <c r="G60" s="89"/>
      <c r="H60" s="131">
        <f>H20-H59</f>
        <v>0.48699999996460974</v>
      </c>
      <c r="I60" s="132"/>
    </row>
    <row r="61" spans="6:9" s="47" customFormat="1" ht="11.25">
      <c r="F61" s="146"/>
      <c r="G61" s="147"/>
      <c r="H61" s="146"/>
      <c r="I61" s="146"/>
    </row>
    <row r="62" spans="6:9" s="47" customFormat="1" ht="11.25">
      <c r="F62" s="146"/>
      <c r="G62" s="147"/>
      <c r="H62" s="146"/>
      <c r="I62" s="146"/>
    </row>
    <row r="63" spans="6:9" s="47" customFormat="1" ht="11.25">
      <c r="F63" s="146"/>
      <c r="G63" s="147"/>
      <c r="H63" s="146"/>
      <c r="I63" s="146"/>
    </row>
  </sheetData>
  <sheetProtection/>
  <mergeCells count="6">
    <mergeCell ref="A60:B60"/>
    <mergeCell ref="A1:I1"/>
    <mergeCell ref="A3:B3"/>
    <mergeCell ref="A5:B5"/>
    <mergeCell ref="A6:A20"/>
    <mergeCell ref="A21:A59"/>
  </mergeCells>
  <conditionalFormatting sqref="I6:I20">
    <cfRule type="cellIs" priority="2" dxfId="1" operator="lessThanOrEqual" stopIfTrue="1">
      <formula>1</formula>
    </cfRule>
  </conditionalFormatting>
  <conditionalFormatting sqref="I21:I59">
    <cfRule type="cellIs" priority="1" dxfId="1" operator="greaterThanOrEqual" stopIfTrue="1">
      <formula>1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4"/>
  <sheetViews>
    <sheetView showGridLines="0" zoomScalePageLayoutView="0" workbookViewId="0" topLeftCell="A28">
      <selection activeCell="P7" sqref="P7"/>
    </sheetView>
  </sheetViews>
  <sheetFormatPr defaultColWidth="9.140625" defaultRowHeight="12.75"/>
  <cols>
    <col min="1" max="1" width="8.140625" style="0" customWidth="1"/>
    <col min="2" max="2" width="35.7109375" style="0" customWidth="1"/>
    <col min="3" max="5" width="7.00390625" style="0" bestFit="1" customWidth="1"/>
    <col min="6" max="6" width="7.421875" style="117" customWidth="1"/>
    <col min="7" max="7" width="8.421875" style="118" customWidth="1"/>
    <col min="8" max="8" width="7.00390625" style="117" bestFit="1" customWidth="1"/>
    <col min="9" max="9" width="7.421875" style="117" bestFit="1" customWidth="1"/>
  </cols>
  <sheetData>
    <row r="1" spans="1:9" ht="15">
      <c r="A1" s="267" t="s">
        <v>72</v>
      </c>
      <c r="B1" s="267"/>
      <c r="C1" s="267"/>
      <c r="D1" s="267"/>
      <c r="E1" s="267"/>
      <c r="F1" s="267"/>
      <c r="G1" s="267"/>
      <c r="H1" s="267"/>
      <c r="I1" s="267"/>
    </row>
    <row r="2" spans="1:5" ht="13.5" customHeight="1">
      <c r="A2" s="58"/>
      <c r="B2" s="58"/>
      <c r="C2" s="58"/>
      <c r="D2" s="58"/>
      <c r="E2" s="57"/>
    </row>
    <row r="3" spans="1:5" ht="12.75">
      <c r="A3" s="279" t="s">
        <v>69</v>
      </c>
      <c r="B3" s="279"/>
      <c r="C3" s="58"/>
      <c r="D3" s="58"/>
      <c r="E3" s="57"/>
    </row>
    <row r="4" spans="1:5" ht="9.75" customHeight="1" thickBot="1">
      <c r="A4" s="58"/>
      <c r="B4" s="58"/>
      <c r="C4" s="58"/>
      <c r="D4" s="58"/>
      <c r="E4" s="57"/>
    </row>
    <row r="5" spans="1:9" s="47" customFormat="1" ht="45.75" thickBot="1">
      <c r="A5" s="297"/>
      <c r="B5" s="298"/>
      <c r="C5" s="32">
        <v>2010</v>
      </c>
      <c r="D5" s="28">
        <v>2011</v>
      </c>
      <c r="E5" s="43">
        <v>2012</v>
      </c>
      <c r="F5" s="79" t="s">
        <v>39</v>
      </c>
      <c r="G5" s="119" t="s">
        <v>40</v>
      </c>
      <c r="H5" s="62" t="s">
        <v>65</v>
      </c>
      <c r="I5" s="8" t="s">
        <v>42</v>
      </c>
    </row>
    <row r="6" spans="1:9" s="47" customFormat="1" ht="11.25">
      <c r="A6" s="271" t="s">
        <v>1</v>
      </c>
      <c r="B6" s="35" t="s">
        <v>63</v>
      </c>
      <c r="C6" s="91">
        <v>33.52</v>
      </c>
      <c r="D6" s="92">
        <v>22.34</v>
      </c>
      <c r="E6" s="93">
        <v>48.83</v>
      </c>
      <c r="F6" s="128">
        <f>E6-D6</f>
        <v>26.49</v>
      </c>
      <c r="G6" s="63">
        <f>E6/D6</f>
        <v>2.185765443151298</v>
      </c>
      <c r="H6" s="128">
        <v>30</v>
      </c>
      <c r="I6" s="10">
        <f>E6/H6</f>
        <v>1.6276666666666666</v>
      </c>
    </row>
    <row r="7" spans="1:9" s="47" customFormat="1" ht="11.25">
      <c r="A7" s="269"/>
      <c r="B7" s="34" t="s">
        <v>2</v>
      </c>
      <c r="C7" s="94">
        <v>421600.29</v>
      </c>
      <c r="D7" s="95">
        <v>434884.26</v>
      </c>
      <c r="E7" s="96">
        <v>430978.91</v>
      </c>
      <c r="F7" s="124">
        <f>E7-D7</f>
        <v>-3905.350000000035</v>
      </c>
      <c r="G7" s="65">
        <f>E7/D7</f>
        <v>0.9910197945540727</v>
      </c>
      <c r="H7" s="124">
        <v>431958.02499999997</v>
      </c>
      <c r="I7" s="23">
        <f>E7/H7</f>
        <v>0.9977333098511134</v>
      </c>
    </row>
    <row r="8" spans="1:9" s="47" customFormat="1" ht="11.25">
      <c r="A8" s="269"/>
      <c r="B8" s="34" t="s">
        <v>66</v>
      </c>
      <c r="C8" s="94">
        <v>405129.68</v>
      </c>
      <c r="D8" s="95">
        <v>418545.93</v>
      </c>
      <c r="E8" s="96">
        <v>417082.08</v>
      </c>
      <c r="F8" s="124">
        <f aca="true" t="shared" si="0" ref="F8:F20">E8-D8</f>
        <v>-1463.8499999999767</v>
      </c>
      <c r="G8" s="65">
        <f aca="true" t="shared" si="1" ref="G8:G18">E8/D8</f>
        <v>0.9965025343813522</v>
      </c>
      <c r="H8" s="124">
        <v>415208.02499999997</v>
      </c>
      <c r="I8" s="23">
        <f aca="true" t="shared" si="2" ref="I8:I21">E8/H8</f>
        <v>1.00451353270448</v>
      </c>
    </row>
    <row r="9" spans="1:9" s="47" customFormat="1" ht="11.25">
      <c r="A9" s="269"/>
      <c r="B9" s="34" t="s">
        <v>62</v>
      </c>
      <c r="C9" s="94"/>
      <c r="D9" s="95"/>
      <c r="E9" s="96"/>
      <c r="F9" s="124">
        <f t="shared" si="0"/>
        <v>0</v>
      </c>
      <c r="G9" s="65"/>
      <c r="H9" s="124">
        <v>1500</v>
      </c>
      <c r="I9" s="23">
        <f t="shared" si="2"/>
        <v>0</v>
      </c>
    </row>
    <row r="10" spans="1:9" s="47" customFormat="1" ht="11.25">
      <c r="A10" s="269"/>
      <c r="B10" s="34" t="s">
        <v>3</v>
      </c>
      <c r="C10" s="94">
        <v>549.53</v>
      </c>
      <c r="D10" s="95">
        <v>415.15</v>
      </c>
      <c r="E10" s="96">
        <v>538.11</v>
      </c>
      <c r="F10" s="124">
        <f t="shared" si="0"/>
        <v>122.96000000000004</v>
      </c>
      <c r="G10" s="65">
        <f t="shared" si="1"/>
        <v>1.29618210285439</v>
      </c>
      <c r="H10" s="124">
        <v>500</v>
      </c>
      <c r="I10" s="23">
        <f t="shared" si="2"/>
        <v>1.07622</v>
      </c>
    </row>
    <row r="11" spans="1:9" s="47" customFormat="1" ht="11.25">
      <c r="A11" s="269"/>
      <c r="B11" s="34" t="s">
        <v>61</v>
      </c>
      <c r="C11" s="94">
        <v>50413.42</v>
      </c>
      <c r="D11" s="95">
        <v>42448.89</v>
      </c>
      <c r="E11" s="96">
        <v>43115.55</v>
      </c>
      <c r="F11" s="124">
        <f t="shared" si="0"/>
        <v>666.6600000000035</v>
      </c>
      <c r="G11" s="65">
        <f t="shared" si="1"/>
        <v>1.0157050043004658</v>
      </c>
      <c r="H11" s="124">
        <v>44500</v>
      </c>
      <c r="I11" s="23">
        <f t="shared" si="2"/>
        <v>0.9688887640449438</v>
      </c>
    </row>
    <row r="12" spans="1:9" s="47" customFormat="1" ht="11.25">
      <c r="A12" s="269"/>
      <c r="B12" s="34" t="s">
        <v>60</v>
      </c>
      <c r="C12" s="94">
        <v>43226.88</v>
      </c>
      <c r="D12" s="95">
        <v>36644.27</v>
      </c>
      <c r="E12" s="96">
        <v>32964.87</v>
      </c>
      <c r="F12" s="124">
        <f t="shared" si="0"/>
        <v>-3679.399999999994</v>
      </c>
      <c r="G12" s="65">
        <f t="shared" si="1"/>
        <v>0.8995913958717149</v>
      </c>
      <c r="H12" s="124">
        <v>32050</v>
      </c>
      <c r="I12" s="23">
        <f t="shared" si="2"/>
        <v>1.0285450858034322</v>
      </c>
    </row>
    <row r="13" spans="1:9" s="47" customFormat="1" ht="11.25">
      <c r="A13" s="269"/>
      <c r="B13" s="34" t="s">
        <v>58</v>
      </c>
      <c r="C13" s="94">
        <f>C14</f>
        <v>9392.59</v>
      </c>
      <c r="D13" s="95">
        <f>D14</f>
        <v>8375.26</v>
      </c>
      <c r="E13" s="96"/>
      <c r="F13" s="124">
        <f>-E37-D13</f>
        <v>765.7600000000002</v>
      </c>
      <c r="G13" s="65">
        <f>-E37/D13</f>
        <v>1.0914311913898793</v>
      </c>
      <c r="H13" s="124"/>
      <c r="I13" s="23"/>
    </row>
    <row r="14" spans="1:9" s="47" customFormat="1" ht="11.25">
      <c r="A14" s="269"/>
      <c r="B14" s="34" t="s">
        <v>57</v>
      </c>
      <c r="C14" s="94">
        <v>9392.59</v>
      </c>
      <c r="D14" s="95">
        <v>8375.26</v>
      </c>
      <c r="E14" s="96"/>
      <c r="F14" s="124"/>
      <c r="G14" s="65"/>
      <c r="H14" s="124"/>
      <c r="I14" s="23"/>
    </row>
    <row r="15" spans="1:9" s="47" customFormat="1" ht="11.25">
      <c r="A15" s="269"/>
      <c r="B15" s="34" t="s">
        <v>4</v>
      </c>
      <c r="C15" s="94">
        <v>6259.29</v>
      </c>
      <c r="D15" s="95">
        <v>14215.52</v>
      </c>
      <c r="E15" s="96">
        <v>19843.13</v>
      </c>
      <c r="F15" s="124">
        <f t="shared" si="0"/>
        <v>5627.610000000001</v>
      </c>
      <c r="G15" s="65">
        <f t="shared" si="1"/>
        <v>1.395877885578579</v>
      </c>
      <c r="H15" s="124">
        <v>21600</v>
      </c>
      <c r="I15" s="23">
        <f t="shared" si="2"/>
        <v>0.918663425925926</v>
      </c>
    </row>
    <row r="16" spans="1:9" s="47" customFormat="1" ht="11.25">
      <c r="A16" s="269"/>
      <c r="B16" s="34" t="s">
        <v>5</v>
      </c>
      <c r="C16" s="94">
        <v>433.34</v>
      </c>
      <c r="D16" s="95">
        <v>7056.91</v>
      </c>
      <c r="E16" s="96">
        <v>12356.35</v>
      </c>
      <c r="F16" s="124">
        <f t="shared" si="0"/>
        <v>5299.4400000000005</v>
      </c>
      <c r="G16" s="65">
        <f t="shared" si="1"/>
        <v>1.750957572081832</v>
      </c>
      <c r="H16" s="124">
        <v>15100</v>
      </c>
      <c r="I16" s="23">
        <f t="shared" si="2"/>
        <v>0.8183013245033113</v>
      </c>
    </row>
    <row r="17" spans="1:9" s="47" customFormat="1" ht="11.25">
      <c r="A17" s="269"/>
      <c r="B17" s="34" t="s">
        <v>6</v>
      </c>
      <c r="C17" s="94">
        <v>164.07</v>
      </c>
      <c r="D17" s="95">
        <v>117.3</v>
      </c>
      <c r="E17" s="96">
        <v>194.44</v>
      </c>
      <c r="F17" s="124">
        <f t="shared" si="0"/>
        <v>77.14</v>
      </c>
      <c r="G17" s="65">
        <f t="shared" si="1"/>
        <v>1.6576300085251492</v>
      </c>
      <c r="H17" s="124">
        <v>100</v>
      </c>
      <c r="I17" s="23">
        <f t="shared" si="2"/>
        <v>1.9444</v>
      </c>
    </row>
    <row r="18" spans="1:9" s="47" customFormat="1" ht="11.25">
      <c r="A18" s="269"/>
      <c r="B18" s="34" t="s">
        <v>7</v>
      </c>
      <c r="C18" s="94">
        <v>28603.51</v>
      </c>
      <c r="D18" s="95">
        <v>7853.59</v>
      </c>
      <c r="E18" s="96">
        <v>15649.01</v>
      </c>
      <c r="F18" s="124">
        <f t="shared" si="0"/>
        <v>7795.42</v>
      </c>
      <c r="G18" s="65">
        <f t="shared" si="1"/>
        <v>1.992593196232551</v>
      </c>
      <c r="H18" s="124">
        <v>14895.6785</v>
      </c>
      <c r="I18" s="23">
        <f t="shared" si="2"/>
        <v>1.0505738291813964</v>
      </c>
    </row>
    <row r="19" spans="1:9" s="47" customFormat="1" ht="11.25">
      <c r="A19" s="269"/>
      <c r="B19" s="34" t="s">
        <v>56</v>
      </c>
      <c r="C19" s="94"/>
      <c r="D19" s="95"/>
      <c r="E19" s="96"/>
      <c r="F19" s="124">
        <f t="shared" si="0"/>
        <v>0</v>
      </c>
      <c r="G19" s="65"/>
      <c r="H19" s="124"/>
      <c r="I19" s="23"/>
    </row>
    <row r="20" spans="1:9" s="47" customFormat="1" ht="11.25">
      <c r="A20" s="269"/>
      <c r="B20" s="34" t="s">
        <v>55</v>
      </c>
      <c r="C20" s="94">
        <v>5400</v>
      </c>
      <c r="D20" s="95"/>
      <c r="E20" s="96">
        <v>8620</v>
      </c>
      <c r="F20" s="124">
        <f t="shared" si="0"/>
        <v>8620</v>
      </c>
      <c r="G20" s="65"/>
      <c r="H20" s="124"/>
      <c r="I20" s="23"/>
    </row>
    <row r="21" spans="1:9" s="51" customFormat="1" ht="12" thickBot="1">
      <c r="A21" s="272"/>
      <c r="B21" s="48" t="s">
        <v>0</v>
      </c>
      <c r="C21" s="97">
        <v>517016.22</v>
      </c>
      <c r="D21" s="98">
        <v>508332.32</v>
      </c>
      <c r="E21" s="99">
        <v>510367.98</v>
      </c>
      <c r="F21" s="127">
        <f>E21-D21</f>
        <v>2035.6599999999744</v>
      </c>
      <c r="G21" s="67">
        <f>E21/D21</f>
        <v>1.0040045850320907</v>
      </c>
      <c r="H21" s="127">
        <f>SUM(H6,H7,H10:H11,H15,H17:H18)</f>
        <v>513583.70349999995</v>
      </c>
      <c r="I21" s="38">
        <f t="shared" si="2"/>
        <v>0.9937386574416492</v>
      </c>
    </row>
    <row r="22" spans="1:9" s="47" customFormat="1" ht="11.25">
      <c r="A22" s="294" t="s">
        <v>8</v>
      </c>
      <c r="B22" s="35" t="s">
        <v>9</v>
      </c>
      <c r="C22" s="91">
        <v>132384.47</v>
      </c>
      <c r="D22" s="92">
        <v>115972.42</v>
      </c>
      <c r="E22" s="93">
        <v>115033.11</v>
      </c>
      <c r="F22" s="128">
        <f>E22-D22</f>
        <v>-939.3099999999977</v>
      </c>
      <c r="G22" s="63">
        <f>E22/D22</f>
        <v>0.9919005742917152</v>
      </c>
      <c r="H22" s="121">
        <v>117189.7034</v>
      </c>
      <c r="I22" s="10">
        <f>E22/H22</f>
        <v>0.9815974156651036</v>
      </c>
    </row>
    <row r="23" spans="1:9" s="47" customFormat="1" ht="11.25">
      <c r="A23" s="295"/>
      <c r="B23" s="34" t="s">
        <v>10</v>
      </c>
      <c r="C23" s="94">
        <v>50272.68</v>
      </c>
      <c r="D23" s="95">
        <v>43221.77</v>
      </c>
      <c r="E23" s="96">
        <v>61106.14</v>
      </c>
      <c r="F23" s="124">
        <f>E23-D23</f>
        <v>17884.370000000003</v>
      </c>
      <c r="G23" s="65">
        <f>E23/D23</f>
        <v>1.4137815272257477</v>
      </c>
      <c r="H23" s="123">
        <v>60876.370399999905</v>
      </c>
      <c r="I23" s="23">
        <f>E23/H23</f>
        <v>1.0037743643139423</v>
      </c>
    </row>
    <row r="24" spans="1:9" s="47" customFormat="1" ht="11.25">
      <c r="A24" s="295"/>
      <c r="B24" s="34" t="s">
        <v>54</v>
      </c>
      <c r="C24" s="94">
        <v>8183.27</v>
      </c>
      <c r="D24" s="95">
        <v>7268.84</v>
      </c>
      <c r="E24" s="96">
        <v>7592.78</v>
      </c>
      <c r="F24" s="124">
        <f aca="true" t="shared" si="3" ref="F24:F58">E24-D24</f>
        <v>323.9399999999996</v>
      </c>
      <c r="G24" s="65">
        <f aca="true" t="shared" si="4" ref="G24:G60">E24/D24</f>
        <v>1.0445655702973238</v>
      </c>
      <c r="H24" s="123"/>
      <c r="I24" s="23"/>
    </row>
    <row r="25" spans="1:9" s="47" customFormat="1" ht="11.25">
      <c r="A25" s="295"/>
      <c r="B25" s="34" t="s">
        <v>11</v>
      </c>
      <c r="C25" s="94">
        <v>50890.23</v>
      </c>
      <c r="D25" s="95">
        <v>41711.01</v>
      </c>
      <c r="E25" s="96">
        <v>29534.87</v>
      </c>
      <c r="F25" s="124">
        <f t="shared" si="3"/>
        <v>-12176.140000000003</v>
      </c>
      <c r="G25" s="65">
        <f t="shared" si="4"/>
        <v>0.7080833094187841</v>
      </c>
      <c r="H25" s="123">
        <v>32000</v>
      </c>
      <c r="I25" s="23">
        <f aca="true" t="shared" si="5" ref="I25:I58">E25/H25</f>
        <v>0.9229646874999999</v>
      </c>
    </row>
    <row r="26" spans="1:9" s="47" customFormat="1" ht="11.25">
      <c r="A26" s="295"/>
      <c r="B26" s="34" t="s">
        <v>12</v>
      </c>
      <c r="C26" s="94">
        <v>8187.4</v>
      </c>
      <c r="D26" s="95">
        <v>7605.89</v>
      </c>
      <c r="E26" s="96">
        <v>7902.51</v>
      </c>
      <c r="F26" s="124">
        <f t="shared" si="3"/>
        <v>296.6199999999999</v>
      </c>
      <c r="G26" s="65">
        <f t="shared" si="4"/>
        <v>1.0389987233578186</v>
      </c>
      <c r="H26" s="123">
        <v>7650</v>
      </c>
      <c r="I26" s="23">
        <f t="shared" si="5"/>
        <v>1.033007843137255</v>
      </c>
    </row>
    <row r="27" spans="1:9" s="47" customFormat="1" ht="11.25">
      <c r="A27" s="295"/>
      <c r="B27" s="34" t="s">
        <v>13</v>
      </c>
      <c r="C27" s="94">
        <v>1609.34</v>
      </c>
      <c r="D27" s="95">
        <v>1495.31</v>
      </c>
      <c r="E27" s="96">
        <v>1582.18</v>
      </c>
      <c r="F27" s="124">
        <f t="shared" si="3"/>
        <v>86.87000000000012</v>
      </c>
      <c r="G27" s="65">
        <f t="shared" si="4"/>
        <v>1.058094976961299</v>
      </c>
      <c r="H27" s="123">
        <v>1600</v>
      </c>
      <c r="I27" s="23">
        <f t="shared" si="5"/>
        <v>0.9888625000000001</v>
      </c>
    </row>
    <row r="28" spans="1:9" s="47" customFormat="1" ht="11.25">
      <c r="A28" s="295"/>
      <c r="B28" s="34" t="s">
        <v>14</v>
      </c>
      <c r="C28" s="94">
        <v>1198.04</v>
      </c>
      <c r="D28" s="95">
        <v>1995</v>
      </c>
      <c r="E28" s="96"/>
      <c r="F28" s="124"/>
      <c r="G28" s="65"/>
      <c r="H28" s="123"/>
      <c r="I28" s="23"/>
    </row>
    <row r="29" spans="1:9" s="47" customFormat="1" ht="11.25">
      <c r="A29" s="295"/>
      <c r="B29" s="34" t="s">
        <v>15</v>
      </c>
      <c r="C29" s="94">
        <v>7001.21</v>
      </c>
      <c r="D29" s="95">
        <v>6937.48</v>
      </c>
      <c r="E29" s="96">
        <v>6181.86</v>
      </c>
      <c r="F29" s="124">
        <f t="shared" si="3"/>
        <v>-755.6199999999999</v>
      </c>
      <c r="G29" s="65">
        <f t="shared" si="4"/>
        <v>0.8910814878024874</v>
      </c>
      <c r="H29" s="123">
        <v>6118.333</v>
      </c>
      <c r="I29" s="23">
        <f t="shared" si="5"/>
        <v>1.0103830569535852</v>
      </c>
    </row>
    <row r="30" spans="1:9" s="47" customFormat="1" ht="11.25">
      <c r="A30" s="295"/>
      <c r="B30" s="34" t="s">
        <v>16</v>
      </c>
      <c r="C30" s="94">
        <v>5042.3</v>
      </c>
      <c r="D30" s="95">
        <v>5737.12</v>
      </c>
      <c r="E30" s="96">
        <v>1132.77</v>
      </c>
      <c r="F30" s="124">
        <f t="shared" si="3"/>
        <v>-4604.35</v>
      </c>
      <c r="G30" s="65">
        <f t="shared" si="4"/>
        <v>0.197445756756003</v>
      </c>
      <c r="H30" s="123">
        <v>7413</v>
      </c>
      <c r="I30" s="23">
        <f t="shared" si="5"/>
        <v>0.15280857952246055</v>
      </c>
    </row>
    <row r="31" spans="1:9" s="47" customFormat="1" ht="11.25">
      <c r="A31" s="295"/>
      <c r="B31" s="34" t="s">
        <v>17</v>
      </c>
      <c r="C31" s="94">
        <v>22932.44</v>
      </c>
      <c r="D31" s="95">
        <v>18956.98</v>
      </c>
      <c r="E31" s="96">
        <v>21784.82</v>
      </c>
      <c r="F31" s="124">
        <f t="shared" si="3"/>
        <v>2827.84</v>
      </c>
      <c r="G31" s="65">
        <f t="shared" si="4"/>
        <v>1.1491714397546444</v>
      </c>
      <c r="H31" s="123">
        <v>20820</v>
      </c>
      <c r="I31" s="23">
        <f t="shared" si="5"/>
        <v>1.046341018251681</v>
      </c>
    </row>
    <row r="32" spans="1:9" s="47" customFormat="1" ht="11.25">
      <c r="A32" s="295"/>
      <c r="B32" s="34" t="s">
        <v>18</v>
      </c>
      <c r="C32" s="94">
        <v>6051.27</v>
      </c>
      <c r="D32" s="95">
        <v>5661.31</v>
      </c>
      <c r="E32" s="96">
        <v>5863.48</v>
      </c>
      <c r="F32" s="124">
        <f t="shared" si="3"/>
        <v>202.16999999999916</v>
      </c>
      <c r="G32" s="65">
        <f t="shared" si="4"/>
        <v>1.0357108160478756</v>
      </c>
      <c r="H32" s="123">
        <v>6200</v>
      </c>
      <c r="I32" s="23">
        <f t="shared" si="5"/>
        <v>0.9457225806451612</v>
      </c>
    </row>
    <row r="33" spans="1:9" s="47" customFormat="1" ht="11.25">
      <c r="A33" s="295"/>
      <c r="B33" s="34" t="s">
        <v>19</v>
      </c>
      <c r="C33" s="94">
        <v>14431.12</v>
      </c>
      <c r="D33" s="95">
        <v>10822.09</v>
      </c>
      <c r="E33" s="96">
        <v>13140.52</v>
      </c>
      <c r="F33" s="124">
        <f t="shared" si="3"/>
        <v>2318.4300000000003</v>
      </c>
      <c r="G33" s="65">
        <f t="shared" si="4"/>
        <v>1.2142312621683982</v>
      </c>
      <c r="H33" s="123">
        <v>12050</v>
      </c>
      <c r="I33" s="23">
        <f t="shared" si="5"/>
        <v>1.0904995850622408</v>
      </c>
    </row>
    <row r="34" spans="1:9" s="47" customFormat="1" ht="11.25">
      <c r="A34" s="295"/>
      <c r="B34" s="34" t="s">
        <v>71</v>
      </c>
      <c r="C34" s="94"/>
      <c r="D34" s="95"/>
      <c r="E34" s="96"/>
      <c r="F34" s="124">
        <f t="shared" si="3"/>
        <v>0</v>
      </c>
      <c r="G34" s="65"/>
      <c r="H34" s="123"/>
      <c r="I34" s="23"/>
    </row>
    <row r="35" spans="1:9" s="47" customFormat="1" ht="11.25">
      <c r="A35" s="295"/>
      <c r="B35" s="34" t="s">
        <v>20</v>
      </c>
      <c r="C35" s="94">
        <v>2450.05</v>
      </c>
      <c r="D35" s="95">
        <v>2473.58</v>
      </c>
      <c r="E35" s="96">
        <v>2780.82</v>
      </c>
      <c r="F35" s="124">
        <f t="shared" si="3"/>
        <v>307.24000000000024</v>
      </c>
      <c r="G35" s="65">
        <f t="shared" si="4"/>
        <v>1.1242086368744897</v>
      </c>
      <c r="H35" s="123">
        <v>2570</v>
      </c>
      <c r="I35" s="23">
        <f t="shared" si="5"/>
        <v>1.0820311284046693</v>
      </c>
    </row>
    <row r="36" spans="1:9" s="47" customFormat="1" ht="11.25">
      <c r="A36" s="295"/>
      <c r="B36" s="34" t="s">
        <v>53</v>
      </c>
      <c r="C36" s="94">
        <v>42370.57</v>
      </c>
      <c r="D36" s="95">
        <v>35835.47</v>
      </c>
      <c r="E36" s="96">
        <v>35505.03</v>
      </c>
      <c r="F36" s="124">
        <f t="shared" si="3"/>
        <v>-330.4400000000023</v>
      </c>
      <c r="G36" s="65">
        <f t="shared" si="4"/>
        <v>0.9907789684354634</v>
      </c>
      <c r="H36" s="123">
        <v>37000</v>
      </c>
      <c r="I36" s="23">
        <f t="shared" si="5"/>
        <v>0.9595954054054053</v>
      </c>
    </row>
    <row r="37" spans="1:9" s="47" customFormat="1" ht="11.25">
      <c r="A37" s="295"/>
      <c r="B37" s="34" t="s">
        <v>52</v>
      </c>
      <c r="C37" s="94"/>
      <c r="D37" s="95"/>
      <c r="E37" s="96">
        <v>-9141.02</v>
      </c>
      <c r="F37" s="124">
        <f>-E37-D13</f>
        <v>765.7600000000002</v>
      </c>
      <c r="G37" s="65">
        <f>-(E37)/D13</f>
        <v>1.0914311913898793</v>
      </c>
      <c r="H37" s="123">
        <v>-8500</v>
      </c>
      <c r="I37" s="23">
        <f t="shared" si="5"/>
        <v>1.0754141176470589</v>
      </c>
    </row>
    <row r="38" spans="1:9" s="47" customFormat="1" ht="11.25">
      <c r="A38" s="295"/>
      <c r="B38" s="34" t="s">
        <v>21</v>
      </c>
      <c r="C38" s="94">
        <v>10898.54</v>
      </c>
      <c r="D38" s="95">
        <v>13251.46</v>
      </c>
      <c r="E38" s="96">
        <v>13295.63</v>
      </c>
      <c r="F38" s="124">
        <f t="shared" si="3"/>
        <v>44.17000000000007</v>
      </c>
      <c r="G38" s="65">
        <f t="shared" si="4"/>
        <v>1.003333217622813</v>
      </c>
      <c r="H38" s="123">
        <v>12713</v>
      </c>
      <c r="I38" s="23">
        <f t="shared" si="5"/>
        <v>1.045829465901046</v>
      </c>
    </row>
    <row r="39" spans="1:9" s="47" customFormat="1" ht="11.25">
      <c r="A39" s="295"/>
      <c r="B39" s="34" t="s">
        <v>22</v>
      </c>
      <c r="C39" s="94">
        <v>629.06</v>
      </c>
      <c r="D39" s="95">
        <v>500.25</v>
      </c>
      <c r="E39" s="96">
        <v>631.41</v>
      </c>
      <c r="F39" s="124">
        <f t="shared" si="3"/>
        <v>131.15999999999997</v>
      </c>
      <c r="G39" s="65">
        <f t="shared" si="4"/>
        <v>1.2621889055472264</v>
      </c>
      <c r="H39" s="123"/>
      <c r="I39" s="23"/>
    </row>
    <row r="40" spans="1:9" s="47" customFormat="1" ht="11.25">
      <c r="A40" s="295"/>
      <c r="B40" s="34" t="s">
        <v>51</v>
      </c>
      <c r="C40" s="94">
        <v>43.88</v>
      </c>
      <c r="D40" s="95">
        <v>36.59</v>
      </c>
      <c r="E40" s="96">
        <v>44.95</v>
      </c>
      <c r="F40" s="124">
        <f t="shared" si="3"/>
        <v>8.36</v>
      </c>
      <c r="G40" s="65">
        <f t="shared" si="4"/>
        <v>1.228477726154687</v>
      </c>
      <c r="H40" s="123"/>
      <c r="I40" s="23"/>
    </row>
    <row r="41" spans="1:9" s="47" customFormat="1" ht="11.25">
      <c r="A41" s="295"/>
      <c r="B41" s="34" t="s">
        <v>23</v>
      </c>
      <c r="C41" s="94">
        <v>26834.31</v>
      </c>
      <c r="D41" s="95">
        <v>26687.58</v>
      </c>
      <c r="E41" s="96">
        <v>24891.79</v>
      </c>
      <c r="F41" s="124">
        <f t="shared" si="3"/>
        <v>-1795.7900000000009</v>
      </c>
      <c r="G41" s="65">
        <f t="shared" si="4"/>
        <v>0.9327106466753449</v>
      </c>
      <c r="H41" s="123">
        <v>25599</v>
      </c>
      <c r="I41" s="23">
        <f t="shared" si="5"/>
        <v>0.9723735302160241</v>
      </c>
    </row>
    <row r="42" spans="1:9" s="47" customFormat="1" ht="11.25">
      <c r="A42" s="295"/>
      <c r="B42" s="34" t="s">
        <v>24</v>
      </c>
      <c r="C42" s="94">
        <v>1257.87</v>
      </c>
      <c r="D42" s="95">
        <v>1920.97</v>
      </c>
      <c r="E42" s="96">
        <v>1914.51</v>
      </c>
      <c r="F42" s="124">
        <f t="shared" si="3"/>
        <v>-6.460000000000036</v>
      </c>
      <c r="G42" s="65">
        <f t="shared" si="4"/>
        <v>0.9966371156238775</v>
      </c>
      <c r="H42" s="123"/>
      <c r="I42" s="23"/>
    </row>
    <row r="43" spans="1:9" s="47" customFormat="1" ht="11.25">
      <c r="A43" s="295"/>
      <c r="B43" s="34" t="s">
        <v>50</v>
      </c>
      <c r="C43" s="94"/>
      <c r="D43" s="95"/>
      <c r="E43" s="96"/>
      <c r="F43" s="124">
        <f t="shared" si="3"/>
        <v>0</v>
      </c>
      <c r="G43" s="65"/>
      <c r="H43" s="123"/>
      <c r="I43" s="23"/>
    </row>
    <row r="44" spans="1:9" s="47" customFormat="1" ht="11.25">
      <c r="A44" s="295"/>
      <c r="B44" s="34" t="s">
        <v>25</v>
      </c>
      <c r="C44" s="94">
        <v>6892.81</v>
      </c>
      <c r="D44" s="95">
        <v>10012.73</v>
      </c>
      <c r="E44" s="96">
        <v>10340.41</v>
      </c>
      <c r="F44" s="124">
        <f t="shared" si="3"/>
        <v>327.6800000000003</v>
      </c>
      <c r="G44" s="65">
        <f t="shared" si="4"/>
        <v>1.0327263393699821</v>
      </c>
      <c r="H44" s="123"/>
      <c r="I44" s="23"/>
    </row>
    <row r="45" spans="1:9" s="47" customFormat="1" ht="11.25">
      <c r="A45" s="295"/>
      <c r="B45" s="34" t="s">
        <v>26</v>
      </c>
      <c r="C45" s="94">
        <v>18683.63</v>
      </c>
      <c r="D45" s="95">
        <v>14753.88</v>
      </c>
      <c r="E45" s="96">
        <v>12636.87</v>
      </c>
      <c r="F45" s="124">
        <f t="shared" si="3"/>
        <v>-2117.0099999999984</v>
      </c>
      <c r="G45" s="65">
        <f t="shared" si="4"/>
        <v>0.8565116430389837</v>
      </c>
      <c r="H45" s="123"/>
      <c r="I45" s="23"/>
    </row>
    <row r="46" spans="1:9" s="47" customFormat="1" ht="11.25">
      <c r="A46" s="295"/>
      <c r="B46" s="34" t="s">
        <v>27</v>
      </c>
      <c r="C46" s="94">
        <v>280473.29</v>
      </c>
      <c r="D46" s="95">
        <v>274082.94</v>
      </c>
      <c r="E46" s="96">
        <v>282526.39</v>
      </c>
      <c r="F46" s="124">
        <f t="shared" si="3"/>
        <v>8443.450000000012</v>
      </c>
      <c r="G46" s="65">
        <f t="shared" si="4"/>
        <v>1.0308061858939488</v>
      </c>
      <c r="H46" s="123">
        <v>281900</v>
      </c>
      <c r="I46" s="23">
        <f t="shared" si="5"/>
        <v>1.0022220290883292</v>
      </c>
    </row>
    <row r="47" spans="1:9" s="47" customFormat="1" ht="11.25">
      <c r="A47" s="295"/>
      <c r="B47" s="34" t="s">
        <v>28</v>
      </c>
      <c r="C47" s="94">
        <v>206520.19</v>
      </c>
      <c r="D47" s="95">
        <v>202818.06</v>
      </c>
      <c r="E47" s="96">
        <v>210159.86</v>
      </c>
      <c r="F47" s="124">
        <f t="shared" si="3"/>
        <v>7341.799999999988</v>
      </c>
      <c r="G47" s="65">
        <f t="shared" si="4"/>
        <v>1.0361989459912988</v>
      </c>
      <c r="H47" s="123">
        <v>208900</v>
      </c>
      <c r="I47" s="23">
        <f t="shared" si="5"/>
        <v>1.0060309238870273</v>
      </c>
    </row>
    <row r="48" spans="1:9" s="47" customFormat="1" ht="11.25">
      <c r="A48" s="295"/>
      <c r="B48" s="34" t="s">
        <v>29</v>
      </c>
      <c r="C48" s="94">
        <v>201522.67</v>
      </c>
      <c r="D48" s="95">
        <v>192709.78</v>
      </c>
      <c r="E48" s="96">
        <v>198574.59</v>
      </c>
      <c r="F48" s="124">
        <f t="shared" si="3"/>
        <v>5864.809999999998</v>
      </c>
      <c r="G48" s="65">
        <f t="shared" si="4"/>
        <v>1.030433380184441</v>
      </c>
      <c r="H48" s="123">
        <v>198500</v>
      </c>
      <c r="I48" s="23">
        <f t="shared" si="5"/>
        <v>1.0003757682619647</v>
      </c>
    </row>
    <row r="49" spans="1:9" s="47" customFormat="1" ht="11.25">
      <c r="A49" s="295"/>
      <c r="B49" s="34" t="s">
        <v>30</v>
      </c>
      <c r="C49" s="94">
        <v>4997.52</v>
      </c>
      <c r="D49" s="95">
        <v>10108.28</v>
      </c>
      <c r="E49" s="96">
        <v>10935.84</v>
      </c>
      <c r="F49" s="124">
        <f t="shared" si="3"/>
        <v>827.5599999999995</v>
      </c>
      <c r="G49" s="65">
        <f t="shared" si="4"/>
        <v>1.0818695168713173</v>
      </c>
      <c r="H49" s="123">
        <v>10400</v>
      </c>
      <c r="I49" s="23">
        <f t="shared" si="5"/>
        <v>1.051523076923077</v>
      </c>
    </row>
    <row r="50" spans="1:9" s="47" customFormat="1" ht="11.25">
      <c r="A50" s="295"/>
      <c r="B50" s="34" t="s">
        <v>31</v>
      </c>
      <c r="C50" s="94">
        <v>73953.1</v>
      </c>
      <c r="D50" s="95">
        <v>71264.88</v>
      </c>
      <c r="E50" s="96">
        <v>72366.56</v>
      </c>
      <c r="F50" s="124">
        <f t="shared" si="3"/>
        <v>1101.679999999993</v>
      </c>
      <c r="G50" s="65">
        <f t="shared" si="4"/>
        <v>1.0154589469595683</v>
      </c>
      <c r="H50" s="123">
        <v>73000</v>
      </c>
      <c r="I50" s="23">
        <f t="shared" si="5"/>
        <v>0.9913227397260274</v>
      </c>
    </row>
    <row r="51" spans="1:9" s="47" customFormat="1" ht="11.25">
      <c r="A51" s="295"/>
      <c r="B51" s="34" t="s">
        <v>32</v>
      </c>
      <c r="C51" s="94">
        <v>2399.96</v>
      </c>
      <c r="D51" s="95">
        <v>134.77</v>
      </c>
      <c r="E51" s="96">
        <v>319.51</v>
      </c>
      <c r="F51" s="124">
        <f t="shared" si="3"/>
        <v>184.73999999999998</v>
      </c>
      <c r="G51" s="65">
        <f t="shared" si="4"/>
        <v>2.370779847146991</v>
      </c>
      <c r="H51" s="123">
        <v>300</v>
      </c>
      <c r="I51" s="23">
        <f t="shared" si="5"/>
        <v>1.0650333333333333</v>
      </c>
    </row>
    <row r="52" spans="1:9" s="47" customFormat="1" ht="11.25">
      <c r="A52" s="295"/>
      <c r="B52" s="34" t="s">
        <v>33</v>
      </c>
      <c r="C52" s="94">
        <v>15816.31</v>
      </c>
      <c r="D52" s="95">
        <v>4013.51</v>
      </c>
      <c r="E52" s="96">
        <v>3862.39</v>
      </c>
      <c r="F52" s="124">
        <f t="shared" si="3"/>
        <v>-151.12000000000035</v>
      </c>
      <c r="G52" s="65">
        <f t="shared" si="4"/>
        <v>0.962347172425134</v>
      </c>
      <c r="H52" s="123">
        <v>4800</v>
      </c>
      <c r="I52" s="23">
        <f t="shared" si="5"/>
        <v>0.8046645833333333</v>
      </c>
    </row>
    <row r="53" spans="1:9" s="47" customFormat="1" ht="11.25">
      <c r="A53" s="295"/>
      <c r="B53" s="34" t="s">
        <v>49</v>
      </c>
      <c r="C53" s="94">
        <v>27.46</v>
      </c>
      <c r="D53" s="95">
        <v>0.85</v>
      </c>
      <c r="E53" s="96">
        <v>0.22</v>
      </c>
      <c r="F53" s="124">
        <f t="shared" si="3"/>
        <v>-0.63</v>
      </c>
      <c r="G53" s="65">
        <f t="shared" si="4"/>
        <v>0.25882352941176473</v>
      </c>
      <c r="H53" s="123"/>
      <c r="I53" s="23"/>
    </row>
    <row r="54" spans="1:9" s="47" customFormat="1" ht="11.25">
      <c r="A54" s="295"/>
      <c r="B54" s="34" t="s">
        <v>34</v>
      </c>
      <c r="C54" s="94">
        <v>247.01</v>
      </c>
      <c r="D54" s="95">
        <v>18368.66</v>
      </c>
      <c r="E54" s="96">
        <v>21272.93</v>
      </c>
      <c r="F54" s="124">
        <f t="shared" si="3"/>
        <v>2904.2700000000004</v>
      </c>
      <c r="G54" s="65">
        <f t="shared" si="4"/>
        <v>1.158110063553901</v>
      </c>
      <c r="H54" s="123">
        <v>21000</v>
      </c>
      <c r="I54" s="23">
        <f t="shared" si="5"/>
        <v>1.0129966666666668</v>
      </c>
    </row>
    <row r="55" spans="1:9" s="47" customFormat="1" ht="11.25">
      <c r="A55" s="295"/>
      <c r="B55" s="34" t="s">
        <v>35</v>
      </c>
      <c r="C55" s="94"/>
      <c r="D55" s="95">
        <v>18149.45</v>
      </c>
      <c r="E55" s="96">
        <v>19463.41</v>
      </c>
      <c r="F55" s="124">
        <f t="shared" si="3"/>
        <v>1313.9599999999991</v>
      </c>
      <c r="G55" s="65">
        <f t="shared" si="4"/>
        <v>1.0723966841970418</v>
      </c>
      <c r="H55" s="123">
        <v>20000</v>
      </c>
      <c r="I55" s="23">
        <f t="shared" si="5"/>
        <v>0.9731704999999999</v>
      </c>
    </row>
    <row r="56" spans="1:9" s="47" customFormat="1" ht="11.25">
      <c r="A56" s="295"/>
      <c r="B56" s="34" t="s">
        <v>36</v>
      </c>
      <c r="C56" s="94"/>
      <c r="D56" s="95"/>
      <c r="E56" s="96">
        <v>1681.17</v>
      </c>
      <c r="F56" s="124">
        <f>E56-D28</f>
        <v>-313.8299999999999</v>
      </c>
      <c r="G56" s="65">
        <f>E56/D28</f>
        <v>0.8426917293233083</v>
      </c>
      <c r="H56" s="123">
        <v>600</v>
      </c>
      <c r="I56" s="23">
        <f t="shared" si="5"/>
        <v>2.80195</v>
      </c>
    </row>
    <row r="57" spans="1:9" s="47" customFormat="1" ht="11.25">
      <c r="A57" s="295"/>
      <c r="B57" s="34" t="s">
        <v>48</v>
      </c>
      <c r="C57" s="94"/>
      <c r="D57" s="95"/>
      <c r="E57" s="96"/>
      <c r="F57" s="124">
        <f t="shared" si="3"/>
        <v>0</v>
      </c>
      <c r="G57" s="65"/>
      <c r="H57" s="123"/>
      <c r="I57" s="23"/>
    </row>
    <row r="58" spans="1:9" s="47" customFormat="1" ht="11.25">
      <c r="A58" s="295"/>
      <c r="B58" s="34" t="s">
        <v>37</v>
      </c>
      <c r="C58" s="94">
        <v>143.22</v>
      </c>
      <c r="D58" s="95">
        <v>237.13</v>
      </c>
      <c r="E58" s="96"/>
      <c r="F58" s="124">
        <f t="shared" si="3"/>
        <v>-237.13</v>
      </c>
      <c r="G58" s="65">
        <f t="shared" si="4"/>
        <v>0</v>
      </c>
      <c r="H58" s="123">
        <v>100</v>
      </c>
      <c r="I58" s="23">
        <f t="shared" si="5"/>
        <v>0</v>
      </c>
    </row>
    <row r="59" spans="1:9" s="47" customFormat="1" ht="11.25">
      <c r="A59" s="295"/>
      <c r="B59" s="34" t="s">
        <v>47</v>
      </c>
      <c r="C59" s="94"/>
      <c r="D59" s="95"/>
      <c r="E59" s="96"/>
      <c r="F59" s="133">
        <f>E59-D59</f>
        <v>0</v>
      </c>
      <c r="G59" s="65"/>
      <c r="H59" s="149"/>
      <c r="I59" s="150"/>
    </row>
    <row r="60" spans="1:9" s="51" customFormat="1" ht="12" thickBot="1">
      <c r="A60" s="296"/>
      <c r="B60" s="48" t="s">
        <v>0</v>
      </c>
      <c r="C60" s="97">
        <v>535173.07</v>
      </c>
      <c r="D60" s="98">
        <v>508077.75</v>
      </c>
      <c r="E60" s="99">
        <v>510026.93</v>
      </c>
      <c r="F60" s="130">
        <f>E60-D60</f>
        <v>1949.179999999993</v>
      </c>
      <c r="G60" s="73">
        <f t="shared" si="4"/>
        <v>1.0038363813412416</v>
      </c>
      <c r="H60" s="148">
        <v>513583.7034</v>
      </c>
      <c r="I60" s="38">
        <f>E60/H60</f>
        <v>0.9930745984024539</v>
      </c>
    </row>
    <row r="61" spans="1:9" s="51" customFormat="1" ht="12" thickBot="1">
      <c r="A61" s="276" t="s">
        <v>38</v>
      </c>
      <c r="B61" s="293"/>
      <c r="C61" s="169">
        <v>-18156.85</v>
      </c>
      <c r="D61" s="170">
        <v>254.570000000007</v>
      </c>
      <c r="E61" s="171">
        <v>341.049999999988</v>
      </c>
      <c r="F61" s="131">
        <f>E61-D61</f>
        <v>86.479999999981</v>
      </c>
      <c r="G61" s="89"/>
      <c r="H61" s="134">
        <f>H21-H60</f>
        <v>9.999994654208422E-05</v>
      </c>
      <c r="I61" s="132"/>
    </row>
    <row r="62" spans="6:9" s="47" customFormat="1" ht="12" customHeight="1">
      <c r="F62" s="146"/>
      <c r="G62" s="147"/>
      <c r="H62" s="146"/>
      <c r="I62" s="146"/>
    </row>
    <row r="63" spans="6:9" s="47" customFormat="1" ht="12.75">
      <c r="F63" s="117"/>
      <c r="G63" s="118"/>
      <c r="H63" s="117"/>
      <c r="I63" s="117"/>
    </row>
    <row r="64" spans="1:9" s="47" customFormat="1" ht="12.75">
      <c r="A64"/>
      <c r="B64"/>
      <c r="C64"/>
      <c r="D64"/>
      <c r="E64"/>
      <c r="F64" s="117"/>
      <c r="G64" s="118"/>
      <c r="H64" s="117"/>
      <c r="I64" s="117"/>
    </row>
  </sheetData>
  <sheetProtection/>
  <mergeCells count="6">
    <mergeCell ref="A61:B61"/>
    <mergeCell ref="A22:A60"/>
    <mergeCell ref="A1:I1"/>
    <mergeCell ref="A3:B3"/>
    <mergeCell ref="A5:B5"/>
    <mergeCell ref="A6:A21"/>
  </mergeCells>
  <conditionalFormatting sqref="I6:I21">
    <cfRule type="cellIs" priority="3" dxfId="1" operator="lessThanOrEqual" stopIfTrue="1">
      <formula>1</formula>
    </cfRule>
  </conditionalFormatting>
  <conditionalFormatting sqref="I22:I58 I60">
    <cfRule type="cellIs" priority="2" dxfId="1" operator="greaterThanOrEqual" stopIfTrue="1">
      <formula>1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3"/>
  <sheetViews>
    <sheetView showGridLines="0" zoomScalePageLayoutView="0" workbookViewId="0" topLeftCell="A28">
      <selection activeCell="L23" sqref="L23"/>
    </sheetView>
  </sheetViews>
  <sheetFormatPr defaultColWidth="9.140625" defaultRowHeight="12.75"/>
  <cols>
    <col min="1" max="1" width="7.7109375" style="0" customWidth="1"/>
    <col min="2" max="2" width="36.57421875" style="0" customWidth="1"/>
    <col min="3" max="5" width="7.00390625" style="0" bestFit="1" customWidth="1"/>
    <col min="6" max="6" width="7.140625" style="117" customWidth="1"/>
    <col min="7" max="7" width="8.140625" style="118" customWidth="1"/>
    <col min="8" max="8" width="7.00390625" style="117" bestFit="1" customWidth="1"/>
    <col min="9" max="9" width="7.421875" style="117" bestFit="1" customWidth="1"/>
  </cols>
  <sheetData>
    <row r="1" spans="1:9" ht="15">
      <c r="A1" s="267" t="s">
        <v>73</v>
      </c>
      <c r="B1" s="278"/>
      <c r="C1" s="278"/>
      <c r="D1" s="278"/>
      <c r="E1" s="278"/>
      <c r="F1" s="278"/>
      <c r="G1" s="278"/>
      <c r="H1" s="278"/>
      <c r="I1" s="278"/>
    </row>
    <row r="2" spans="1:5" ht="13.5" customHeight="1">
      <c r="A2" s="58"/>
      <c r="B2" s="58"/>
      <c r="C2" s="58"/>
      <c r="D2" s="58"/>
      <c r="E2" s="57"/>
    </row>
    <row r="3" spans="1:5" ht="12.75">
      <c r="A3" s="279" t="s">
        <v>69</v>
      </c>
      <c r="B3" s="279"/>
      <c r="C3" s="58"/>
      <c r="D3" s="58"/>
      <c r="E3" s="57"/>
    </row>
    <row r="4" spans="1:5" ht="9.75" customHeight="1" thickBot="1">
      <c r="A4" s="58"/>
      <c r="B4" s="58"/>
      <c r="C4" s="58"/>
      <c r="D4" s="58"/>
      <c r="E4" s="57"/>
    </row>
    <row r="5" spans="1:9" s="47" customFormat="1" ht="45.75" thickBot="1">
      <c r="A5" s="297"/>
      <c r="B5" s="298"/>
      <c r="C5" s="32">
        <v>2010</v>
      </c>
      <c r="D5" s="28">
        <v>2011</v>
      </c>
      <c r="E5" s="43">
        <v>2012</v>
      </c>
      <c r="F5" s="60" t="s">
        <v>39</v>
      </c>
      <c r="G5" s="119" t="s">
        <v>40</v>
      </c>
      <c r="H5" s="62" t="s">
        <v>65</v>
      </c>
      <c r="I5" s="8" t="s">
        <v>42</v>
      </c>
    </row>
    <row r="6" spans="1:9" s="47" customFormat="1" ht="11.25">
      <c r="A6" s="271" t="s">
        <v>1</v>
      </c>
      <c r="B6" s="35" t="s">
        <v>63</v>
      </c>
      <c r="C6" s="91">
        <v>756.10624</v>
      </c>
      <c r="D6" s="92">
        <v>699.56514</v>
      </c>
      <c r="E6" s="93">
        <v>3.32897</v>
      </c>
      <c r="F6" s="121">
        <f>E6-D6</f>
        <v>-696.23617</v>
      </c>
      <c r="G6" s="63">
        <f>E6/D6</f>
        <v>0.004758627624012254</v>
      </c>
      <c r="H6" s="128">
        <v>0</v>
      </c>
      <c r="I6" s="10"/>
    </row>
    <row r="7" spans="1:9" s="47" customFormat="1" ht="11.25">
      <c r="A7" s="269"/>
      <c r="B7" s="34" t="s">
        <v>2</v>
      </c>
      <c r="C7" s="94">
        <v>604549.44173</v>
      </c>
      <c r="D7" s="95">
        <v>635431.18026</v>
      </c>
      <c r="E7" s="96">
        <v>624113.05589</v>
      </c>
      <c r="F7" s="123">
        <f>E7-D7</f>
        <v>-11318.124370000092</v>
      </c>
      <c r="G7" s="65">
        <f>E7/D7</f>
        <v>0.9821882766826628</v>
      </c>
      <c r="H7" s="124">
        <v>634548.8930924338</v>
      </c>
      <c r="I7" s="23">
        <f>E7/H7</f>
        <v>0.9835539273395065</v>
      </c>
    </row>
    <row r="8" spans="1:9" s="47" customFormat="1" ht="11.25">
      <c r="A8" s="269"/>
      <c r="B8" s="34" t="s">
        <v>66</v>
      </c>
      <c r="C8" s="94">
        <v>579832.85221</v>
      </c>
      <c r="D8" s="95">
        <v>610416.82865</v>
      </c>
      <c r="E8" s="96">
        <v>593650.78684</v>
      </c>
      <c r="F8" s="123">
        <f aca="true" t="shared" si="0" ref="F8:F59">E8-D8</f>
        <v>-16766.041810000082</v>
      </c>
      <c r="G8" s="65">
        <f aca="true" t="shared" si="1" ref="G8:G55">E8/D8</f>
        <v>0.9725334541528288</v>
      </c>
      <c r="H8" s="124">
        <v>606570.6020924338</v>
      </c>
      <c r="I8" s="23">
        <f aca="true" t="shared" si="2" ref="I8:I56">E8/H8</f>
        <v>0.978700228451782</v>
      </c>
    </row>
    <row r="9" spans="1:9" s="47" customFormat="1" ht="11.25">
      <c r="A9" s="269"/>
      <c r="B9" s="34" t="s">
        <v>62</v>
      </c>
      <c r="C9" s="94"/>
      <c r="D9" s="95"/>
      <c r="E9" s="96"/>
      <c r="F9" s="123">
        <f t="shared" si="0"/>
        <v>0</v>
      </c>
      <c r="G9" s="65"/>
      <c r="H9" s="124">
        <v>2300</v>
      </c>
      <c r="I9" s="23">
        <f t="shared" si="2"/>
        <v>0</v>
      </c>
    </row>
    <row r="10" spans="1:9" s="47" customFormat="1" ht="11.25">
      <c r="A10" s="269"/>
      <c r="B10" s="34" t="s">
        <v>3</v>
      </c>
      <c r="C10" s="94">
        <v>1157.97126</v>
      </c>
      <c r="D10" s="95">
        <v>1121.0418</v>
      </c>
      <c r="E10" s="96">
        <v>1072.40346</v>
      </c>
      <c r="F10" s="123">
        <f t="shared" si="0"/>
        <v>-48.63833999999997</v>
      </c>
      <c r="G10" s="65">
        <f t="shared" si="1"/>
        <v>0.9566132681225624</v>
      </c>
      <c r="H10" s="124">
        <v>1100</v>
      </c>
      <c r="I10" s="23">
        <f t="shared" si="2"/>
        <v>0.9749122363636363</v>
      </c>
    </row>
    <row r="11" spans="1:9" s="47" customFormat="1" ht="11.25">
      <c r="A11" s="269"/>
      <c r="B11" s="34" t="s">
        <v>61</v>
      </c>
      <c r="C11" s="94">
        <v>54690.41638</v>
      </c>
      <c r="D11" s="95">
        <v>47116.74599</v>
      </c>
      <c r="E11" s="96">
        <v>51359.01729</v>
      </c>
      <c r="F11" s="123">
        <f t="shared" si="0"/>
        <v>4242.2713</v>
      </c>
      <c r="G11" s="65">
        <f t="shared" si="1"/>
        <v>1.0900374423331436</v>
      </c>
      <c r="H11" s="124">
        <v>51280</v>
      </c>
      <c r="I11" s="23">
        <f t="shared" si="2"/>
        <v>1.0015408987909518</v>
      </c>
    </row>
    <row r="12" spans="1:9" s="47" customFormat="1" ht="11.25">
      <c r="A12" s="269"/>
      <c r="B12" s="34" t="s">
        <v>60</v>
      </c>
      <c r="C12" s="94">
        <v>53610.19371</v>
      </c>
      <c r="D12" s="95">
        <v>45866.85001</v>
      </c>
      <c r="E12" s="96">
        <v>50372.19657</v>
      </c>
      <c r="F12" s="123">
        <f t="shared" si="0"/>
        <v>4505.346559999998</v>
      </c>
      <c r="G12" s="65">
        <f t="shared" si="1"/>
        <v>1.0982266399157068</v>
      </c>
      <c r="H12" s="124">
        <v>47920</v>
      </c>
      <c r="I12" s="23">
        <f t="shared" si="2"/>
        <v>1.0511727164023372</v>
      </c>
    </row>
    <row r="13" spans="1:9" s="47" customFormat="1" ht="11.25">
      <c r="A13" s="269"/>
      <c r="B13" s="34" t="s">
        <v>59</v>
      </c>
      <c r="C13" s="94"/>
      <c r="D13" s="95"/>
      <c r="E13" s="96">
        <v>12.91615</v>
      </c>
      <c r="F13" s="123">
        <f t="shared" si="0"/>
        <v>12.91615</v>
      </c>
      <c r="G13" s="65"/>
      <c r="H13" s="124">
        <v>12</v>
      </c>
      <c r="I13" s="23">
        <f t="shared" si="2"/>
        <v>1.0763458333333333</v>
      </c>
    </row>
    <row r="14" spans="1:9" s="47" customFormat="1" ht="11.25">
      <c r="A14" s="269"/>
      <c r="B14" s="34" t="s">
        <v>58</v>
      </c>
      <c r="C14" s="94">
        <f>C15</f>
        <v>4468.93712</v>
      </c>
      <c r="D14" s="95">
        <f>D15</f>
        <v>736.91704</v>
      </c>
      <c r="E14" s="96"/>
      <c r="F14" s="123"/>
      <c r="G14" s="65"/>
      <c r="H14" s="124"/>
      <c r="I14" s="23"/>
    </row>
    <row r="15" spans="1:9" s="47" customFormat="1" ht="11.25">
      <c r="A15" s="269"/>
      <c r="B15" s="34" t="s">
        <v>57</v>
      </c>
      <c r="C15" s="94">
        <v>4468.93712</v>
      </c>
      <c r="D15" s="95">
        <v>736.91704</v>
      </c>
      <c r="E15" s="96"/>
      <c r="F15" s="123"/>
      <c r="G15" s="65"/>
      <c r="H15" s="124"/>
      <c r="I15" s="23"/>
    </row>
    <row r="16" spans="1:9" s="47" customFormat="1" ht="11.25">
      <c r="A16" s="269"/>
      <c r="B16" s="34" t="s">
        <v>4</v>
      </c>
      <c r="C16" s="94">
        <v>4203.80113</v>
      </c>
      <c r="D16" s="95">
        <v>3945.17367</v>
      </c>
      <c r="E16" s="96">
        <v>10233.79304</v>
      </c>
      <c r="F16" s="123">
        <f t="shared" si="0"/>
        <v>6288.61937</v>
      </c>
      <c r="G16" s="65">
        <f t="shared" si="1"/>
        <v>2.5940031785723643</v>
      </c>
      <c r="H16" s="124">
        <v>4930.97</v>
      </c>
      <c r="I16" s="23">
        <f t="shared" si="2"/>
        <v>2.0754117425171925</v>
      </c>
    </row>
    <row r="17" spans="1:9" s="47" customFormat="1" ht="11.25">
      <c r="A17" s="269"/>
      <c r="B17" s="34" t="s">
        <v>5</v>
      </c>
      <c r="C17" s="94">
        <v>512.64902</v>
      </c>
      <c r="D17" s="95">
        <v>363.10582</v>
      </c>
      <c r="E17" s="96">
        <v>557.858</v>
      </c>
      <c r="F17" s="123">
        <f t="shared" si="0"/>
        <v>194.75217999999995</v>
      </c>
      <c r="G17" s="65">
        <f t="shared" si="1"/>
        <v>1.5363510284687807</v>
      </c>
      <c r="H17" s="124">
        <v>1067.1635</v>
      </c>
      <c r="I17" s="23">
        <f t="shared" si="2"/>
        <v>0.5227483886021214</v>
      </c>
    </row>
    <row r="18" spans="1:9" s="47" customFormat="1" ht="11.25">
      <c r="A18" s="269"/>
      <c r="B18" s="34" t="s">
        <v>6</v>
      </c>
      <c r="C18" s="94">
        <v>97.4798</v>
      </c>
      <c r="D18" s="95">
        <v>52.61936</v>
      </c>
      <c r="E18" s="96">
        <v>338.0643</v>
      </c>
      <c r="F18" s="123">
        <f t="shared" si="0"/>
        <v>285.44494</v>
      </c>
      <c r="G18" s="65">
        <f t="shared" si="1"/>
        <v>6.424713261430774</v>
      </c>
      <c r="H18" s="124">
        <v>35</v>
      </c>
      <c r="I18" s="23">
        <f t="shared" si="2"/>
        <v>9.65898</v>
      </c>
    </row>
    <row r="19" spans="1:9" s="47" customFormat="1" ht="11.25">
      <c r="A19" s="269"/>
      <c r="B19" s="34" t="s">
        <v>7</v>
      </c>
      <c r="C19" s="94">
        <v>39253.46422</v>
      </c>
      <c r="D19" s="95">
        <v>20980.05</v>
      </c>
      <c r="E19" s="96">
        <v>20648.73947</v>
      </c>
      <c r="F19" s="123">
        <f t="shared" si="0"/>
        <v>-331.31052999999883</v>
      </c>
      <c r="G19" s="65">
        <f t="shared" si="1"/>
        <v>0.9842083059859248</v>
      </c>
      <c r="H19" s="124">
        <v>19954.098550000002</v>
      </c>
      <c r="I19" s="23">
        <f t="shared" si="2"/>
        <v>1.0348119419305963</v>
      </c>
    </row>
    <row r="20" spans="1:9" s="47" customFormat="1" ht="11.25">
      <c r="A20" s="269"/>
      <c r="B20" s="34" t="s">
        <v>55</v>
      </c>
      <c r="C20" s="94">
        <v>9400</v>
      </c>
      <c r="D20" s="95">
        <v>10588</v>
      </c>
      <c r="E20" s="96">
        <v>11776</v>
      </c>
      <c r="F20" s="123">
        <f t="shared" si="0"/>
        <v>1188</v>
      </c>
      <c r="G20" s="65">
        <f t="shared" si="1"/>
        <v>1.112202493388742</v>
      </c>
      <c r="H20" s="124"/>
      <c r="I20" s="23"/>
    </row>
    <row r="21" spans="1:9" s="51" customFormat="1" ht="12" thickBot="1">
      <c r="A21" s="272"/>
      <c r="B21" s="48" t="s">
        <v>0</v>
      </c>
      <c r="C21" s="97">
        <v>709177.61788</v>
      </c>
      <c r="D21" s="98">
        <v>710083.29326</v>
      </c>
      <c r="E21" s="99">
        <v>707781.31857</v>
      </c>
      <c r="F21" s="148">
        <f t="shared" si="0"/>
        <v>-2301.9746899999445</v>
      </c>
      <c r="G21" s="67">
        <f t="shared" si="1"/>
        <v>0.9967581624411531</v>
      </c>
      <c r="H21" s="127">
        <f>SUM(H6:H7,H10:H11,H13,H14,H16,H18,H19)</f>
        <v>711860.9616424338</v>
      </c>
      <c r="I21" s="38">
        <f t="shared" si="2"/>
        <v>0.994269045091304</v>
      </c>
    </row>
    <row r="22" spans="1:9" s="47" customFormat="1" ht="11.25">
      <c r="A22" s="109" t="s">
        <v>8</v>
      </c>
      <c r="B22" s="33" t="s">
        <v>9</v>
      </c>
      <c r="C22" s="100">
        <v>152725.81179</v>
      </c>
      <c r="D22" s="101">
        <v>146862.60483</v>
      </c>
      <c r="E22" s="102">
        <v>140599.81321</v>
      </c>
      <c r="F22" s="154">
        <f t="shared" si="0"/>
        <v>-6262.791620000004</v>
      </c>
      <c r="G22" s="69">
        <f t="shared" si="1"/>
        <v>0.9573561177996981</v>
      </c>
      <c r="H22" s="128">
        <v>137423.64137</v>
      </c>
      <c r="I22" s="11">
        <f t="shared" si="2"/>
        <v>1.0231122666255688</v>
      </c>
    </row>
    <row r="23" spans="1:9" s="47" customFormat="1" ht="11.25">
      <c r="A23" s="110"/>
      <c r="B23" s="34" t="s">
        <v>10</v>
      </c>
      <c r="C23" s="94">
        <v>53113.11694</v>
      </c>
      <c r="D23" s="95">
        <v>49115.09498</v>
      </c>
      <c r="E23" s="96">
        <v>66882.44928</v>
      </c>
      <c r="F23" s="123">
        <f t="shared" si="0"/>
        <v>17767.3543</v>
      </c>
      <c r="G23" s="65">
        <f t="shared" si="1"/>
        <v>1.3617493625378305</v>
      </c>
      <c r="H23" s="124">
        <v>48000</v>
      </c>
      <c r="I23" s="23">
        <f t="shared" si="2"/>
        <v>1.39338436</v>
      </c>
    </row>
    <row r="24" spans="1:9" s="47" customFormat="1" ht="11.25">
      <c r="A24" s="110"/>
      <c r="B24" s="34" t="s">
        <v>54</v>
      </c>
      <c r="C24" s="94">
        <v>5426.0918</v>
      </c>
      <c r="D24" s="95">
        <v>5187.315</v>
      </c>
      <c r="E24" s="96">
        <v>5492.668</v>
      </c>
      <c r="F24" s="123">
        <f t="shared" si="0"/>
        <v>305.35300000000007</v>
      </c>
      <c r="G24" s="65">
        <f t="shared" si="1"/>
        <v>1.0588653282092952</v>
      </c>
      <c r="H24" s="124"/>
      <c r="I24" s="23"/>
    </row>
    <row r="25" spans="1:9" s="47" customFormat="1" ht="11.25">
      <c r="A25" s="110"/>
      <c r="B25" s="34" t="s">
        <v>11</v>
      </c>
      <c r="C25" s="94">
        <v>53158.40339</v>
      </c>
      <c r="D25" s="95">
        <v>49246.65084</v>
      </c>
      <c r="E25" s="96">
        <v>46615.21822</v>
      </c>
      <c r="F25" s="123">
        <f t="shared" si="0"/>
        <v>-2631.4326199999996</v>
      </c>
      <c r="G25" s="65">
        <f t="shared" si="1"/>
        <v>0.9465662623728587</v>
      </c>
      <c r="H25" s="124">
        <v>48029.64182</v>
      </c>
      <c r="I25" s="23">
        <f t="shared" si="2"/>
        <v>0.9705510275237778</v>
      </c>
    </row>
    <row r="26" spans="1:9" s="47" customFormat="1" ht="11.25">
      <c r="A26" s="110"/>
      <c r="B26" s="34" t="s">
        <v>12</v>
      </c>
      <c r="C26" s="94">
        <v>12557.70912</v>
      </c>
      <c r="D26" s="95">
        <v>11856.79051</v>
      </c>
      <c r="E26" s="96">
        <v>12624.63145</v>
      </c>
      <c r="F26" s="123">
        <f t="shared" si="0"/>
        <v>767.84094</v>
      </c>
      <c r="G26" s="65">
        <f t="shared" si="1"/>
        <v>1.0647595940362111</v>
      </c>
      <c r="H26" s="124">
        <v>11850</v>
      </c>
      <c r="I26" s="23">
        <f t="shared" si="2"/>
        <v>1.0653697426160338</v>
      </c>
    </row>
    <row r="27" spans="1:9" s="47" customFormat="1" ht="11.25">
      <c r="A27" s="110"/>
      <c r="B27" s="34" t="s">
        <v>13</v>
      </c>
      <c r="C27" s="94">
        <v>185.93718</v>
      </c>
      <c r="D27" s="95">
        <v>243.69977</v>
      </c>
      <c r="E27" s="96">
        <v>306.15773</v>
      </c>
      <c r="F27" s="123">
        <f t="shared" si="0"/>
        <v>62.457960000000014</v>
      </c>
      <c r="G27" s="65">
        <f t="shared" si="1"/>
        <v>1.2562905988791044</v>
      </c>
      <c r="H27" s="124">
        <v>260</v>
      </c>
      <c r="I27" s="23">
        <f t="shared" si="2"/>
        <v>1.1775297307692307</v>
      </c>
    </row>
    <row r="28" spans="1:9" s="47" customFormat="1" ht="11.25">
      <c r="A28" s="110"/>
      <c r="B28" s="34" t="s">
        <v>14</v>
      </c>
      <c r="C28" s="94">
        <v>2068.33459</v>
      </c>
      <c r="D28" s="95">
        <v>5077.1798</v>
      </c>
      <c r="E28" s="96"/>
      <c r="F28" s="123">
        <f t="shared" si="0"/>
        <v>-5077.1798</v>
      </c>
      <c r="G28" s="65">
        <f t="shared" si="1"/>
        <v>0</v>
      </c>
      <c r="H28" s="124"/>
      <c r="I28" s="23"/>
    </row>
    <row r="29" spans="1:9" s="47" customFormat="1" ht="11.25">
      <c r="A29" s="110"/>
      <c r="B29" s="34" t="s">
        <v>15</v>
      </c>
      <c r="C29" s="94">
        <v>8062.60396</v>
      </c>
      <c r="D29" s="95">
        <v>7916.97324</v>
      </c>
      <c r="E29" s="96">
        <v>6396.21393</v>
      </c>
      <c r="F29" s="123">
        <f t="shared" si="0"/>
        <v>-1520.7593100000004</v>
      </c>
      <c r="G29" s="65">
        <f t="shared" si="1"/>
        <v>0.8079115257941683</v>
      </c>
      <c r="H29" s="124">
        <v>5349</v>
      </c>
      <c r="I29" s="23">
        <f t="shared" si="2"/>
        <v>1.1957775154234436</v>
      </c>
    </row>
    <row r="30" spans="1:9" s="47" customFormat="1" ht="11.25">
      <c r="A30" s="110"/>
      <c r="B30" s="34" t="s">
        <v>16</v>
      </c>
      <c r="C30" s="94"/>
      <c r="D30" s="95"/>
      <c r="E30" s="96">
        <v>2282.4746</v>
      </c>
      <c r="F30" s="123">
        <f t="shared" si="0"/>
        <v>2282.4746</v>
      </c>
      <c r="G30" s="65"/>
      <c r="H30" s="124">
        <v>4655</v>
      </c>
      <c r="I30" s="23">
        <f t="shared" si="2"/>
        <v>0.4903275187969925</v>
      </c>
    </row>
    <row r="31" spans="1:9" s="47" customFormat="1" ht="11.25">
      <c r="A31" s="110"/>
      <c r="B31" s="34" t="s">
        <v>17</v>
      </c>
      <c r="C31" s="94">
        <v>28137.42695</v>
      </c>
      <c r="D31" s="95">
        <v>28070.83071</v>
      </c>
      <c r="E31" s="96">
        <v>32231.99142</v>
      </c>
      <c r="F31" s="123">
        <f t="shared" si="0"/>
        <v>4161.16071</v>
      </c>
      <c r="G31" s="65">
        <f t="shared" si="1"/>
        <v>1.1482378898219645</v>
      </c>
      <c r="H31" s="124">
        <v>33060</v>
      </c>
      <c r="I31" s="23">
        <f t="shared" si="2"/>
        <v>0.9749543684210525</v>
      </c>
    </row>
    <row r="32" spans="1:9" s="47" customFormat="1" ht="11.25">
      <c r="A32" s="110"/>
      <c r="B32" s="34" t="s">
        <v>18</v>
      </c>
      <c r="C32" s="94">
        <v>10435.81917</v>
      </c>
      <c r="D32" s="95">
        <v>10179.23242</v>
      </c>
      <c r="E32" s="96">
        <v>11210.36661</v>
      </c>
      <c r="F32" s="123">
        <f t="shared" si="0"/>
        <v>1031.1341899999989</v>
      </c>
      <c r="G32" s="65">
        <f t="shared" si="1"/>
        <v>1.101297833417581</v>
      </c>
      <c r="H32" s="124">
        <v>12210</v>
      </c>
      <c r="I32" s="23">
        <f t="shared" si="2"/>
        <v>0.9181299434889434</v>
      </c>
    </row>
    <row r="33" spans="1:9" s="47" customFormat="1" ht="11.25">
      <c r="A33" s="110"/>
      <c r="B33" s="34" t="s">
        <v>19</v>
      </c>
      <c r="C33" s="94">
        <v>574.96006</v>
      </c>
      <c r="D33" s="95">
        <v>491.46038</v>
      </c>
      <c r="E33" s="96">
        <v>602.815</v>
      </c>
      <c r="F33" s="123">
        <f t="shared" si="0"/>
        <v>111.35462000000007</v>
      </c>
      <c r="G33" s="65">
        <f t="shared" si="1"/>
        <v>1.2265790377649568</v>
      </c>
      <c r="H33" s="124">
        <v>590</v>
      </c>
      <c r="I33" s="23">
        <f t="shared" si="2"/>
        <v>1.021720338983051</v>
      </c>
    </row>
    <row r="34" spans="1:9" s="47" customFormat="1" ht="11.25">
      <c r="A34" s="110"/>
      <c r="B34" s="34" t="s">
        <v>67</v>
      </c>
      <c r="C34" s="94">
        <v>13058.80655</v>
      </c>
      <c r="D34" s="95">
        <v>12723.50282</v>
      </c>
      <c r="E34" s="96">
        <v>14806.05389</v>
      </c>
      <c r="F34" s="123">
        <f t="shared" si="0"/>
        <v>2082.5510699999995</v>
      </c>
      <c r="G34" s="65">
        <f t="shared" si="1"/>
        <v>1.1636774950626372</v>
      </c>
      <c r="H34" s="124">
        <v>14700</v>
      </c>
      <c r="I34" s="23">
        <f t="shared" si="2"/>
        <v>1.007214550340136</v>
      </c>
    </row>
    <row r="35" spans="1:9" s="47" customFormat="1" ht="11.25">
      <c r="A35" s="110"/>
      <c r="B35" s="34" t="s">
        <v>20</v>
      </c>
      <c r="C35" s="94">
        <v>4067.84117</v>
      </c>
      <c r="D35" s="95">
        <v>4676.63509</v>
      </c>
      <c r="E35" s="96">
        <v>5612.75592</v>
      </c>
      <c r="F35" s="123">
        <f t="shared" si="0"/>
        <v>936.1208299999998</v>
      </c>
      <c r="G35" s="65">
        <f t="shared" si="1"/>
        <v>1.200169739991409</v>
      </c>
      <c r="H35" s="124">
        <v>5560</v>
      </c>
      <c r="I35" s="23">
        <f t="shared" si="2"/>
        <v>1.0094884748201438</v>
      </c>
    </row>
    <row r="36" spans="1:9" s="47" customFormat="1" ht="11.25">
      <c r="A36" s="110"/>
      <c r="B36" s="34" t="s">
        <v>53</v>
      </c>
      <c r="C36" s="94">
        <v>47907.298</v>
      </c>
      <c r="D36" s="95">
        <v>38831.98329</v>
      </c>
      <c r="E36" s="96">
        <v>40179.24568</v>
      </c>
      <c r="F36" s="123">
        <f t="shared" si="0"/>
        <v>1347.2623900000035</v>
      </c>
      <c r="G36" s="65">
        <f t="shared" si="1"/>
        <v>1.0346946582650325</v>
      </c>
      <c r="H36" s="124">
        <v>40000</v>
      </c>
      <c r="I36" s="23">
        <f t="shared" si="2"/>
        <v>1.004481142</v>
      </c>
    </row>
    <row r="37" spans="1:9" s="47" customFormat="1" ht="11.25">
      <c r="A37" s="110"/>
      <c r="B37" s="34" t="s">
        <v>52</v>
      </c>
      <c r="C37" s="94"/>
      <c r="D37" s="95"/>
      <c r="E37" s="96">
        <v>-704.59482</v>
      </c>
      <c r="F37" s="123">
        <f>-E37-D14</f>
        <v>-32.322220000000016</v>
      </c>
      <c r="G37" s="65">
        <f>-(E37)/D14</f>
        <v>0.9561385905800197</v>
      </c>
      <c r="H37" s="124">
        <v>-740</v>
      </c>
      <c r="I37" s="23">
        <f t="shared" si="2"/>
        <v>0.9521551621621622</v>
      </c>
    </row>
    <row r="38" spans="1:9" s="47" customFormat="1" ht="11.25">
      <c r="A38" s="110"/>
      <c r="B38" s="34" t="s">
        <v>21</v>
      </c>
      <c r="C38" s="94">
        <v>14004.3328</v>
      </c>
      <c r="D38" s="95">
        <v>11284.33562</v>
      </c>
      <c r="E38" s="96">
        <v>13621.13564</v>
      </c>
      <c r="F38" s="123">
        <f t="shared" si="0"/>
        <v>2336.8000200000006</v>
      </c>
      <c r="G38" s="65">
        <f t="shared" si="1"/>
        <v>1.2070835269963374</v>
      </c>
      <c r="H38" s="124">
        <v>12330</v>
      </c>
      <c r="I38" s="23">
        <f t="shared" si="2"/>
        <v>1.1047149748580698</v>
      </c>
    </row>
    <row r="39" spans="1:9" s="47" customFormat="1" ht="11.25">
      <c r="A39" s="110"/>
      <c r="B39" s="34" t="s">
        <v>22</v>
      </c>
      <c r="C39" s="94">
        <v>891.17975</v>
      </c>
      <c r="D39" s="95">
        <v>1059.947</v>
      </c>
      <c r="E39" s="96">
        <v>975.382</v>
      </c>
      <c r="F39" s="123">
        <f t="shared" si="0"/>
        <v>-84.56499999999994</v>
      </c>
      <c r="G39" s="65">
        <f t="shared" si="1"/>
        <v>0.9202177089986575</v>
      </c>
      <c r="H39" s="124"/>
      <c r="I39" s="23"/>
    </row>
    <row r="40" spans="1:9" s="47" customFormat="1" ht="11.25">
      <c r="A40" s="110"/>
      <c r="B40" s="34" t="s">
        <v>51</v>
      </c>
      <c r="C40" s="94">
        <v>23.78471</v>
      </c>
      <c r="D40" s="95">
        <v>23.94285</v>
      </c>
      <c r="E40" s="96">
        <v>74.17706</v>
      </c>
      <c r="F40" s="123">
        <f t="shared" si="0"/>
        <v>50.23421</v>
      </c>
      <c r="G40" s="65">
        <f t="shared" si="1"/>
        <v>3.098088155754223</v>
      </c>
      <c r="H40" s="124"/>
      <c r="I40" s="23"/>
    </row>
    <row r="41" spans="1:9" s="47" customFormat="1" ht="11.25">
      <c r="A41" s="110"/>
      <c r="B41" s="34" t="s">
        <v>23</v>
      </c>
      <c r="C41" s="94">
        <v>55425.26701</v>
      </c>
      <c r="D41" s="95">
        <v>46971.09153</v>
      </c>
      <c r="E41" s="96">
        <v>46555.94306</v>
      </c>
      <c r="F41" s="123">
        <f t="shared" si="0"/>
        <v>-415.1484700000001</v>
      </c>
      <c r="G41" s="65">
        <f t="shared" si="1"/>
        <v>0.9911616175720581</v>
      </c>
      <c r="H41" s="124">
        <v>43607.09617243</v>
      </c>
      <c r="I41" s="23">
        <f t="shared" si="2"/>
        <v>1.0676230968443703</v>
      </c>
    </row>
    <row r="42" spans="1:9" s="47" customFormat="1" ht="11.25">
      <c r="A42" s="110"/>
      <c r="B42" s="34" t="s">
        <v>24</v>
      </c>
      <c r="C42" s="94">
        <v>1079.08655</v>
      </c>
      <c r="D42" s="95">
        <v>955.15523</v>
      </c>
      <c r="E42" s="96">
        <v>1314.85752</v>
      </c>
      <c r="F42" s="123">
        <f t="shared" si="0"/>
        <v>359.70229000000006</v>
      </c>
      <c r="G42" s="65">
        <f t="shared" si="1"/>
        <v>1.3765903998662081</v>
      </c>
      <c r="H42" s="124"/>
      <c r="I42" s="23"/>
    </row>
    <row r="43" spans="1:9" s="47" customFormat="1" ht="11.25">
      <c r="A43" s="110"/>
      <c r="B43" s="34" t="s">
        <v>50</v>
      </c>
      <c r="C43" s="94"/>
      <c r="D43" s="95"/>
      <c r="E43" s="96"/>
      <c r="F43" s="123">
        <f t="shared" si="0"/>
        <v>0</v>
      </c>
      <c r="G43" s="65"/>
      <c r="H43" s="124"/>
      <c r="I43" s="23"/>
    </row>
    <row r="44" spans="1:9" s="47" customFormat="1" ht="11.25">
      <c r="A44" s="110"/>
      <c r="B44" s="34" t="s">
        <v>25</v>
      </c>
      <c r="C44" s="94">
        <v>11088.40339</v>
      </c>
      <c r="D44" s="95">
        <v>13157.47522</v>
      </c>
      <c r="E44" s="96">
        <v>13523.0698</v>
      </c>
      <c r="F44" s="123">
        <f t="shared" si="0"/>
        <v>365.59457999999904</v>
      </c>
      <c r="G44" s="65">
        <f t="shared" si="1"/>
        <v>1.027786073991177</v>
      </c>
      <c r="H44" s="124"/>
      <c r="I44" s="23"/>
    </row>
    <row r="45" spans="1:9" s="47" customFormat="1" ht="11.25">
      <c r="A45" s="110"/>
      <c r="B45" s="34" t="s">
        <v>26</v>
      </c>
      <c r="C45" s="94">
        <v>43257.77707</v>
      </c>
      <c r="D45" s="95">
        <v>32858.46108</v>
      </c>
      <c r="E45" s="96">
        <v>31718.01574</v>
      </c>
      <c r="F45" s="123"/>
      <c r="G45" s="65"/>
      <c r="H45" s="124"/>
      <c r="I45" s="23"/>
    </row>
    <row r="46" spans="1:9" s="47" customFormat="1" ht="11.25">
      <c r="A46" s="110"/>
      <c r="B46" s="34" t="s">
        <v>27</v>
      </c>
      <c r="C46" s="94">
        <v>408456.40973</v>
      </c>
      <c r="D46" s="95">
        <v>424276.88622</v>
      </c>
      <c r="E46" s="96">
        <v>430595.8688</v>
      </c>
      <c r="F46" s="123">
        <f t="shared" si="0"/>
        <v>6318.982580000011</v>
      </c>
      <c r="G46" s="65">
        <f t="shared" si="1"/>
        <v>1.0148935348241512</v>
      </c>
      <c r="H46" s="124">
        <v>425963.43610000005</v>
      </c>
      <c r="I46" s="23">
        <f t="shared" si="2"/>
        <v>1.010875188589925</v>
      </c>
    </row>
    <row r="47" spans="1:9" s="47" customFormat="1" ht="11.25">
      <c r="A47" s="110"/>
      <c r="B47" s="34" t="s">
        <v>28</v>
      </c>
      <c r="C47" s="94">
        <v>299899.863</v>
      </c>
      <c r="D47" s="95">
        <v>311930.85339</v>
      </c>
      <c r="E47" s="96">
        <v>318098.81912</v>
      </c>
      <c r="F47" s="123">
        <f t="shared" si="0"/>
        <v>6167.965729999996</v>
      </c>
      <c r="G47" s="65">
        <f t="shared" si="1"/>
        <v>1.0197735032074187</v>
      </c>
      <c r="H47" s="124">
        <v>315793.286</v>
      </c>
      <c r="I47" s="23">
        <f t="shared" si="2"/>
        <v>1.0073007667427103</v>
      </c>
    </row>
    <row r="48" spans="1:9" s="47" customFormat="1" ht="11.25">
      <c r="A48" s="110"/>
      <c r="B48" s="34" t="s">
        <v>29</v>
      </c>
      <c r="C48" s="94">
        <v>290582.91</v>
      </c>
      <c r="D48" s="95">
        <v>284570.43239</v>
      </c>
      <c r="E48" s="96">
        <v>282167.88312</v>
      </c>
      <c r="F48" s="123">
        <f t="shared" si="0"/>
        <v>-2402.5492699999595</v>
      </c>
      <c r="G48" s="65">
        <f t="shared" si="1"/>
        <v>0.9915572772272163</v>
      </c>
      <c r="H48" s="124">
        <v>279793.286</v>
      </c>
      <c r="I48" s="23">
        <f t="shared" si="2"/>
        <v>1.0084869696265693</v>
      </c>
    </row>
    <row r="49" spans="1:9" s="47" customFormat="1" ht="11.25">
      <c r="A49" s="110"/>
      <c r="B49" s="34" t="s">
        <v>30</v>
      </c>
      <c r="C49" s="94">
        <v>9316.953</v>
      </c>
      <c r="D49" s="95">
        <v>27360.421</v>
      </c>
      <c r="E49" s="96">
        <v>35930.936</v>
      </c>
      <c r="F49" s="123">
        <f t="shared" si="0"/>
        <v>8570.515000000003</v>
      </c>
      <c r="G49" s="65">
        <f t="shared" si="1"/>
        <v>1.3132449972169655</v>
      </c>
      <c r="H49" s="124">
        <v>36000</v>
      </c>
      <c r="I49" s="23">
        <f t="shared" si="2"/>
        <v>0.9980815555555556</v>
      </c>
    </row>
    <row r="50" spans="1:9" s="47" customFormat="1" ht="11.25">
      <c r="A50" s="110"/>
      <c r="B50" s="34" t="s">
        <v>31</v>
      </c>
      <c r="C50" s="94">
        <v>108556.54673</v>
      </c>
      <c r="D50" s="95">
        <v>112346.03283</v>
      </c>
      <c r="E50" s="96">
        <v>112487.04966</v>
      </c>
      <c r="F50" s="123">
        <f t="shared" si="0"/>
        <v>141.01683000000776</v>
      </c>
      <c r="G50" s="65">
        <f t="shared" si="1"/>
        <v>1.0012552007974629</v>
      </c>
      <c r="H50" s="124">
        <v>110170.1501</v>
      </c>
      <c r="I50" s="23">
        <f t="shared" si="2"/>
        <v>1.02103019336814</v>
      </c>
    </row>
    <row r="51" spans="1:9" s="47" customFormat="1" ht="11.25">
      <c r="A51" s="110"/>
      <c r="B51" s="34" t="s">
        <v>32</v>
      </c>
      <c r="C51" s="94">
        <v>14.913</v>
      </c>
      <c r="D51" s="95">
        <v>14.387</v>
      </c>
      <c r="E51" s="96">
        <v>62.533</v>
      </c>
      <c r="F51" s="123">
        <f t="shared" si="0"/>
        <v>48.146</v>
      </c>
      <c r="G51" s="65"/>
      <c r="H51" s="124">
        <v>15</v>
      </c>
      <c r="I51" s="23">
        <f t="shared" si="2"/>
        <v>4.168866666666667</v>
      </c>
    </row>
    <row r="52" spans="1:9" s="47" customFormat="1" ht="11.25">
      <c r="A52" s="110"/>
      <c r="B52" s="34" t="s">
        <v>33</v>
      </c>
      <c r="C52" s="94">
        <v>6997.55015</v>
      </c>
      <c r="D52" s="95">
        <v>4330.43846</v>
      </c>
      <c r="E52" s="96">
        <v>5062.20727</v>
      </c>
      <c r="F52" s="123">
        <f t="shared" si="0"/>
        <v>731.7688099999996</v>
      </c>
      <c r="G52" s="65">
        <f t="shared" si="1"/>
        <v>1.1689826138298245</v>
      </c>
      <c r="H52" s="124">
        <v>3410</v>
      </c>
      <c r="I52" s="23">
        <f t="shared" si="2"/>
        <v>1.4845182609970675</v>
      </c>
    </row>
    <row r="53" spans="1:9" s="47" customFormat="1" ht="11.25">
      <c r="A53" s="110"/>
      <c r="B53" s="34" t="s">
        <v>49</v>
      </c>
      <c r="C53" s="94">
        <v>1468.5139</v>
      </c>
      <c r="D53" s="95">
        <v>1028.78429</v>
      </c>
      <c r="E53" s="96">
        <v>13.29216</v>
      </c>
      <c r="F53" s="123">
        <f t="shared" si="0"/>
        <v>-1015.4921300000001</v>
      </c>
      <c r="G53" s="65">
        <f t="shared" si="1"/>
        <v>0.012920259503573873</v>
      </c>
      <c r="H53" s="124"/>
      <c r="I53" s="23"/>
    </row>
    <row r="54" spans="1:9" s="47" customFormat="1" ht="11.25">
      <c r="A54" s="110"/>
      <c r="B54" s="34" t="s">
        <v>34</v>
      </c>
      <c r="C54" s="94">
        <v>172.57921</v>
      </c>
      <c r="D54" s="95">
        <v>8082.31889</v>
      </c>
      <c r="E54" s="96">
        <v>12726.90178</v>
      </c>
      <c r="F54" s="123">
        <f t="shared" si="0"/>
        <v>4644.582890000001</v>
      </c>
      <c r="G54" s="65">
        <f t="shared" si="1"/>
        <v>1.5746596927456795</v>
      </c>
      <c r="H54" s="124">
        <v>15596.588</v>
      </c>
      <c r="I54" s="23">
        <f t="shared" si="2"/>
        <v>0.8160055122312649</v>
      </c>
    </row>
    <row r="55" spans="1:9" s="47" customFormat="1" ht="11.25">
      <c r="A55" s="110"/>
      <c r="B55" s="34" t="s">
        <v>35</v>
      </c>
      <c r="C55" s="94"/>
      <c r="D55" s="95">
        <v>7868.333</v>
      </c>
      <c r="E55" s="96">
        <v>10653.56673</v>
      </c>
      <c r="F55" s="123">
        <f t="shared" si="0"/>
        <v>2785.233730000001</v>
      </c>
      <c r="G55" s="65">
        <f t="shared" si="1"/>
        <v>1.3539801543732326</v>
      </c>
      <c r="H55" s="124">
        <v>13491.588</v>
      </c>
      <c r="I55" s="23">
        <f t="shared" si="2"/>
        <v>0.7896451277640557</v>
      </c>
    </row>
    <row r="56" spans="1:9" s="47" customFormat="1" ht="11.25">
      <c r="A56" s="110"/>
      <c r="B56" s="34" t="s">
        <v>36</v>
      </c>
      <c r="C56" s="94"/>
      <c r="D56" s="95"/>
      <c r="E56" s="96">
        <v>1662.68301</v>
      </c>
      <c r="F56" s="123">
        <f>E56-D28</f>
        <v>-3414.49679</v>
      </c>
      <c r="G56" s="65">
        <f>E56/D28</f>
        <v>0.3274816089830027</v>
      </c>
      <c r="H56" s="124">
        <v>2055</v>
      </c>
      <c r="I56" s="23">
        <f t="shared" si="2"/>
        <v>0.8090914890510948</v>
      </c>
    </row>
    <row r="57" spans="1:9" s="47" customFormat="1" ht="11.25">
      <c r="A57" s="110"/>
      <c r="B57" s="34" t="s">
        <v>37</v>
      </c>
      <c r="C57" s="94">
        <v>232.38783</v>
      </c>
      <c r="D57" s="95"/>
      <c r="E57" s="96">
        <v>30.63513</v>
      </c>
      <c r="F57" s="123">
        <f t="shared" si="0"/>
        <v>30.63513</v>
      </c>
      <c r="G57" s="65"/>
      <c r="H57" s="124">
        <v>20</v>
      </c>
      <c r="I57" s="23"/>
    </row>
    <row r="58" spans="1:9" s="47" customFormat="1" ht="11.25">
      <c r="A58" s="110"/>
      <c r="B58" s="34" t="s">
        <v>47</v>
      </c>
      <c r="C58" s="94"/>
      <c r="D58" s="95"/>
      <c r="E58" s="96"/>
      <c r="F58" s="123">
        <f t="shared" si="0"/>
        <v>0</v>
      </c>
      <c r="G58" s="65"/>
      <c r="H58" s="124">
        <v>0</v>
      </c>
      <c r="I58" s="23"/>
    </row>
    <row r="59" spans="1:9" s="47" customFormat="1" ht="12" thickBot="1">
      <c r="A59" s="111"/>
      <c r="B59" s="52" t="s">
        <v>0</v>
      </c>
      <c r="C59" s="103">
        <v>714988.94093</v>
      </c>
      <c r="D59" s="104">
        <v>709808.7664</v>
      </c>
      <c r="E59" s="105">
        <v>722011.23923</v>
      </c>
      <c r="F59" s="126">
        <f t="shared" si="0"/>
        <v>12202.472829999984</v>
      </c>
      <c r="G59" s="87">
        <f>E59/D59</f>
        <v>1.0171912117849549</v>
      </c>
      <c r="H59" s="127">
        <v>711860.96164243</v>
      </c>
      <c r="I59" s="38">
        <f>E59/H59</f>
        <v>1.0142587922845927</v>
      </c>
    </row>
    <row r="60" spans="1:9" s="51" customFormat="1" ht="12" thickBot="1">
      <c r="A60" s="265" t="s">
        <v>38</v>
      </c>
      <c r="B60" s="266"/>
      <c r="C60" s="106">
        <v>-5811.32305000001</v>
      </c>
      <c r="D60" s="107">
        <v>274.526859999984</v>
      </c>
      <c r="E60" s="108">
        <v>-14229.9206599998</v>
      </c>
      <c r="F60" s="131">
        <f>E60-D60</f>
        <v>-14504.447519999783</v>
      </c>
      <c r="G60" s="89"/>
      <c r="H60" s="155">
        <f>H21-H59</f>
        <v>3.725290298461914E-09</v>
      </c>
      <c r="I60" s="156"/>
    </row>
    <row r="61" spans="1:9" s="51" customFormat="1" ht="11.25">
      <c r="A61" s="47"/>
      <c r="B61" s="47"/>
      <c r="C61" s="47"/>
      <c r="D61" s="47"/>
      <c r="E61" s="47"/>
      <c r="F61" s="146"/>
      <c r="G61" s="147"/>
      <c r="H61" s="146"/>
      <c r="I61" s="146"/>
    </row>
    <row r="62" spans="6:9" s="47" customFormat="1" ht="12.75">
      <c r="F62" s="117"/>
      <c r="G62" s="118"/>
      <c r="H62" s="117"/>
      <c r="I62" s="117"/>
    </row>
    <row r="63" spans="1:9" s="47" customFormat="1" ht="12.75">
      <c r="A63"/>
      <c r="B63"/>
      <c r="C63"/>
      <c r="D63"/>
      <c r="E63"/>
      <c r="F63" s="117"/>
      <c r="G63" s="118"/>
      <c r="H63" s="117"/>
      <c r="I63" s="117"/>
    </row>
  </sheetData>
  <sheetProtection/>
  <mergeCells count="5">
    <mergeCell ref="A60:B60"/>
    <mergeCell ref="A1:I1"/>
    <mergeCell ref="A3:B3"/>
    <mergeCell ref="A5:B5"/>
    <mergeCell ref="A6:A21"/>
  </mergeCells>
  <conditionalFormatting sqref="I6:I21">
    <cfRule type="cellIs" priority="3" dxfId="1" operator="lessThanOrEqual" stopIfTrue="1">
      <formula>1</formula>
    </cfRule>
  </conditionalFormatting>
  <conditionalFormatting sqref="I22:I59">
    <cfRule type="cellIs" priority="2" dxfId="0" operator="greaterThanOrEqual">
      <formula>1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0"/>
  <sheetViews>
    <sheetView showGridLines="0" zoomScalePageLayoutView="0" workbookViewId="0" topLeftCell="A1">
      <selection activeCell="M30" sqref="M30"/>
    </sheetView>
  </sheetViews>
  <sheetFormatPr defaultColWidth="9.140625" defaultRowHeight="12.75"/>
  <cols>
    <col min="1" max="1" width="8.421875" style="0" customWidth="1"/>
    <col min="2" max="2" width="35.8515625" style="0" customWidth="1"/>
    <col min="3" max="4" width="8.140625" style="0" customWidth="1"/>
    <col min="5" max="5" width="7.57421875" style="0" customWidth="1"/>
    <col min="6" max="6" width="9.00390625" style="117" bestFit="1" customWidth="1"/>
    <col min="7" max="7" width="8.140625" style="118" customWidth="1"/>
    <col min="8" max="8" width="7.00390625" style="117" bestFit="1" customWidth="1"/>
    <col min="9" max="9" width="7.421875" style="117" bestFit="1" customWidth="1"/>
  </cols>
  <sheetData>
    <row r="1" spans="1:9" ht="15" customHeight="1">
      <c r="A1" s="278" t="s">
        <v>74</v>
      </c>
      <c r="B1" s="278"/>
      <c r="C1" s="278"/>
      <c r="D1" s="278"/>
      <c r="E1" s="278"/>
      <c r="F1" s="278"/>
      <c r="G1" s="278"/>
      <c r="H1" s="278"/>
      <c r="I1" s="278"/>
    </row>
    <row r="2" spans="1:7" ht="13.5" customHeight="1">
      <c r="A2" s="58"/>
      <c r="B2" s="58"/>
      <c r="C2" s="58"/>
      <c r="D2" s="58"/>
      <c r="E2" s="58"/>
      <c r="F2" s="157"/>
      <c r="G2" s="158"/>
    </row>
    <row r="3" spans="1:7" ht="12.75">
      <c r="A3" s="273" t="s">
        <v>69</v>
      </c>
      <c r="B3" s="279"/>
      <c r="C3" s="58"/>
      <c r="D3" s="58"/>
      <c r="E3" s="58"/>
      <c r="F3" s="157"/>
      <c r="G3" s="158"/>
    </row>
    <row r="4" spans="1:7" ht="9.75" customHeight="1" thickBot="1">
      <c r="A4" s="58"/>
      <c r="B4" s="58"/>
      <c r="C4" s="58"/>
      <c r="D4" s="58"/>
      <c r="E4" s="58"/>
      <c r="F4" s="157"/>
      <c r="G4" s="158"/>
    </row>
    <row r="5" spans="1:9" s="47" customFormat="1" ht="34.5" thickBot="1">
      <c r="A5" s="280"/>
      <c r="B5" s="281"/>
      <c r="C5" s="32">
        <v>2010</v>
      </c>
      <c r="D5" s="28">
        <v>2011</v>
      </c>
      <c r="E5" s="43">
        <v>2012</v>
      </c>
      <c r="F5" s="79" t="s">
        <v>39</v>
      </c>
      <c r="G5" s="159" t="s">
        <v>40</v>
      </c>
      <c r="H5" s="160" t="s">
        <v>65</v>
      </c>
      <c r="I5" s="8" t="s">
        <v>42</v>
      </c>
    </row>
    <row r="6" spans="1:9" s="47" customFormat="1" ht="11.25">
      <c r="A6" s="271" t="s">
        <v>1</v>
      </c>
      <c r="B6" s="35" t="s">
        <v>2</v>
      </c>
      <c r="C6" s="91">
        <v>93206</v>
      </c>
      <c r="D6" s="92">
        <v>94556</v>
      </c>
      <c r="E6" s="93">
        <v>104370</v>
      </c>
      <c r="F6" s="165">
        <f>E6-D6</f>
        <v>9814</v>
      </c>
      <c r="G6" s="161">
        <f>E6/D6</f>
        <v>1.1037903464613563</v>
      </c>
      <c r="H6" s="121">
        <v>102800</v>
      </c>
      <c r="I6" s="10">
        <f>E6/H6</f>
        <v>1.015272373540856</v>
      </c>
    </row>
    <row r="7" spans="1:9" s="47" customFormat="1" ht="11.25">
      <c r="A7" s="269"/>
      <c r="B7" s="34" t="s">
        <v>66</v>
      </c>
      <c r="C7" s="94">
        <v>92318</v>
      </c>
      <c r="D7" s="95">
        <v>93731</v>
      </c>
      <c r="E7" s="96">
        <v>103674</v>
      </c>
      <c r="F7" s="166">
        <f>E7-D7</f>
        <v>9943</v>
      </c>
      <c r="G7" s="162">
        <f>E7/D7</f>
        <v>1.1060801655802242</v>
      </c>
      <c r="H7" s="123">
        <v>102000</v>
      </c>
      <c r="I7" s="23">
        <f>E7/H7</f>
        <v>1.0164117647058823</v>
      </c>
    </row>
    <row r="8" spans="1:9" s="47" customFormat="1" ht="11.25">
      <c r="A8" s="269"/>
      <c r="B8" s="34" t="s">
        <v>3</v>
      </c>
      <c r="C8" s="94"/>
      <c r="D8" s="95"/>
      <c r="E8" s="96">
        <v>624</v>
      </c>
      <c r="F8" s="166">
        <f aca="true" t="shared" si="0" ref="F8:F47">E8-D8</f>
        <v>624</v>
      </c>
      <c r="G8" s="162"/>
      <c r="H8" s="123"/>
      <c r="I8" s="23"/>
    </row>
    <row r="9" spans="1:9" s="47" customFormat="1" ht="11.25">
      <c r="A9" s="269"/>
      <c r="B9" s="34" t="s">
        <v>57</v>
      </c>
      <c r="C9" s="94"/>
      <c r="D9" s="95">
        <v>77</v>
      </c>
      <c r="E9" s="96"/>
      <c r="F9" s="166">
        <f t="shared" si="0"/>
        <v>-77</v>
      </c>
      <c r="G9" s="162">
        <f aca="true" t="shared" si="1" ref="G9:G46">E9/D9</f>
        <v>0</v>
      </c>
      <c r="H9" s="123"/>
      <c r="I9" s="23"/>
    </row>
    <row r="10" spans="1:9" s="47" customFormat="1" ht="11.25">
      <c r="A10" s="269"/>
      <c r="B10" s="34" t="s">
        <v>4</v>
      </c>
      <c r="C10" s="94">
        <v>2323</v>
      </c>
      <c r="D10" s="95">
        <v>7270</v>
      </c>
      <c r="E10" s="96">
        <v>11407</v>
      </c>
      <c r="F10" s="166">
        <f t="shared" si="0"/>
        <v>4137</v>
      </c>
      <c r="G10" s="162">
        <f t="shared" si="1"/>
        <v>1.569050894085282</v>
      </c>
      <c r="H10" s="123">
        <v>11000</v>
      </c>
      <c r="I10" s="23">
        <f>E10/H10</f>
        <v>1.037</v>
      </c>
    </row>
    <row r="11" spans="1:9" s="47" customFormat="1" ht="11.25">
      <c r="A11" s="269"/>
      <c r="B11" s="34" t="s">
        <v>5</v>
      </c>
      <c r="C11" s="94">
        <v>63</v>
      </c>
      <c r="D11" s="95">
        <v>3051</v>
      </c>
      <c r="E11" s="96">
        <v>9946</v>
      </c>
      <c r="F11" s="166">
        <f t="shared" si="0"/>
        <v>6895</v>
      </c>
      <c r="G11" s="162">
        <f t="shared" si="1"/>
        <v>3.259914782038676</v>
      </c>
      <c r="H11" s="123">
        <v>8040</v>
      </c>
      <c r="I11" s="23">
        <f>E11/H11</f>
        <v>1.2370646766169153</v>
      </c>
    </row>
    <row r="12" spans="1:9" s="47" customFormat="1" ht="11.25">
      <c r="A12" s="269"/>
      <c r="B12" s="34" t="s">
        <v>6</v>
      </c>
      <c r="C12" s="94">
        <v>53</v>
      </c>
      <c r="D12" s="95">
        <v>43</v>
      </c>
      <c r="E12" s="96">
        <v>168</v>
      </c>
      <c r="F12" s="166">
        <f t="shared" si="0"/>
        <v>125</v>
      </c>
      <c r="G12" s="162">
        <f t="shared" si="1"/>
        <v>3.9069767441860463</v>
      </c>
      <c r="H12" s="123">
        <v>40</v>
      </c>
      <c r="I12" s="23">
        <f>E12/H12</f>
        <v>4.2</v>
      </c>
    </row>
    <row r="13" spans="1:9" s="47" customFormat="1" ht="11.25">
      <c r="A13" s="269"/>
      <c r="B13" s="34" t="s">
        <v>7</v>
      </c>
      <c r="C13" s="94">
        <v>152522</v>
      </c>
      <c r="D13" s="95">
        <v>167196</v>
      </c>
      <c r="E13" s="96">
        <v>167184.22</v>
      </c>
      <c r="F13" s="166">
        <f t="shared" si="0"/>
        <v>-11.779999999998836</v>
      </c>
      <c r="G13" s="162">
        <f t="shared" si="1"/>
        <v>0.9999295437689897</v>
      </c>
      <c r="H13" s="123">
        <v>167828.4</v>
      </c>
      <c r="I13" s="23">
        <f>E13/H13</f>
        <v>0.9961616746629296</v>
      </c>
    </row>
    <row r="14" spans="1:9" s="47" customFormat="1" ht="11.25">
      <c r="A14" s="269"/>
      <c r="B14" s="34" t="s">
        <v>56</v>
      </c>
      <c r="C14" s="94"/>
      <c r="D14" s="95"/>
      <c r="E14" s="96"/>
      <c r="F14" s="166">
        <f t="shared" si="0"/>
        <v>0</v>
      </c>
      <c r="G14" s="162"/>
      <c r="H14" s="163"/>
      <c r="I14" s="23"/>
    </row>
    <row r="15" spans="1:9" s="51" customFormat="1" ht="12" thickBot="1">
      <c r="A15" s="272"/>
      <c r="B15" s="48" t="s">
        <v>0</v>
      </c>
      <c r="C15" s="97">
        <v>248104</v>
      </c>
      <c r="D15" s="98">
        <v>269141</v>
      </c>
      <c r="E15" s="99">
        <v>283753</v>
      </c>
      <c r="F15" s="167">
        <f t="shared" si="0"/>
        <v>14612</v>
      </c>
      <c r="G15" s="15">
        <f t="shared" si="1"/>
        <v>1.0542912451094408</v>
      </c>
      <c r="H15" s="148">
        <f>SUM(H6,H8,H10,H12:H13)</f>
        <v>281668.4</v>
      </c>
      <c r="I15" s="38">
        <f>E15/H15</f>
        <v>1.0074009012015546</v>
      </c>
    </row>
    <row r="16" spans="1:9" s="47" customFormat="1" ht="11.25">
      <c r="A16" s="271" t="s">
        <v>8</v>
      </c>
      <c r="B16" s="35" t="s">
        <v>9</v>
      </c>
      <c r="C16" s="91">
        <v>19697</v>
      </c>
      <c r="D16" s="92">
        <v>19414</v>
      </c>
      <c r="E16" s="93">
        <v>18061</v>
      </c>
      <c r="F16" s="165">
        <f t="shared" si="0"/>
        <v>-1353</v>
      </c>
      <c r="G16" s="161">
        <f t="shared" si="1"/>
        <v>0.9303080251364995</v>
      </c>
      <c r="H16" s="121">
        <v>17800</v>
      </c>
      <c r="I16" s="10">
        <f>E16/H16</f>
        <v>1.0146629213483147</v>
      </c>
    </row>
    <row r="17" spans="1:9" s="47" customFormat="1" ht="11.25">
      <c r="A17" s="269"/>
      <c r="B17" s="34" t="s">
        <v>10</v>
      </c>
      <c r="C17" s="94">
        <v>1350</v>
      </c>
      <c r="D17" s="95">
        <v>1218</v>
      </c>
      <c r="E17" s="96">
        <v>3092</v>
      </c>
      <c r="F17" s="166">
        <f t="shared" si="0"/>
        <v>1874</v>
      </c>
      <c r="G17" s="162">
        <f t="shared" si="1"/>
        <v>2.5385878489326763</v>
      </c>
      <c r="H17" s="123">
        <v>4700</v>
      </c>
      <c r="I17" s="23">
        <f>E17/H17</f>
        <v>0.6578723404255319</v>
      </c>
    </row>
    <row r="18" spans="1:9" s="47" customFormat="1" ht="11.25">
      <c r="A18" s="269"/>
      <c r="B18" s="34" t="s">
        <v>11</v>
      </c>
      <c r="C18" s="94">
        <v>4458</v>
      </c>
      <c r="D18" s="95">
        <v>4528</v>
      </c>
      <c r="E18" s="96">
        <v>4473</v>
      </c>
      <c r="F18" s="166">
        <f t="shared" si="0"/>
        <v>-55</v>
      </c>
      <c r="G18" s="162">
        <f t="shared" si="1"/>
        <v>0.9878533568904594</v>
      </c>
      <c r="H18" s="123">
        <v>4800</v>
      </c>
      <c r="I18" s="23">
        <f>E18/H18</f>
        <v>0.931875</v>
      </c>
    </row>
    <row r="19" spans="1:9" s="47" customFormat="1" ht="11.25">
      <c r="A19" s="269"/>
      <c r="B19" s="34" t="s">
        <v>13</v>
      </c>
      <c r="C19" s="94">
        <v>4888</v>
      </c>
      <c r="D19" s="95">
        <v>5681</v>
      </c>
      <c r="E19" s="96">
        <v>6622</v>
      </c>
      <c r="F19" s="166">
        <f t="shared" si="0"/>
        <v>941</v>
      </c>
      <c r="G19" s="162">
        <f t="shared" si="1"/>
        <v>1.165639852138708</v>
      </c>
      <c r="H19" s="123">
        <v>5700</v>
      </c>
      <c r="I19" s="23">
        <f>E19/H19</f>
        <v>1.1617543859649122</v>
      </c>
    </row>
    <row r="20" spans="1:9" s="47" customFormat="1" ht="11.25">
      <c r="A20" s="269"/>
      <c r="B20" s="34" t="s">
        <v>14</v>
      </c>
      <c r="C20" s="94">
        <v>3005</v>
      </c>
      <c r="D20" s="95">
        <v>1520</v>
      </c>
      <c r="E20" s="96"/>
      <c r="F20" s="166">
        <f>E44-D20</f>
        <v>532</v>
      </c>
      <c r="G20" s="162">
        <f>E44/D20</f>
        <v>1.35</v>
      </c>
      <c r="H20" s="123"/>
      <c r="I20" s="23"/>
    </row>
    <row r="21" spans="1:9" s="47" customFormat="1" ht="11.25">
      <c r="A21" s="269"/>
      <c r="B21" s="34" t="s">
        <v>15</v>
      </c>
      <c r="C21" s="94">
        <v>2850</v>
      </c>
      <c r="D21" s="95">
        <v>589</v>
      </c>
      <c r="E21" s="96">
        <v>3324</v>
      </c>
      <c r="F21" s="166">
        <f t="shared" si="0"/>
        <v>2735</v>
      </c>
      <c r="G21" s="162">
        <f t="shared" si="1"/>
        <v>5.643463497453311</v>
      </c>
      <c r="H21" s="123">
        <v>2000</v>
      </c>
      <c r="I21" s="23">
        <f>E21/H21</f>
        <v>1.662</v>
      </c>
    </row>
    <row r="22" spans="1:9" s="47" customFormat="1" ht="11.25">
      <c r="A22" s="269"/>
      <c r="B22" s="34" t="s">
        <v>16</v>
      </c>
      <c r="C22" s="94">
        <v>3146</v>
      </c>
      <c r="D22" s="95">
        <v>5878</v>
      </c>
      <c r="E22" s="96">
        <v>550</v>
      </c>
      <c r="F22" s="166">
        <f t="shared" si="0"/>
        <v>-5328</v>
      </c>
      <c r="G22" s="162">
        <f t="shared" si="1"/>
        <v>0.0935692412385165</v>
      </c>
      <c r="H22" s="123">
        <v>1500</v>
      </c>
      <c r="I22" s="23">
        <f>E22/H22</f>
        <v>0.36666666666666664</v>
      </c>
    </row>
    <row r="23" spans="1:9" s="47" customFormat="1" ht="11.25">
      <c r="A23" s="269"/>
      <c r="B23" s="34" t="s">
        <v>17</v>
      </c>
      <c r="C23" s="94">
        <v>3109</v>
      </c>
      <c r="D23" s="95">
        <v>4421</v>
      </c>
      <c r="E23" s="96">
        <v>4018</v>
      </c>
      <c r="F23" s="166">
        <f t="shared" si="0"/>
        <v>-403</v>
      </c>
      <c r="G23" s="162">
        <f t="shared" si="1"/>
        <v>0.9088441529065823</v>
      </c>
      <c r="H23" s="123">
        <v>4500</v>
      </c>
      <c r="I23" s="23">
        <f>E23/H23</f>
        <v>0.8928888888888888</v>
      </c>
    </row>
    <row r="24" spans="1:9" s="47" customFormat="1" ht="11.25">
      <c r="A24" s="269"/>
      <c r="B24" s="34" t="s">
        <v>18</v>
      </c>
      <c r="C24" s="94">
        <v>1332</v>
      </c>
      <c r="D24" s="95">
        <v>1960</v>
      </c>
      <c r="E24" s="96">
        <v>1799</v>
      </c>
      <c r="F24" s="166">
        <f t="shared" si="0"/>
        <v>-161</v>
      </c>
      <c r="G24" s="162">
        <f t="shared" si="1"/>
        <v>0.9178571428571428</v>
      </c>
      <c r="H24" s="123">
        <v>2000</v>
      </c>
      <c r="I24" s="23">
        <f>E24/H24</f>
        <v>0.8995</v>
      </c>
    </row>
    <row r="25" spans="1:9" s="47" customFormat="1" ht="11.25">
      <c r="A25" s="269"/>
      <c r="B25" s="34" t="s">
        <v>19</v>
      </c>
      <c r="C25" s="94">
        <v>1327</v>
      </c>
      <c r="D25" s="95">
        <v>2032</v>
      </c>
      <c r="E25" s="96">
        <v>1512</v>
      </c>
      <c r="F25" s="166">
        <f t="shared" si="0"/>
        <v>-520</v>
      </c>
      <c r="G25" s="162">
        <f t="shared" si="1"/>
        <v>0.7440944881889764</v>
      </c>
      <c r="H25" s="123">
        <v>2000</v>
      </c>
      <c r="I25" s="23">
        <f>E25/H25</f>
        <v>0.756</v>
      </c>
    </row>
    <row r="26" spans="1:9" s="47" customFormat="1" ht="11.25">
      <c r="A26" s="269"/>
      <c r="B26" s="34" t="s">
        <v>67</v>
      </c>
      <c r="C26" s="94"/>
      <c r="D26" s="95"/>
      <c r="E26" s="96">
        <v>216</v>
      </c>
      <c r="F26" s="166">
        <f t="shared" si="0"/>
        <v>216</v>
      </c>
      <c r="G26" s="162"/>
      <c r="H26" s="123"/>
      <c r="I26" s="23"/>
    </row>
    <row r="27" spans="1:9" s="47" customFormat="1" ht="11.25">
      <c r="A27" s="269"/>
      <c r="B27" s="34" t="s">
        <v>20</v>
      </c>
      <c r="C27" s="94">
        <v>450</v>
      </c>
      <c r="D27" s="95">
        <v>429</v>
      </c>
      <c r="E27" s="96">
        <v>491</v>
      </c>
      <c r="F27" s="166">
        <f t="shared" si="0"/>
        <v>62</v>
      </c>
      <c r="G27" s="162">
        <f t="shared" si="1"/>
        <v>1.1445221445221445</v>
      </c>
      <c r="H27" s="123">
        <v>500</v>
      </c>
      <c r="I27" s="23">
        <f>E27/H27</f>
        <v>0.982</v>
      </c>
    </row>
    <row r="28" spans="1:9" s="47" customFormat="1" ht="11.25">
      <c r="A28" s="269"/>
      <c r="B28" s="34" t="s">
        <v>21</v>
      </c>
      <c r="C28" s="94">
        <v>1504</v>
      </c>
      <c r="D28" s="95">
        <v>860</v>
      </c>
      <c r="E28" s="96">
        <v>3903</v>
      </c>
      <c r="F28" s="166">
        <f t="shared" si="0"/>
        <v>3043</v>
      </c>
      <c r="G28" s="162">
        <f t="shared" si="1"/>
        <v>4.538372093023256</v>
      </c>
      <c r="H28" s="123">
        <v>2000</v>
      </c>
      <c r="I28" s="23">
        <f>E28/H28</f>
        <v>1.9515</v>
      </c>
    </row>
    <row r="29" spans="1:9" s="47" customFormat="1" ht="11.25">
      <c r="A29" s="269"/>
      <c r="B29" s="34" t="s">
        <v>22</v>
      </c>
      <c r="C29" s="94">
        <v>1</v>
      </c>
      <c r="D29" s="95">
        <v>11</v>
      </c>
      <c r="E29" s="96">
        <v>17</v>
      </c>
      <c r="F29" s="166">
        <f t="shared" si="0"/>
        <v>6</v>
      </c>
      <c r="G29" s="162">
        <f t="shared" si="1"/>
        <v>1.5454545454545454</v>
      </c>
      <c r="H29" s="123"/>
      <c r="I29" s="23"/>
    </row>
    <row r="30" spans="1:9" s="47" customFormat="1" ht="11.25">
      <c r="A30" s="269"/>
      <c r="B30" s="34" t="s">
        <v>51</v>
      </c>
      <c r="C30" s="94">
        <v>63</v>
      </c>
      <c r="D30" s="95">
        <v>68</v>
      </c>
      <c r="E30" s="96">
        <v>71</v>
      </c>
      <c r="F30" s="166">
        <f t="shared" si="0"/>
        <v>3</v>
      </c>
      <c r="G30" s="162">
        <f t="shared" si="1"/>
        <v>1.0441176470588236</v>
      </c>
      <c r="H30" s="123"/>
      <c r="I30" s="23"/>
    </row>
    <row r="31" spans="1:9" s="47" customFormat="1" ht="11.25">
      <c r="A31" s="269"/>
      <c r="B31" s="34" t="s">
        <v>23</v>
      </c>
      <c r="C31" s="94">
        <v>14155</v>
      </c>
      <c r="D31" s="95">
        <v>13191</v>
      </c>
      <c r="E31" s="96">
        <v>10787</v>
      </c>
      <c r="F31" s="166">
        <f t="shared" si="0"/>
        <v>-2404</v>
      </c>
      <c r="G31" s="162">
        <f t="shared" si="1"/>
        <v>0.8177545296035176</v>
      </c>
      <c r="H31" s="123">
        <v>9679</v>
      </c>
      <c r="I31" s="23">
        <f>E31/H31</f>
        <v>1.1144746358094844</v>
      </c>
    </row>
    <row r="32" spans="1:9" s="47" customFormat="1" ht="11.25">
      <c r="A32" s="269"/>
      <c r="B32" s="34" t="s">
        <v>24</v>
      </c>
      <c r="C32" s="94">
        <v>1675</v>
      </c>
      <c r="D32" s="95">
        <v>1694</v>
      </c>
      <c r="E32" s="96">
        <v>1852</v>
      </c>
      <c r="F32" s="166">
        <f t="shared" si="0"/>
        <v>158</v>
      </c>
      <c r="G32" s="162">
        <f t="shared" si="1"/>
        <v>1.0932703659976388</v>
      </c>
      <c r="H32" s="123"/>
      <c r="I32" s="23"/>
    </row>
    <row r="33" spans="1:9" s="47" customFormat="1" ht="11.25">
      <c r="A33" s="269"/>
      <c r="B33" s="34" t="s">
        <v>25</v>
      </c>
      <c r="C33" s="94">
        <v>1034</v>
      </c>
      <c r="D33" s="95">
        <v>809</v>
      </c>
      <c r="E33" s="96">
        <v>2991</v>
      </c>
      <c r="F33" s="166">
        <f t="shared" si="0"/>
        <v>2182</v>
      </c>
      <c r="G33" s="162">
        <f t="shared" si="1"/>
        <v>3.6971569839307787</v>
      </c>
      <c r="H33" s="123"/>
      <c r="I33" s="23"/>
    </row>
    <row r="34" spans="1:9" s="47" customFormat="1" ht="11.25">
      <c r="A34" s="269"/>
      <c r="B34" s="34" t="s">
        <v>26</v>
      </c>
      <c r="C34" s="94">
        <v>11446</v>
      </c>
      <c r="D34" s="95">
        <v>10688</v>
      </c>
      <c r="E34" s="96">
        <v>5944</v>
      </c>
      <c r="F34" s="166">
        <f t="shared" si="0"/>
        <v>-4744</v>
      </c>
      <c r="G34" s="162">
        <f t="shared" si="1"/>
        <v>0.5561377245508982</v>
      </c>
      <c r="H34" s="123"/>
      <c r="I34" s="23"/>
    </row>
    <row r="35" spans="1:9" s="47" customFormat="1" ht="11.25">
      <c r="A35" s="269"/>
      <c r="B35" s="34" t="s">
        <v>27</v>
      </c>
      <c r="C35" s="94">
        <v>184858</v>
      </c>
      <c r="D35" s="95">
        <v>203177</v>
      </c>
      <c r="E35" s="96">
        <v>219323</v>
      </c>
      <c r="F35" s="166">
        <f t="shared" si="0"/>
        <v>16146</v>
      </c>
      <c r="G35" s="162">
        <f t="shared" si="1"/>
        <v>1.0794676562799923</v>
      </c>
      <c r="H35" s="123">
        <v>224100</v>
      </c>
      <c r="I35" s="23">
        <f aca="true" t="shared" si="2" ref="I35:I44">E35/H35</f>
        <v>0.9786836233824185</v>
      </c>
    </row>
    <row r="36" spans="1:9" s="47" customFormat="1" ht="11.25">
      <c r="A36" s="269"/>
      <c r="B36" s="34" t="s">
        <v>28</v>
      </c>
      <c r="C36" s="94">
        <v>136036</v>
      </c>
      <c r="D36" s="95">
        <v>150420</v>
      </c>
      <c r="E36" s="96">
        <v>162500</v>
      </c>
      <c r="F36" s="166">
        <f t="shared" si="0"/>
        <v>12080</v>
      </c>
      <c r="G36" s="162">
        <f t="shared" si="1"/>
        <v>1.0803084696184018</v>
      </c>
      <c r="H36" s="123">
        <v>166000</v>
      </c>
      <c r="I36" s="23">
        <f t="shared" si="2"/>
        <v>0.9789156626506024</v>
      </c>
    </row>
    <row r="37" spans="1:9" s="47" customFormat="1" ht="11.25">
      <c r="A37" s="269"/>
      <c r="B37" s="34" t="s">
        <v>29</v>
      </c>
      <c r="C37" s="94">
        <v>129920</v>
      </c>
      <c r="D37" s="95">
        <v>143968</v>
      </c>
      <c r="E37" s="96">
        <v>158269</v>
      </c>
      <c r="F37" s="166">
        <f t="shared" si="0"/>
        <v>14301</v>
      </c>
      <c r="G37" s="162">
        <f t="shared" si="1"/>
        <v>1.0993345743498555</v>
      </c>
      <c r="H37" s="123">
        <v>160000</v>
      </c>
      <c r="I37" s="23">
        <f t="shared" si="2"/>
        <v>0.98918125</v>
      </c>
    </row>
    <row r="38" spans="1:9" s="47" customFormat="1" ht="11.25">
      <c r="A38" s="269"/>
      <c r="B38" s="34" t="s">
        <v>30</v>
      </c>
      <c r="C38" s="94">
        <v>6116</v>
      </c>
      <c r="D38" s="95">
        <v>6452</v>
      </c>
      <c r="E38" s="96">
        <v>4231</v>
      </c>
      <c r="F38" s="166">
        <f t="shared" si="0"/>
        <v>-2221</v>
      </c>
      <c r="G38" s="162">
        <f t="shared" si="1"/>
        <v>0.6557656540607564</v>
      </c>
      <c r="H38" s="123">
        <v>6000</v>
      </c>
      <c r="I38" s="23">
        <f t="shared" si="2"/>
        <v>0.7051666666666667</v>
      </c>
    </row>
    <row r="39" spans="1:9" s="47" customFormat="1" ht="11.25">
      <c r="A39" s="269"/>
      <c r="B39" s="34" t="s">
        <v>31</v>
      </c>
      <c r="C39" s="94">
        <v>48822</v>
      </c>
      <c r="D39" s="95">
        <v>52757</v>
      </c>
      <c r="E39" s="96">
        <v>56823</v>
      </c>
      <c r="F39" s="166">
        <f t="shared" si="0"/>
        <v>4066</v>
      </c>
      <c r="G39" s="162">
        <f t="shared" si="1"/>
        <v>1.0770703413764997</v>
      </c>
      <c r="H39" s="123">
        <v>58100</v>
      </c>
      <c r="I39" s="23">
        <f t="shared" si="2"/>
        <v>0.9780206540447505</v>
      </c>
    </row>
    <row r="40" spans="1:9" s="47" customFormat="1" ht="11.25">
      <c r="A40" s="269"/>
      <c r="B40" s="34" t="s">
        <v>32</v>
      </c>
      <c r="C40" s="94">
        <v>9</v>
      </c>
      <c r="D40" s="95">
        <v>8</v>
      </c>
      <c r="E40" s="96">
        <v>11</v>
      </c>
      <c r="F40" s="166">
        <f t="shared" si="0"/>
        <v>3</v>
      </c>
      <c r="G40" s="162">
        <f t="shared" si="1"/>
        <v>1.375</v>
      </c>
      <c r="H40" s="123">
        <v>9</v>
      </c>
      <c r="I40" s="23">
        <f t="shared" si="2"/>
        <v>1.2222222222222223</v>
      </c>
    </row>
    <row r="41" spans="1:9" s="47" customFormat="1" ht="11.25">
      <c r="A41" s="269"/>
      <c r="B41" s="34" t="s">
        <v>33</v>
      </c>
      <c r="C41" s="94">
        <v>3414</v>
      </c>
      <c r="D41" s="95">
        <v>6141</v>
      </c>
      <c r="E41" s="96">
        <v>2784</v>
      </c>
      <c r="F41" s="166">
        <f t="shared" si="0"/>
        <v>-3357</v>
      </c>
      <c r="G41" s="162">
        <f t="shared" si="1"/>
        <v>0.45334636052760136</v>
      </c>
      <c r="H41" s="123">
        <v>2500</v>
      </c>
      <c r="I41" s="23">
        <f t="shared" si="2"/>
        <v>1.1136</v>
      </c>
    </row>
    <row r="42" spans="1:9" s="47" customFormat="1" ht="11.25">
      <c r="A42" s="269"/>
      <c r="B42" s="34" t="s">
        <v>34</v>
      </c>
      <c r="C42" s="94">
        <v>21294</v>
      </c>
      <c r="D42" s="95">
        <v>21849</v>
      </c>
      <c r="E42" s="96">
        <v>24779</v>
      </c>
      <c r="F42" s="166">
        <f t="shared" si="0"/>
        <v>2930</v>
      </c>
      <c r="G42" s="162">
        <f t="shared" si="1"/>
        <v>1.1341022472424367</v>
      </c>
      <c r="H42" s="123">
        <v>24284</v>
      </c>
      <c r="I42" s="23">
        <f t="shared" si="2"/>
        <v>1.020383791797068</v>
      </c>
    </row>
    <row r="43" spans="1:9" s="47" customFormat="1" ht="11.25">
      <c r="A43" s="269"/>
      <c r="B43" s="34" t="s">
        <v>35</v>
      </c>
      <c r="C43" s="94">
        <v>21294</v>
      </c>
      <c r="D43" s="95">
        <v>21849</v>
      </c>
      <c r="E43" s="96">
        <v>22615</v>
      </c>
      <c r="F43" s="166">
        <f t="shared" si="0"/>
        <v>766</v>
      </c>
      <c r="G43" s="162">
        <f t="shared" si="1"/>
        <v>1.0350588127603093</v>
      </c>
      <c r="H43" s="123">
        <v>22584</v>
      </c>
      <c r="I43" s="23">
        <f t="shared" si="2"/>
        <v>1.0013726532058094</v>
      </c>
    </row>
    <row r="44" spans="1:9" s="47" customFormat="1" ht="11.25">
      <c r="A44" s="269"/>
      <c r="B44" s="34" t="s">
        <v>36</v>
      </c>
      <c r="C44" s="94"/>
      <c r="D44" s="95"/>
      <c r="E44" s="96">
        <v>2052</v>
      </c>
      <c r="F44" s="166">
        <f>E44-D20</f>
        <v>532</v>
      </c>
      <c r="G44" s="162">
        <f>E44/D20</f>
        <v>1.35</v>
      </c>
      <c r="H44" s="123">
        <v>1700</v>
      </c>
      <c r="I44" s="23">
        <f t="shared" si="2"/>
        <v>1.2070588235294117</v>
      </c>
    </row>
    <row r="45" spans="1:9" s="47" customFormat="1" ht="11.25">
      <c r="A45" s="269"/>
      <c r="B45" s="34" t="s">
        <v>37</v>
      </c>
      <c r="C45" s="94">
        <v>1</v>
      </c>
      <c r="D45" s="95">
        <v>1</v>
      </c>
      <c r="E45" s="96"/>
      <c r="F45" s="166">
        <f t="shared" si="0"/>
        <v>-1</v>
      </c>
      <c r="G45" s="162">
        <f t="shared" si="1"/>
        <v>0</v>
      </c>
      <c r="H45" s="163"/>
      <c r="I45" s="23"/>
    </row>
    <row r="46" spans="1:9" s="51" customFormat="1" ht="12" thickBot="1">
      <c r="A46" s="272"/>
      <c r="B46" s="48" t="s">
        <v>0</v>
      </c>
      <c r="C46" s="97">
        <v>248104</v>
      </c>
      <c r="D46" s="98">
        <v>269141</v>
      </c>
      <c r="E46" s="99">
        <v>283753</v>
      </c>
      <c r="F46" s="167">
        <f t="shared" si="0"/>
        <v>14612</v>
      </c>
      <c r="G46" s="15">
        <f t="shared" si="1"/>
        <v>1.0542912451094408</v>
      </c>
      <c r="H46" s="148">
        <v>284873</v>
      </c>
      <c r="I46" s="38">
        <f>E46/H46</f>
        <v>0.996068423472916</v>
      </c>
    </row>
    <row r="47" spans="1:9" s="51" customFormat="1" ht="12" thickBot="1">
      <c r="A47" s="276" t="s">
        <v>38</v>
      </c>
      <c r="B47" s="293"/>
      <c r="C47" s="169">
        <f>C15-C46</f>
        <v>0</v>
      </c>
      <c r="D47" s="170">
        <f>D15-D46</f>
        <v>0</v>
      </c>
      <c r="E47" s="171">
        <f>E15-E46</f>
        <v>0</v>
      </c>
      <c r="F47" s="168">
        <f t="shared" si="0"/>
        <v>0</v>
      </c>
      <c r="G47" s="164"/>
      <c r="H47" s="131">
        <f>H15-H46</f>
        <v>-3204.5999999999767</v>
      </c>
      <c r="I47" s="132"/>
    </row>
    <row r="48" spans="6:9" s="47" customFormat="1" ht="11.25">
      <c r="F48" s="146"/>
      <c r="G48" s="147"/>
      <c r="H48" s="146"/>
      <c r="I48" s="146"/>
    </row>
    <row r="49" spans="6:9" s="47" customFormat="1" ht="11.25">
      <c r="F49" s="146"/>
      <c r="G49" s="147"/>
      <c r="H49" s="146"/>
      <c r="I49" s="146"/>
    </row>
    <row r="50" spans="6:9" s="47" customFormat="1" ht="11.25">
      <c r="F50" s="146"/>
      <c r="G50" s="147"/>
      <c r="H50" s="146"/>
      <c r="I50" s="146"/>
    </row>
  </sheetData>
  <sheetProtection/>
  <mergeCells count="6">
    <mergeCell ref="A47:B47"/>
    <mergeCell ref="A1:I1"/>
    <mergeCell ref="A3:B3"/>
    <mergeCell ref="A5:B5"/>
    <mergeCell ref="A6:A15"/>
    <mergeCell ref="A16:A46"/>
  </mergeCells>
  <conditionalFormatting sqref="I6:I15">
    <cfRule type="cellIs" priority="2" dxfId="1" operator="lessThanOrEqual" stopIfTrue="1">
      <formula>1</formula>
    </cfRule>
  </conditionalFormatting>
  <conditionalFormatting sqref="I16:I46">
    <cfRule type="cellIs" priority="1" dxfId="0" operator="greaterThanOrEqual" stopIfTrue="1">
      <formula>1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Eva Ing.</dc:creator>
  <cp:keywords/>
  <dc:description/>
  <cp:lastModifiedBy>Pospíchalová Petra</cp:lastModifiedBy>
  <cp:lastPrinted>2013-04-11T06:18:39Z</cp:lastPrinted>
  <dcterms:created xsi:type="dcterms:W3CDTF">2013-02-19T10:51:43Z</dcterms:created>
  <dcterms:modified xsi:type="dcterms:W3CDTF">2013-04-18T12:14:53Z</dcterms:modified>
  <cp:category/>
  <cp:version/>
  <cp:contentType/>
  <cp:contentStatus/>
</cp:coreProperties>
</file>