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576" windowHeight="11016" activeTab="0"/>
  </bookViews>
  <sheets>
    <sheet name="RK-11-2013-34, př. 1" sheetId="1" r:id="rId1"/>
  </sheets>
  <externalReferences>
    <externalReference r:id="rId4"/>
  </externalReferences>
  <definedNames>
    <definedName name="_xlnm.Print_Titles" localSheetId="0">'RK-11-2013-34, př. 1'!$1:$14</definedName>
    <definedName name="_xlnm.Print_Area" localSheetId="0">'RK-11-2013-34, př. 1'!$A$1:$W$124</definedName>
  </definedNames>
  <calcPr fullCalcOnLoad="1"/>
</workbook>
</file>

<file path=xl/comments1.xml><?xml version="1.0" encoding="utf-8"?>
<comments xmlns="http://schemas.openxmlformats.org/spreadsheetml/2006/main">
  <authors>
    <author>Pavel Rieger</author>
    <author>Beranov? Veronika</author>
  </authors>
  <commentList>
    <comment ref="Z1" authorId="0">
      <text>
        <r>
          <rPr>
            <b/>
            <sz val="8"/>
            <rFont val="Tahoma"/>
            <family val="2"/>
          </rPr>
          <t>Pavel Rieger:</t>
        </r>
        <r>
          <rPr>
            <sz val="8"/>
            <rFont val="Tahoma"/>
            <family val="2"/>
          </rPr>
          <t xml:space="preserve">
Číselník o dvou hodnotách (NIV - neinvestice, IV -investice).</t>
        </r>
      </text>
    </comment>
    <comment ref="I7" authorId="1">
      <text>
        <r>
          <rPr>
            <b/>
            <sz val="8"/>
            <rFont val="Tahoma"/>
            <family val="2"/>
          </rPr>
          <t>Beranová Veronika:</t>
        </r>
        <r>
          <rPr>
            <sz val="8"/>
            <rFont val="Tahoma"/>
            <family val="2"/>
          </rPr>
          <t xml:space="preserve">
Kurz doplnit dle měsíce, kdy byla soupiska zpracována. Viz pokyny pro vyplňování.</t>
        </r>
      </text>
    </comment>
  </commentList>
</comments>
</file>

<file path=xl/sharedStrings.xml><?xml version="1.0" encoding="utf-8"?>
<sst xmlns="http://schemas.openxmlformats.org/spreadsheetml/2006/main" count="879" uniqueCount="512">
  <si>
    <t>Soupiska výdajů vynaložených  partnerem - příloha Finanční zprávy za období  ….</t>
  </si>
  <si>
    <t>A</t>
  </si>
  <si>
    <t>Mzdové výdaje</t>
  </si>
  <si>
    <t>Sociální pojištění zaměstnavatele</t>
  </si>
  <si>
    <t>Číslo soupisky výdajů:</t>
  </si>
  <si>
    <t>Název partnera:</t>
  </si>
  <si>
    <t>B</t>
  </si>
  <si>
    <t>Ostatní zákonné výdaje</t>
  </si>
  <si>
    <t>Registrační číslo projektu:</t>
  </si>
  <si>
    <t>Zkratka projektu:</t>
  </si>
  <si>
    <t>MA-G 21</t>
  </si>
  <si>
    <t>C</t>
  </si>
  <si>
    <t>Cestovní náhrady a spotřeba PHM</t>
  </si>
  <si>
    <t>D</t>
  </si>
  <si>
    <t>Nákup služeb</t>
  </si>
  <si>
    <t>Plátce DPH:</t>
  </si>
  <si>
    <t>ANO</t>
  </si>
  <si>
    <t>E</t>
  </si>
  <si>
    <t>Pořízení majetku</t>
  </si>
  <si>
    <t>U plátců DPH: 
mám nárok na odpočet DPH u níže uvedených výdajů  v rámci mého daňového přiznání?</t>
  </si>
  <si>
    <t>NE</t>
  </si>
  <si>
    <t>Kurz EUR/CZK:</t>
  </si>
  <si>
    <t>F</t>
  </si>
  <si>
    <t>Výdaje v naturáliích - věcné příspěvky</t>
  </si>
  <si>
    <t>Datum zpracování:</t>
  </si>
  <si>
    <t>G</t>
  </si>
  <si>
    <t>Leasing / Nájem</t>
  </si>
  <si>
    <t>H</t>
  </si>
  <si>
    <t>Režie</t>
  </si>
  <si>
    <t>I</t>
  </si>
  <si>
    <t xml:space="preserve">Odpisy </t>
  </si>
  <si>
    <t>Vyplní partner</t>
  </si>
  <si>
    <t>Vyplňuje CRR ČR</t>
  </si>
  <si>
    <t>J</t>
  </si>
  <si>
    <t>DPH</t>
  </si>
  <si>
    <t>Podkapitola rozpočtu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</si>
  <si>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</si>
  <si>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</si>
  <si>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</si>
  <si>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</si>
  <si>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</si>
  <si>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</si>
  <si>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Měna dokladu/
sestavy</t>
  </si>
  <si>
    <t>Nárokovaná částka v měně dokladu</t>
  </si>
  <si>
    <t>Nárokovaná částka v EUR 
(Celkem vč. DPH )</t>
  </si>
  <si>
    <t>Počet stran dokladu</t>
  </si>
  <si>
    <t>Korekce v měně dokladu</t>
  </si>
  <si>
    <t>Celkem vč. DPH</t>
  </si>
  <si>
    <t>Stručný důvod neuznání výdaje/ Poznámka</t>
  </si>
  <si>
    <t>Jiné (kombinace)</t>
  </si>
  <si>
    <t>Název plnění / Předmět fakturace</t>
  </si>
  <si>
    <t>Druh výdaje dle náležitostí dokladování</t>
  </si>
  <si>
    <t>Účel / Aktivita projektu</t>
  </si>
  <si>
    <t>Výdaj investiční (IV) nebo neinvestiční (NIV)</t>
  </si>
  <si>
    <t>Název</t>
  </si>
  <si>
    <t>IČ</t>
  </si>
  <si>
    <t>Částka bez DPH</t>
  </si>
  <si>
    <t xml:space="preserve">DPH </t>
  </si>
  <si>
    <t xml:space="preserve">Celkem vč. DPH </t>
  </si>
  <si>
    <t>DPH odloženo</t>
  </si>
  <si>
    <t>CZK</t>
  </si>
  <si>
    <t>EUR</t>
  </si>
  <si>
    <t>(14a)</t>
  </si>
  <si>
    <r>
      <t xml:space="preserve">Kap. 1 
</t>
    </r>
    <r>
      <rPr>
        <sz val="10"/>
        <rFont val="Arial"/>
        <family val="2"/>
      </rPr>
      <t>Personální výdaje</t>
    </r>
  </si>
  <si>
    <t>1.1.3/1</t>
  </si>
  <si>
    <t>Odměna z DPČ za 05 - 12/2012</t>
  </si>
  <si>
    <t>NIV</t>
  </si>
  <si>
    <t>201300154</t>
  </si>
  <si>
    <t>1.1.3/2</t>
  </si>
  <si>
    <t>SP + ZP za 05 - 12/2012</t>
  </si>
  <si>
    <t>1.1.3/3</t>
  </si>
  <si>
    <t>Zákonné výdaje za 05 - 12/2012</t>
  </si>
  <si>
    <t>1.2.1/1</t>
  </si>
  <si>
    <t>Cestovní náhrady</t>
  </si>
  <si>
    <t>Tuzemské pracovní cesty a zahraniční pracovní cesty vyúčtované v CZK</t>
  </si>
  <si>
    <t>201214805</t>
  </si>
  <si>
    <t>Mezisoučet kapitoly 1: Personální výdaje</t>
  </si>
  <si>
    <r>
      <t>Kap. 2</t>
    </r>
    <r>
      <rPr>
        <sz val="10"/>
        <rFont val="Arial"/>
        <family val="2"/>
      </rPr>
      <t xml:space="preserve">  
Věcné a externí výdaje</t>
    </r>
  </si>
  <si>
    <t>2.1.3</t>
  </si>
  <si>
    <t>Propagační předměty</t>
  </si>
  <si>
    <t xml:space="preserve">Flashdisk pro účastníky akcí (Společná přeshraniční cena, konference pro podnikatele, seminář pro mikroregiony, závěrečná konference) </t>
  </si>
  <si>
    <t>12010404</t>
  </si>
  <si>
    <t>201205341</t>
  </si>
  <si>
    <t>SKALA CZ s.r.o.</t>
  </si>
  <si>
    <t>27176118</t>
  </si>
  <si>
    <t>2.1.8/1</t>
  </si>
  <si>
    <t>Čestné ceny</t>
  </si>
  <si>
    <t>Aktivita č. 6 - čestné ceny do soutěže Skutek roku 2011 4. 6. 2012</t>
  </si>
  <si>
    <t>1201081</t>
  </si>
  <si>
    <t>201203624</t>
  </si>
  <si>
    <t>ZERA-Zemědělská a ekologická regionální agentura</t>
  </si>
  <si>
    <t>70851131</t>
  </si>
  <si>
    <t>2.1.8/2</t>
  </si>
  <si>
    <t>Aktivita č. 6 - čestné ceny do soutěže Přeshraniční cena 12. 11. 2012</t>
  </si>
  <si>
    <t>1201208</t>
  </si>
  <si>
    <t>201206163</t>
  </si>
  <si>
    <t>2.2.1/1</t>
  </si>
  <si>
    <t>Expertní služby</t>
  </si>
  <si>
    <t>Aktivita č. 1 - expertní služby</t>
  </si>
  <si>
    <t>VF12021</t>
  </si>
  <si>
    <t>201202490</t>
  </si>
  <si>
    <t>Institut komunitního rozvoje</t>
  </si>
  <si>
    <t>26643090</t>
  </si>
  <si>
    <t>2.2.1/2</t>
  </si>
  <si>
    <t>Aktivita č. 4 - expertní služby</t>
  </si>
  <si>
    <t>VF12024</t>
  </si>
  <si>
    <t>201203043</t>
  </si>
  <si>
    <t>2.2.1/3</t>
  </si>
  <si>
    <t>Aktivita č. 2 - expertní služby na školení pro koordinátory MA21 29. - 30. 5. 2012</t>
  </si>
  <si>
    <t>086/12</t>
  </si>
  <si>
    <t>201203516</t>
  </si>
  <si>
    <t>NÖ Dorf-Stadterneuerung</t>
  </si>
  <si>
    <t>550714705</t>
  </si>
  <si>
    <t>2.2.1/4</t>
  </si>
  <si>
    <t>Aktivita č. 3 - expertní služby</t>
  </si>
  <si>
    <t>VF12048</t>
  </si>
  <si>
    <t>201206432</t>
  </si>
  <si>
    <t>2.2.1/5</t>
  </si>
  <si>
    <t>Aktivita č. 2 - expertní služby</t>
  </si>
  <si>
    <t>VF12046</t>
  </si>
  <si>
    <t>201206430</t>
  </si>
  <si>
    <t>2.2.1/6</t>
  </si>
  <si>
    <t>VF12047</t>
  </si>
  <si>
    <t>201206431</t>
  </si>
  <si>
    <t>2.2.1/7</t>
  </si>
  <si>
    <t>Aktivita č. 5 - expertní služby</t>
  </si>
  <si>
    <t>VF12049</t>
  </si>
  <si>
    <t>201206433</t>
  </si>
  <si>
    <t>2.2.1/8</t>
  </si>
  <si>
    <t>Aktivita č. 8 - expertní služby</t>
  </si>
  <si>
    <t>VF12045</t>
  </si>
  <si>
    <t>201206429</t>
  </si>
  <si>
    <t>2.2.3/1</t>
  </si>
  <si>
    <t>Tlumočení</t>
  </si>
  <si>
    <t>Aktivita č. 5 - simultánní tlumočení na konferenci pro podnikatele 15. 10. 2012</t>
  </si>
  <si>
    <t>2050100226</t>
  </si>
  <si>
    <t>201205418</t>
  </si>
  <si>
    <t>Jazyková škola Zachová s.r.o.</t>
  </si>
  <si>
    <t>26083264</t>
  </si>
  <si>
    <t>2.2.3/2</t>
  </si>
  <si>
    <t>Aktivita č. 2 - simultánní tlumočení na závěrečné konferenci 21. 11. 2012</t>
  </si>
  <si>
    <t>2050100253</t>
  </si>
  <si>
    <t>201206335</t>
  </si>
  <si>
    <t>2.2.4/1</t>
  </si>
  <si>
    <t>Aktivita č. 6 - konsekutivní tlumočení na akci Skutek roku 2011 4. 6. 2012</t>
  </si>
  <si>
    <t>2050100124</t>
  </si>
  <si>
    <t>201202915</t>
  </si>
  <si>
    <t>2.2.4/2</t>
  </si>
  <si>
    <t>Aktivita č. 8 - konsekutivní tlumočení na školení realizátorů MA 21 29. - 30. 5. 2012</t>
  </si>
  <si>
    <t>2050100131</t>
  </si>
  <si>
    <t>201202945</t>
  </si>
  <si>
    <t>2.2.4/3</t>
  </si>
  <si>
    <t>Aktivita č. 7 - konsekutivní tlumočení na akci Klimatour 2012</t>
  </si>
  <si>
    <t>2050100154</t>
  </si>
  <si>
    <t>201203392</t>
  </si>
  <si>
    <t>2.2.4/4</t>
  </si>
  <si>
    <t>Aktivita č. 1 - konsekutivní tlumočení na setkání projektového týmu 21. 8. 2012</t>
  </si>
  <si>
    <t>2050100185</t>
  </si>
  <si>
    <t>201204896</t>
  </si>
  <si>
    <t>2.2.4/5</t>
  </si>
  <si>
    <t>Aktivita č. 2 - konsekutivní tlumočení na závěrečné konferenci 21. 11. 2012</t>
  </si>
  <si>
    <t>2.2.5/1</t>
  </si>
  <si>
    <t>Překlady</t>
  </si>
  <si>
    <t>Aktivita č. 6 - překlad popisu projektů do Přeshraniční ceny</t>
  </si>
  <si>
    <t>FV-12/501672</t>
  </si>
  <si>
    <t>201203431</t>
  </si>
  <si>
    <t>PRESTO - PŘEKLADATELSKÉ CENTRUM s.r.o.</t>
  </si>
  <si>
    <t>26473194</t>
  </si>
  <si>
    <t>2.2.5/2</t>
  </si>
  <si>
    <t>Aktivita č. 3 - překlad textu brožury Příklady dobré praxe přes hranice</t>
  </si>
  <si>
    <t>FV-12/502029</t>
  </si>
  <si>
    <t>201204280</t>
  </si>
  <si>
    <t>2.2.5/3</t>
  </si>
  <si>
    <t>Aktivita č. 6 - překlad textu Darovací smlouvy na akci Přeshraniční cena 12. 11. 2012</t>
  </si>
  <si>
    <t>257-2012</t>
  </si>
  <si>
    <t>201206187</t>
  </si>
  <si>
    <t>Mgr. Lucie Butcher</t>
  </si>
  <si>
    <t>72244933</t>
  </si>
  <si>
    <t>2.2.5/4</t>
  </si>
  <si>
    <t>Aktivita č. 3 - překlad popisu projektů brožury Příklady dobré praxe přes hranice (podrobnější popis projektů na DVD)</t>
  </si>
  <si>
    <t>279-2012</t>
  </si>
  <si>
    <t>201206540</t>
  </si>
  <si>
    <t>2.2.5/5</t>
  </si>
  <si>
    <t>Aktivita č. 1 - překlad dokumentů - aktualizace dvoujazyčných www stránek</t>
  </si>
  <si>
    <t>293-2012</t>
  </si>
  <si>
    <t>201206965</t>
  </si>
  <si>
    <t>2.2.6</t>
  </si>
  <si>
    <t xml:space="preserve">Brožura Příklady dobré praxe přes hranice - DVD </t>
  </si>
  <si>
    <t>Aktivita č. 3 - vytvoření, tisk a dodání brožury Příklady dobré praxe přes hranice - DVD</t>
  </si>
  <si>
    <t>1201074</t>
  </si>
  <si>
    <t>201206270</t>
  </si>
  <si>
    <t>Martin Koutný SPIRAL STUDIO</t>
  </si>
  <si>
    <t>12057924</t>
  </si>
  <si>
    <t>2.2.7</t>
  </si>
  <si>
    <t>Brožura Příklady dobré praxe přes hranice - publikace</t>
  </si>
  <si>
    <t>Aktivita č. 3 - vytvoření, tisk a dodání brožury Příklady dobré praxe přes hranice - publikace</t>
  </si>
  <si>
    <t>2.2.8/1</t>
  </si>
  <si>
    <t>Odborný příspěvek</t>
  </si>
  <si>
    <t>Aktivita č. 4 - odborný příspěvek na setkání mikroregionů a MAS 29. 10. 2012</t>
  </si>
  <si>
    <t>121000019</t>
  </si>
  <si>
    <t>201205594</t>
  </si>
  <si>
    <t>Václav Pošmurný</t>
  </si>
  <si>
    <t>87259265</t>
  </si>
  <si>
    <t>2.2.8/2</t>
  </si>
  <si>
    <t>082012</t>
  </si>
  <si>
    <t>201205841</t>
  </si>
  <si>
    <t>Jakub Mareš</t>
  </si>
  <si>
    <t>71477756</t>
  </si>
  <si>
    <t>2.2.8/3</t>
  </si>
  <si>
    <t>Aktivita č. 5 - odborný příspěvek na konferenci pro podnikatele 15. 10. 2012</t>
  </si>
  <si>
    <t>201214</t>
  </si>
  <si>
    <t>201206434</t>
  </si>
  <si>
    <t>Ing. Marie Černá</t>
  </si>
  <si>
    <t>10084371</t>
  </si>
  <si>
    <t>2.2.9/1</t>
  </si>
  <si>
    <t>Jazyková výuka</t>
  </si>
  <si>
    <t>Aktivita č. 9 - výuka německého jazyka za 05/2012</t>
  </si>
  <si>
    <t>10-052012</t>
  </si>
  <si>
    <t>201202818</t>
  </si>
  <si>
    <t>Iva Šestáková</t>
  </si>
  <si>
    <t>73789151</t>
  </si>
  <si>
    <t>2.2.9/2</t>
  </si>
  <si>
    <t>Aktivita č. 9 - výuka německého jazyka za 06/2012</t>
  </si>
  <si>
    <t>10-062012</t>
  </si>
  <si>
    <t>201203397</t>
  </si>
  <si>
    <t>2.2.9/3</t>
  </si>
  <si>
    <t>Aktivita č. 9 - výuka německého jazyka za 07 a 08/2012</t>
  </si>
  <si>
    <t>10-082012</t>
  </si>
  <si>
    <t>201204484</t>
  </si>
  <si>
    <t>2.2.9/4</t>
  </si>
  <si>
    <t>Aktivita č. 9 - výuka německého jazyka za 09/2012</t>
  </si>
  <si>
    <t>10-092012</t>
  </si>
  <si>
    <t>201205090</t>
  </si>
  <si>
    <t>2.2.9/5</t>
  </si>
  <si>
    <t>Aktivita č. 9 - výuka německého jazyka za 10/2012</t>
  </si>
  <si>
    <t>10-102012</t>
  </si>
  <si>
    <t>201205724</t>
  </si>
  <si>
    <t>2.2.9/6</t>
  </si>
  <si>
    <t>Aktivita č. 9 - výuka německého jazyka za 11/2012</t>
  </si>
  <si>
    <t>11-102012</t>
  </si>
  <si>
    <t>201206628</t>
  </si>
  <si>
    <t>2.2.9/7</t>
  </si>
  <si>
    <t>Aktivita č. 9 - výuka německého jazyka za 12/2012</t>
  </si>
  <si>
    <t>10-122012</t>
  </si>
  <si>
    <t>201207025</t>
  </si>
  <si>
    <t>2.2.10</t>
  </si>
  <si>
    <t>Moderace</t>
  </si>
  <si>
    <t>Aktivita č. 6 - moderace na akci Skutek roku 2011 4. 6. 2012</t>
  </si>
  <si>
    <t>plaťákem</t>
  </si>
  <si>
    <t>201205709</t>
  </si>
  <si>
    <t>2.2.11</t>
  </si>
  <si>
    <t>Webové stránky</t>
  </si>
  <si>
    <t>Aktivita č. 1 - aktualizace webových portálů</t>
  </si>
  <si>
    <t>201202</t>
  </si>
  <si>
    <t>201205379</t>
  </si>
  <si>
    <t>Martin Musil, DiS.</t>
  </si>
  <si>
    <t>87553911</t>
  </si>
  <si>
    <t>2.2.12</t>
  </si>
  <si>
    <t>Jazykové korekce</t>
  </si>
  <si>
    <t>Aktivita č. 3 - jazykové korekce brožury Příklady dobré praxe přes hranice</t>
  </si>
  <si>
    <t>22/2012</t>
  </si>
  <si>
    <t>201205419</t>
  </si>
  <si>
    <t>Mgr. Daniela Pilařová</t>
  </si>
  <si>
    <t>67707521</t>
  </si>
  <si>
    <t>2.2.13/1</t>
  </si>
  <si>
    <t>Kulturní program</t>
  </si>
  <si>
    <t>Aktivita č. 6 - zajištění kulturního programu na akci Skutek roku 2011 4. 6. 2012</t>
  </si>
  <si>
    <t>201216</t>
  </si>
  <si>
    <t>201202869</t>
  </si>
  <si>
    <t>Lubomír Šrubař</t>
  </si>
  <si>
    <t>64344878</t>
  </si>
  <si>
    <t>2.2.13/2</t>
  </si>
  <si>
    <t>Aktivita č. 7 - zajištění kulturního programu na akci Klimatour 2012</t>
  </si>
  <si>
    <t>VF12005</t>
  </si>
  <si>
    <t>201203913</t>
  </si>
  <si>
    <t>Jihlavský havířský průvod</t>
  </si>
  <si>
    <t>67024301</t>
  </si>
  <si>
    <t>2.2.14</t>
  </si>
  <si>
    <t>Sociologický průzkum</t>
  </si>
  <si>
    <t>Aktivita č. 10 - realizace sociologického průzkumu</t>
  </si>
  <si>
    <t>201300004</t>
  </si>
  <si>
    <t>201205908</t>
  </si>
  <si>
    <t>SC &amp; C spol. s r.o.</t>
  </si>
  <si>
    <t>45280541</t>
  </si>
  <si>
    <t>2.2.15/1</t>
  </si>
  <si>
    <t>Pronájem</t>
  </si>
  <si>
    <t>Aktivita č. 6 - pronájem prostor na akci Skutek roku 2011 4. 6. 2012</t>
  </si>
  <si>
    <t>7257120008</t>
  </si>
  <si>
    <t>201202696</t>
  </si>
  <si>
    <t>Národní památkový ústav</t>
  </si>
  <si>
    <t>75032333</t>
  </si>
  <si>
    <t>2.2.15/2</t>
  </si>
  <si>
    <t>Aktivita č. 4 - pronájem prostor na semináři pro samosprávy - tajemníci 7. - 8. 6. 2012</t>
  </si>
  <si>
    <t>2120032</t>
  </si>
  <si>
    <t>201203544</t>
  </si>
  <si>
    <t>Švandová Markéta</t>
  </si>
  <si>
    <t>76514765</t>
  </si>
  <si>
    <t>2.2.15/3</t>
  </si>
  <si>
    <t>Aktivita č. 5 - pronájem prostor na konferenci pro podnikatele 15. 10. 2012</t>
  </si>
  <si>
    <t>1201193</t>
  </si>
  <si>
    <t>201205359</t>
  </si>
  <si>
    <t>2.2.15/4</t>
  </si>
  <si>
    <t>Aktivita č. 4 - pronájem prostor na setkání mikroregionů a MAS 29. 10. 2012</t>
  </si>
  <si>
    <t>6004</t>
  </si>
  <si>
    <t>201205905</t>
  </si>
  <si>
    <t>Kulturní zařízení města Přibyslav</t>
  </si>
  <si>
    <t>71169113</t>
  </si>
  <si>
    <t>2.2.15/5</t>
  </si>
  <si>
    <t>Aktivita č. 2 - pronájem prostor na závěrečné konferenci 21. 11. 2012</t>
  </si>
  <si>
    <t>7258120030</t>
  </si>
  <si>
    <t>201206213</t>
  </si>
  <si>
    <t>2.2.16</t>
  </si>
  <si>
    <t>Ubytování</t>
  </si>
  <si>
    <t>Aktivita č. 8 - ubytování účastníků školení MA 21 29. - 30. 5. 2012</t>
  </si>
  <si>
    <t>1201075</t>
  </si>
  <si>
    <t>201202817</t>
  </si>
  <si>
    <t>Hotel Antoň s.r.o.</t>
  </si>
  <si>
    <t>25316656</t>
  </si>
  <si>
    <t>2.2.17/1</t>
  </si>
  <si>
    <t>Občerstvení</t>
  </si>
  <si>
    <t>Aktivita č. 5 - občerstvení na konferenci pro podnikatele 15. 10. 2012</t>
  </si>
  <si>
    <t>FV12/00083</t>
  </si>
  <si>
    <t>201205399</t>
  </si>
  <si>
    <t>Hotelová škola Třebíč</t>
  </si>
  <si>
    <t>66610699</t>
  </si>
  <si>
    <t>2.2.17/2</t>
  </si>
  <si>
    <t>Aktivita č. 2 - občerstvení na závěrečné konferenci 21. 11. 2012</t>
  </si>
  <si>
    <t>120100690</t>
  </si>
  <si>
    <t>201206238</t>
  </si>
  <si>
    <t>GM, spol. s r.o.</t>
  </si>
  <si>
    <t>00207829</t>
  </si>
  <si>
    <t>2.2.19/1</t>
  </si>
  <si>
    <t>Aktivita č. 7 - občerstvení na akci Klimatour 2012</t>
  </si>
  <si>
    <t>190316</t>
  </si>
  <si>
    <t>201203135</t>
  </si>
  <si>
    <t>Střední škola obchodu a služeb Jihlava</t>
  </si>
  <si>
    <t>00836591</t>
  </si>
  <si>
    <t>2.2.19/2</t>
  </si>
  <si>
    <t>Aktivita č. 7 - občerstvení na akci Klimatour 2012, Dalešice</t>
  </si>
  <si>
    <t>12106086</t>
  </si>
  <si>
    <t>201203239</t>
  </si>
  <si>
    <t>Akciový pivovar Dalešice, a.s.</t>
  </si>
  <si>
    <t>26236800</t>
  </si>
  <si>
    <t>2.2.19/3</t>
  </si>
  <si>
    <t>Aktivita č. 7 - občerstvení na akci Klimatour 2012, Moravské Budějovice</t>
  </si>
  <si>
    <t>FO2012/00061</t>
  </si>
  <si>
    <t>201203190</t>
  </si>
  <si>
    <t>Střední škola řemesel a služeb Moravské Budějovice</t>
  </si>
  <si>
    <t>00055069</t>
  </si>
  <si>
    <t>2.2.19/4</t>
  </si>
  <si>
    <t>Aktivita č. 7 - občerstvení na akci Klimatour 2012, Hrotovice</t>
  </si>
  <si>
    <t>125256</t>
  </si>
  <si>
    <t>201203188</t>
  </si>
  <si>
    <t>Ing. Bronislav Vala</t>
  </si>
  <si>
    <t>41549007</t>
  </si>
  <si>
    <t>2.2.19/5</t>
  </si>
  <si>
    <t>Aktivita č. 7 - občerstvení na akci Klimatour 2012, Myslibořice</t>
  </si>
  <si>
    <t>120100036</t>
  </si>
  <si>
    <t>201203345</t>
  </si>
  <si>
    <t>Diakonie ČCE - středisko v Myslibořicích</t>
  </si>
  <si>
    <t>00839345</t>
  </si>
  <si>
    <t>2.2.19/6</t>
  </si>
  <si>
    <t>Aktivita č. 7 - občerstvení na akci Klimatour 2012, Police</t>
  </si>
  <si>
    <t>10126</t>
  </si>
  <si>
    <t>201203430</t>
  </si>
  <si>
    <t>JMB družstvo</t>
  </si>
  <si>
    <t>00032301</t>
  </si>
  <si>
    <t>2.2.19/7</t>
  </si>
  <si>
    <t>Aktivita č. 7 - občerstvení na akci Klimatour 2012, Blatnice</t>
  </si>
  <si>
    <t>1/07/2012</t>
  </si>
  <si>
    <t>201203344</t>
  </si>
  <si>
    <t>SK Blatnice</t>
  </si>
  <si>
    <t>26589486</t>
  </si>
  <si>
    <t>2.2.19/8</t>
  </si>
  <si>
    <t>Aktivita č. 7 - občerstvení na akci Klimatour 2012, Litohoř</t>
  </si>
  <si>
    <t>21200008</t>
  </si>
  <si>
    <t>201203308</t>
  </si>
  <si>
    <t>TKS spol. s r.o.</t>
  </si>
  <si>
    <t>26937263</t>
  </si>
  <si>
    <t>2.2.19/9</t>
  </si>
  <si>
    <t>Aktivita č. 7 - občerstvení na akci Klimatour 2012 - zajištění ochutnávky regionálních produktů</t>
  </si>
  <si>
    <t>1201077</t>
  </si>
  <si>
    <t>201203623</t>
  </si>
  <si>
    <t>2.2.19/10</t>
  </si>
  <si>
    <t>Aktivita č. 7 - občerstvení na akci Klimatour 2012 - Mladoňovice</t>
  </si>
  <si>
    <t>2012/03</t>
  </si>
  <si>
    <t>201203534</t>
  </si>
  <si>
    <t>Marie Nekulová</t>
  </si>
  <si>
    <t>47354194</t>
  </si>
  <si>
    <t>2.2.19/11</t>
  </si>
  <si>
    <t>Aktivita č. 7 - občerstvení na akci Klimatour 2012 - Jaroměřice nad Rokytnou</t>
  </si>
  <si>
    <t>120100013</t>
  </si>
  <si>
    <t>201203635</t>
  </si>
  <si>
    <t>Denní centrum Barevný svět, o.p.s.</t>
  </si>
  <si>
    <t>29277418</t>
  </si>
  <si>
    <t>2.2.19/12</t>
  </si>
  <si>
    <t>Aktivita č. 7 - občerstvení na akci Klimatour 2012 - Jemnice</t>
  </si>
  <si>
    <t>12010</t>
  </si>
  <si>
    <t>201203817</t>
  </si>
  <si>
    <t>NEKON s.r.o.</t>
  </si>
  <si>
    <t>28269306</t>
  </si>
  <si>
    <t>2.2.19/13</t>
  </si>
  <si>
    <t>Aktivita č. 7 - občerstvení na akci Klimatour 2012 - Příložany</t>
  </si>
  <si>
    <t>280100008</t>
  </si>
  <si>
    <t>201203994</t>
  </si>
  <si>
    <t>Švaříček Jiří</t>
  </si>
  <si>
    <t>45431728</t>
  </si>
  <si>
    <t>2.2.19/14</t>
  </si>
  <si>
    <t>Aktivita č. 7 - občerstvení na akci Klimatour 2012 - Budkov</t>
  </si>
  <si>
    <t>112029</t>
  </si>
  <si>
    <t>201204071</t>
  </si>
  <si>
    <t>František Bláha</t>
  </si>
  <si>
    <t>44062362</t>
  </si>
  <si>
    <t>2.2.19/15</t>
  </si>
  <si>
    <t>2012200166</t>
  </si>
  <si>
    <t>201204156</t>
  </si>
  <si>
    <t>TESMA Jaroměřice s.r.o.</t>
  </si>
  <si>
    <t>25582666</t>
  </si>
  <si>
    <t>2.2.20</t>
  </si>
  <si>
    <t>Aktivita č. 6 - zajištění občerstvení na akci Skutek roku 2011 4. 6. 2012</t>
  </si>
  <si>
    <t>FV12/00056</t>
  </si>
  <si>
    <t>201202867</t>
  </si>
  <si>
    <t>2.2.21</t>
  </si>
  <si>
    <t>Aktivita č. 8 - občerstvení účastníků školení MA 21 29. - 30. 5. 2012</t>
  </si>
  <si>
    <t>2.2.22</t>
  </si>
  <si>
    <t>Aktivita č. 4 - občerstvení na semináři pro samosprávy - starostové 20. 9. 2012</t>
  </si>
  <si>
    <t>22179</t>
  </si>
  <si>
    <t>201205099</t>
  </si>
  <si>
    <t>SOŠ a SOU Třešť</t>
  </si>
  <si>
    <t>48461636</t>
  </si>
  <si>
    <t>2.2.23</t>
  </si>
  <si>
    <t>Aktivita č. 4 - občerstvení na setkání mikroregionů a MAS 29. 10. 2012</t>
  </si>
  <si>
    <t>120100640</t>
  </si>
  <si>
    <t>201205806</t>
  </si>
  <si>
    <t>2.2.24</t>
  </si>
  <si>
    <t>Aktivita č. 4 - občerstvení na semináři pro samosprávy - tajemníci 7. - 8. 6. 2012</t>
  </si>
  <si>
    <t>2.2.25</t>
  </si>
  <si>
    <t>Medializace</t>
  </si>
  <si>
    <t>Aktivita č. 6 - fotodokumentace akce Skutek roku 2011 4. 6. 2012</t>
  </si>
  <si>
    <t>7-2012</t>
  </si>
  <si>
    <t>201202695</t>
  </si>
  <si>
    <t>Pavlíček Luboš</t>
  </si>
  <si>
    <t>66536286</t>
  </si>
  <si>
    <t>2.2.26</t>
  </si>
  <si>
    <t>Kopírovací práce</t>
  </si>
  <si>
    <t>Aktivita č. 6 - kopírování pozvánek na akci Skutek roku 2011 4. 6. 2012</t>
  </si>
  <si>
    <t>K12000903</t>
  </si>
  <si>
    <t>201202386</t>
  </si>
  <si>
    <t>SKORI, s.r.o.</t>
  </si>
  <si>
    <t>25984748</t>
  </si>
  <si>
    <t>2.2.28</t>
  </si>
  <si>
    <t>Přeprava autobusem</t>
  </si>
  <si>
    <t>Aktivita č. 6 - přeprava autobusem do Hornu a zpět na akci Přeshraniční cena 12. 11. 2012</t>
  </si>
  <si>
    <t>6312101724</t>
  </si>
  <si>
    <t>201206188</t>
  </si>
  <si>
    <t>ZDAR, a.s.</t>
  </si>
  <si>
    <t>46965815</t>
  </si>
  <si>
    <t>Mezisoučet kapitoly 2: Věcné a externí výdaje</t>
  </si>
  <si>
    <t>Kap. 3 Investice</t>
  </si>
  <si>
    <t>Mezisoučet kapitoly 3: Investice</t>
  </si>
  <si>
    <t>A.</t>
  </si>
  <si>
    <t>C E L K E M   VÝDAJE    D L E   PARTNERA :</t>
  </si>
  <si>
    <t>B.</t>
  </si>
  <si>
    <t xml:space="preserve">PŘÍJMY Z REALIZACE: </t>
  </si>
  <si>
    <t>C.</t>
  </si>
  <si>
    <t xml:space="preserve">CELKEM ZPŮSOBILÉ VÝDAJE (ř. A-B) </t>
  </si>
  <si>
    <t>Z toho výdaje na přípravu:</t>
  </si>
  <si>
    <t>Mezisoučet kapitoly 4: Výdaje na přípravu</t>
  </si>
  <si>
    <t>Celkové uznané výdaje dle CRR ČR v EUR:</t>
  </si>
  <si>
    <t>Kontrola</t>
  </si>
  <si>
    <t>Jako partner prohlašuji:</t>
  </si>
  <si>
    <t>Rozdělení SR na NIV a IV</t>
  </si>
  <si>
    <t>Celkové neuznané výdaje dle CRR ČR v EUR:</t>
  </si>
  <si>
    <t>pomocný výpočet</t>
  </si>
  <si>
    <t>NIV/IV</t>
  </si>
  <si>
    <t>SR</t>
  </si>
  <si>
    <t>1.</t>
  </si>
  <si>
    <t>veškeré vynaložené výdaje jsou v souladu s Application form/Subsidy contract/Partnership agreement a závaznou dokumentací programu,</t>
  </si>
  <si>
    <t>IV</t>
  </si>
  <si>
    <t>Celkové investiční uznané výdaje dle CRR ČR v EUR:</t>
  </si>
  <si>
    <t>2.</t>
  </si>
  <si>
    <t>soupiska obsahuje skutečně vzniklé výdaje,</t>
  </si>
  <si>
    <t>Celkové neinvestiční uznané výdaje dle CRR ČR v EUR:</t>
  </si>
  <si>
    <t>3.</t>
  </si>
  <si>
    <t>projekt nebyl podpořen jiným finannčním nástrojem EU, ani z jiných národních veřejných zdrojů s výjimkou stanoveného spolufinancování,</t>
  </si>
  <si>
    <t>kontrola</t>
  </si>
  <si>
    <t>4.</t>
  </si>
  <si>
    <t xml:space="preserve">při realizaci projektu byla dodržena pravidla veřejné podpory, </t>
  </si>
  <si>
    <t>Spolufinancování</t>
  </si>
  <si>
    <t>5.</t>
  </si>
  <si>
    <t>při realizaci projektu byla dodržena pravidla zadávání veřejných zakázek, ochrany životního prostředí, rovnosti příležitostí,</t>
  </si>
  <si>
    <t>Zdroj</t>
  </si>
  <si>
    <t>Míra spolufin.</t>
  </si>
  <si>
    <t>6.</t>
  </si>
  <si>
    <t xml:space="preserve">všechny transakce jsou věrně zobrazeny v účetnictví (v analytické evidenci pro projekt) a předložené kopie dokladů jsou v souladu s originály v účetnictví </t>
  </si>
  <si>
    <t>Prostředky Cíle 3</t>
  </si>
  <si>
    <t>7.</t>
  </si>
  <si>
    <t xml:space="preserve">nemám dluhy vůči orgánům veřejné správy po lhůtě splatnosti (tj. daňové nedoplatky a penále, nedoplatky na pojistném a na penále </t>
  </si>
  <si>
    <t>Prostředky SR</t>
  </si>
  <si>
    <t xml:space="preserve">  na veřejné zdravotní pojištění, na pojistném a penále na sociální zabezpečení a príspěvku na státní politiku zaměstnanosti ČR),</t>
  </si>
  <si>
    <t>Vlastní prostředky</t>
  </si>
  <si>
    <t xml:space="preserve">  odvody za porušení rozpočtové kázně či další nevypořádané finanční závazky z jiných projektů spolufinancovaných z rozpočtu EU).</t>
  </si>
  <si>
    <t>Celkem</t>
  </si>
  <si>
    <t xml:space="preserve">8. </t>
  </si>
  <si>
    <t>veškeré příjmy z projektu byly reportovány.</t>
  </si>
  <si>
    <t>Za projektového partnera (statutárního zástupce):</t>
  </si>
  <si>
    <t>Za příslušné pracoviště CRR ČR:</t>
  </si>
  <si>
    <t>MUDr. Jiří Běhounek, hejtman</t>
  </si>
  <si>
    <t>(titul, jméno, příjmení, funkce)</t>
  </si>
  <si>
    <t>(datum, podpis, razítko)</t>
  </si>
  <si>
    <t>počet stran: 7</t>
  </si>
  <si>
    <t>RK-11-2013-34,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</si>
</sst>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d/m/yy;@"/>
    <numFmt numFmtId="166" formatCode="#,##0.00\ _K_č"/>
    <numFmt numFmtId="167" formatCode="#,##0.00\ [$EUR]"/>
    <numFmt numFmtId="168" formatCode="[$€-2]\ #,##0.00"/>
    <numFmt numFmtId="169" formatCode="_-* #,##0.00_-;\-* #,##0.00_-;_-* &quot;-&quot;??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0"/>
      <color indexed="8"/>
      <name val="Arial CE"/>
      <family val="0"/>
    </font>
    <font>
      <b/>
      <sz val="11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Arial CE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CE"/>
      <family val="0"/>
    </font>
    <font>
      <sz val="11"/>
      <color indexed="8"/>
      <name val="Arial CE"/>
      <family val="0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43" fillId="0" borderId="0" applyFont="0" applyFill="0" applyBorder="0" applyAlignment="0" applyProtection="0"/>
    <xf numFmtId="169" fontId="26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3" borderId="6" applyNumberFormat="0" applyFont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14" fontId="0" fillId="0" borderId="0" xfId="0" applyNumberFormat="1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4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 hidden="1" locked="0"/>
    </xf>
    <xf numFmtId="0" fontId="0" fillId="0" borderId="10" xfId="0" applyFill="1" applyBorder="1" applyAlignment="1">
      <alignment/>
    </xf>
    <xf numFmtId="4" fontId="7" fillId="0" borderId="0" xfId="0" applyNumberFormat="1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hidden="1" locked="0"/>
    </xf>
    <xf numFmtId="0" fontId="9" fillId="0" borderId="0" xfId="0" applyFont="1" applyFill="1" applyBorder="1" applyAlignment="1" applyProtection="1">
      <alignment horizontal="center"/>
      <protection hidden="1" locked="0"/>
    </xf>
    <xf numFmtId="3" fontId="9" fillId="0" borderId="0" xfId="0" applyNumberFormat="1" applyFont="1" applyFill="1" applyBorder="1" applyAlignment="1" applyProtection="1">
      <alignment/>
      <protection hidden="1" locked="0"/>
    </xf>
    <xf numFmtId="0" fontId="9" fillId="0" borderId="0" xfId="0" applyFont="1" applyFill="1" applyBorder="1" applyAlignment="1" applyProtection="1">
      <alignment/>
      <protection hidden="1" locked="0"/>
    </xf>
    <xf numFmtId="4" fontId="9" fillId="0" borderId="0" xfId="0" applyNumberFormat="1" applyFont="1" applyFill="1" applyBorder="1" applyAlignment="1" applyProtection="1">
      <alignment/>
      <protection hidden="1" locked="0"/>
    </xf>
    <xf numFmtId="0" fontId="7" fillId="0" borderId="0" xfId="0" applyFont="1" applyAlignment="1">
      <alignment/>
    </xf>
    <xf numFmtId="0" fontId="0" fillId="0" borderId="13" xfId="0" applyFont="1" applyBorder="1" applyAlignment="1" applyProtection="1">
      <alignment/>
      <protection locked="0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 locked="0"/>
    </xf>
    <xf numFmtId="0" fontId="4" fillId="33" borderId="15" xfId="0" applyFont="1" applyFill="1" applyBorder="1" applyAlignment="1" applyProtection="1">
      <alignment horizontal="center" vertical="center" wrapText="1"/>
      <protection hidden="1" locked="0"/>
    </xf>
    <xf numFmtId="0" fontId="4" fillId="33" borderId="16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ont="1" applyBorder="1" applyAlignment="1" applyProtection="1">
      <alignment horizontal="center"/>
      <protection locked="0"/>
    </xf>
    <xf numFmtId="164" fontId="0" fillId="35" borderId="18" xfId="0" applyNumberFormat="1" applyFont="1" applyFill="1" applyBorder="1" applyAlignment="1" applyProtection="1">
      <alignment horizontal="center" vertical="center"/>
      <protection locked="0"/>
    </xf>
    <xf numFmtId="164" fontId="0" fillId="35" borderId="19" xfId="0" applyNumberFormat="1" applyFont="1" applyFill="1" applyBorder="1" applyAlignment="1" applyProtection="1">
      <alignment horizontal="center" vertical="center"/>
      <protection locked="0"/>
    </xf>
    <xf numFmtId="164" fontId="0" fillId="35" borderId="20" xfId="0" applyNumberFormat="1" applyFont="1" applyFill="1" applyBorder="1" applyAlignment="1" applyProtection="1">
      <alignment horizontal="center" vertical="center"/>
      <protection locked="0"/>
    </xf>
    <xf numFmtId="164" fontId="0" fillId="35" borderId="21" xfId="0" applyNumberFormat="1" applyFont="1" applyFill="1" applyBorder="1" applyAlignment="1" applyProtection="1">
      <alignment horizontal="center" vertical="center"/>
      <protection locked="0"/>
    </xf>
    <xf numFmtId="164" fontId="0" fillId="35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23" xfId="0" applyNumberFormat="1" applyFont="1" applyBorder="1" applyAlignment="1" applyProtection="1">
      <alignment vertical="center" wrapText="1"/>
      <protection hidden="1" locked="0"/>
    </xf>
    <xf numFmtId="49" fontId="4" fillId="0" borderId="23" xfId="0" applyNumberFormat="1" applyFont="1" applyFill="1" applyBorder="1" applyAlignment="1" applyProtection="1">
      <alignment vertical="center" wrapText="1"/>
      <protection hidden="1" locked="0"/>
    </xf>
    <xf numFmtId="49" fontId="6" fillId="0" borderId="23" xfId="0" applyNumberFormat="1" applyFont="1" applyFill="1" applyBorder="1" applyAlignment="1" applyProtection="1">
      <alignment horizontal="left" vertical="center"/>
      <protection hidden="1" locked="0"/>
    </xf>
    <xf numFmtId="49" fontId="13" fillId="0" borderId="24" xfId="0" applyNumberFormat="1" applyFont="1" applyFill="1" applyBorder="1" applyAlignment="1" applyProtection="1">
      <alignment/>
      <protection locked="0"/>
    </xf>
    <xf numFmtId="49" fontId="4" fillId="0" borderId="23" xfId="0" applyNumberFormat="1" applyFont="1" applyFill="1" applyBorder="1" applyAlignment="1" applyProtection="1">
      <alignment horizontal="left" vertical="center"/>
      <protection hidden="1" locked="0"/>
    </xf>
    <xf numFmtId="49" fontId="6" fillId="0" borderId="24" xfId="0" applyNumberFormat="1" applyFont="1" applyFill="1" applyBorder="1" applyAlignment="1" applyProtection="1">
      <alignment vertical="center"/>
      <protection hidden="1" locked="0"/>
    </xf>
    <xf numFmtId="1" fontId="6" fillId="0" borderId="23" xfId="0" applyNumberFormat="1" applyFont="1" applyFill="1" applyBorder="1" applyAlignment="1" applyProtection="1">
      <alignment horizontal="left" vertical="center"/>
      <protection hidden="1" locked="0"/>
    </xf>
    <xf numFmtId="165" fontId="14" fillId="0" borderId="23" xfId="0" applyNumberFormat="1" applyFont="1" applyFill="1" applyBorder="1" applyAlignment="1" applyProtection="1">
      <alignment horizontal="right" vertical="center"/>
      <protection hidden="1" locked="0"/>
    </xf>
    <xf numFmtId="49" fontId="6" fillId="0" borderId="25" xfId="0" applyNumberFormat="1" applyFont="1" applyFill="1" applyBorder="1" applyAlignment="1" applyProtection="1">
      <alignment horizontal="left" vertical="center"/>
      <protection hidden="1" locked="0"/>
    </xf>
    <xf numFmtId="4" fontId="4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26" xfId="0" applyNumberFormat="1" applyFont="1" applyFill="1" applyBorder="1" applyAlignment="1" applyProtection="1">
      <alignment horizontal="right" vertical="center"/>
      <protection hidden="1" locked="0"/>
    </xf>
    <xf numFmtId="3" fontId="15" fillId="0" borderId="27" xfId="0" applyNumberFormat="1" applyFont="1" applyBorder="1" applyAlignment="1" applyProtection="1">
      <alignment horizontal="center" vertical="center"/>
      <protection hidden="1" locked="0"/>
    </xf>
    <xf numFmtId="4" fontId="4" fillId="36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8" fillId="33" borderId="23" xfId="0" applyNumberFormat="1" applyFont="1" applyFill="1" applyBorder="1" applyAlignment="1" applyProtection="1">
      <alignment horizontal="right" vertical="center"/>
      <protection hidden="1" locked="0"/>
    </xf>
    <xf numFmtId="0" fontId="4" fillId="36" borderId="26" xfId="0" applyNumberFormat="1" applyFont="1" applyFill="1" applyBorder="1" applyAlignment="1" applyProtection="1">
      <alignment horizontal="center" vertical="top" wrapText="1"/>
      <protection hidden="1" locked="0"/>
    </xf>
    <xf numFmtId="49" fontId="5" fillId="0" borderId="22" xfId="0" applyNumberFormat="1" applyFont="1" applyFill="1" applyBorder="1" applyAlignment="1" applyProtection="1">
      <alignment vertical="center"/>
      <protection locked="0"/>
    </xf>
    <xf numFmtId="49" fontId="4" fillId="0" borderId="23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28" xfId="0" applyNumberFormat="1" applyFont="1" applyBorder="1" applyAlignment="1" applyProtection="1">
      <alignment vertical="center"/>
      <protection locked="0"/>
    </xf>
    <xf numFmtId="0" fontId="4" fillId="36" borderId="29" xfId="0" applyNumberFormat="1" applyFont="1" applyFill="1" applyBorder="1" applyAlignment="1" applyProtection="1">
      <alignment horizontal="center" vertical="top" wrapText="1"/>
      <protection hidden="1" locked="0"/>
    </xf>
    <xf numFmtId="4" fontId="16" fillId="35" borderId="30" xfId="0" applyNumberFormat="1" applyFont="1" applyFill="1" applyBorder="1" applyAlignment="1" applyProtection="1">
      <alignment horizontal="right" vertical="center"/>
      <protection hidden="1" locked="0"/>
    </xf>
    <xf numFmtId="4" fontId="16" fillId="35" borderId="31" xfId="0" applyNumberFormat="1" applyFont="1" applyFill="1" applyBorder="1" applyAlignment="1" applyProtection="1">
      <alignment horizontal="right" vertical="center"/>
      <protection hidden="1" locked="0"/>
    </xf>
    <xf numFmtId="3" fontId="15" fillId="35" borderId="32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0" xfId="0" applyNumberFormat="1" applyFont="1" applyFill="1" applyBorder="1" applyAlignment="1" applyProtection="1">
      <alignment horizontal="center" vertical="center"/>
      <protection hidden="1" locked="0"/>
    </xf>
    <xf numFmtId="49" fontId="4" fillId="0" borderId="23" xfId="0" applyNumberFormat="1" applyFont="1" applyBorder="1" applyAlignment="1" applyProtection="1">
      <alignment horizontal="center" vertical="center" wrapText="1"/>
      <protection hidden="1" locked="0"/>
    </xf>
    <xf numFmtId="49" fontId="4" fillId="0" borderId="23" xfId="0" applyNumberFormat="1" applyFont="1" applyBorder="1" applyAlignment="1" applyProtection="1">
      <alignment vertical="center"/>
      <protection hidden="1" locked="0"/>
    </xf>
    <xf numFmtId="49" fontId="4" fillId="0" borderId="24" xfId="0" applyNumberFormat="1" applyFont="1" applyFill="1" applyBorder="1" applyAlignment="1" applyProtection="1">
      <alignment vertical="center" wrapText="1"/>
      <protection hidden="1" locked="0"/>
    </xf>
    <xf numFmtId="49" fontId="4" fillId="0" borderId="23" xfId="0" applyNumberFormat="1" applyFont="1" applyBorder="1" applyAlignment="1" applyProtection="1">
      <alignment horizontal="center" vertical="center"/>
      <protection hidden="1" locked="0"/>
    </xf>
    <xf numFmtId="165" fontId="14" fillId="0" borderId="14" xfId="0" applyNumberFormat="1" applyFont="1" applyFill="1" applyBorder="1" applyAlignment="1" applyProtection="1">
      <alignment vertical="center"/>
      <protection hidden="1" locked="0"/>
    </xf>
    <xf numFmtId="49" fontId="4" fillId="0" borderId="24" xfId="0" applyNumberFormat="1" applyFont="1" applyBorder="1" applyAlignment="1" applyProtection="1">
      <alignment vertical="center" wrapText="1"/>
      <protection hidden="1" locked="0"/>
    </xf>
    <xf numFmtId="49" fontId="4" fillId="0" borderId="23" xfId="0" applyNumberFormat="1" applyFont="1" applyFill="1" applyBorder="1" applyAlignment="1" applyProtection="1">
      <alignment vertical="center"/>
      <protection hidden="1" locked="0"/>
    </xf>
    <xf numFmtId="49" fontId="4" fillId="0" borderId="14" xfId="0" applyNumberFormat="1" applyFont="1" applyBorder="1" applyAlignment="1" applyProtection="1">
      <alignment horizontal="center" vertical="center" wrapText="1"/>
      <protection hidden="1" locked="0"/>
    </xf>
    <xf numFmtId="49" fontId="4" fillId="0" borderId="28" xfId="0" applyNumberFormat="1" applyFont="1" applyBorder="1" applyAlignment="1" applyProtection="1">
      <alignment vertical="center" wrapText="1"/>
      <protection hidden="1" locked="0"/>
    </xf>
    <xf numFmtId="49" fontId="4" fillId="0" borderId="14" xfId="0" applyNumberFormat="1" applyFont="1" applyBorder="1" applyAlignment="1" applyProtection="1">
      <alignment vertical="center"/>
      <protection hidden="1" locked="0"/>
    </xf>
    <xf numFmtId="49" fontId="4" fillId="0" borderId="14" xfId="0" applyNumberFormat="1" applyFont="1" applyBorder="1" applyAlignment="1" applyProtection="1">
      <alignment horizontal="center" vertical="center"/>
      <protection hidden="1" locked="0"/>
    </xf>
    <xf numFmtId="3" fontId="15" fillId="0" borderId="33" xfId="0" applyNumberFormat="1" applyFont="1" applyBorder="1" applyAlignment="1" applyProtection="1">
      <alignment horizontal="center" vertical="center"/>
      <protection hidden="1" locked="0"/>
    </xf>
    <xf numFmtId="49" fontId="9" fillId="0" borderId="23" xfId="0" applyNumberFormat="1" applyFont="1" applyBorder="1" applyAlignment="1" applyProtection="1">
      <alignment vertical="center"/>
      <protection hidden="1"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28" xfId="0" applyNumberFormat="1" applyFont="1" applyBorder="1" applyAlignment="1" applyProtection="1">
      <alignment horizontal="right" vertical="center"/>
      <protection locked="0"/>
    </xf>
    <xf numFmtId="49" fontId="5" fillId="0" borderId="22" xfId="0" applyNumberFormat="1" applyFont="1" applyBorder="1" applyAlignment="1" applyProtection="1">
      <alignment/>
      <protection locked="0"/>
    </xf>
    <xf numFmtId="49" fontId="4" fillId="0" borderId="35" xfId="0" applyNumberFormat="1" applyFont="1" applyBorder="1" applyAlignment="1" applyProtection="1">
      <alignment horizontal="center" vertical="center"/>
      <protection hidden="1" locked="0"/>
    </xf>
    <xf numFmtId="49" fontId="4" fillId="0" borderId="36" xfId="0" applyNumberFormat="1" applyFont="1" applyBorder="1" applyAlignment="1" applyProtection="1">
      <alignment vertical="center"/>
      <protection hidden="1" locked="0"/>
    </xf>
    <xf numFmtId="49" fontId="4" fillId="0" borderId="35" xfId="0" applyNumberFormat="1" applyFont="1" applyBorder="1" applyAlignment="1" applyProtection="1">
      <alignment vertical="center"/>
      <protection hidden="1" locked="0"/>
    </xf>
    <xf numFmtId="4" fontId="4" fillId="0" borderId="37" xfId="0" applyNumberFormat="1" applyFont="1" applyBorder="1" applyAlignment="1" applyProtection="1">
      <alignment horizontal="right" vertical="center"/>
      <protection hidden="1" locked="0"/>
    </xf>
    <xf numFmtId="4" fontId="4" fillId="0" borderId="35" xfId="0" applyNumberFormat="1" applyFont="1" applyFill="1" applyBorder="1" applyAlignment="1" applyProtection="1">
      <alignment horizontal="right" vertical="center"/>
      <protection hidden="1" locked="0"/>
    </xf>
    <xf numFmtId="3" fontId="15" fillId="0" borderId="38" xfId="0" applyNumberFormat="1" applyFont="1" applyBorder="1" applyAlignment="1" applyProtection="1">
      <alignment horizontal="center" vertical="center"/>
      <protection hidden="1" locked="0"/>
    </xf>
    <xf numFmtId="0" fontId="4" fillId="36" borderId="39" xfId="0" applyNumberFormat="1" applyFont="1" applyFill="1" applyBorder="1" applyAlignment="1" applyProtection="1">
      <alignment horizontal="center" vertical="top" wrapText="1"/>
      <protection hidden="1"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>
      <alignment wrapText="1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Alignment="1">
      <alignment/>
    </xf>
    <xf numFmtId="0" fontId="0" fillId="0" borderId="41" xfId="0" applyFont="1" applyBorder="1" applyAlignment="1" applyProtection="1">
      <alignment/>
      <protection locked="0"/>
    </xf>
    <xf numFmtId="166" fontId="6" fillId="35" borderId="42" xfId="0" applyNumberFormat="1" applyFont="1" applyFill="1" applyBorder="1" applyAlignment="1" applyProtection="1">
      <alignment vertical="center"/>
      <protection hidden="1" locked="0"/>
    </xf>
    <xf numFmtId="3" fontId="15" fillId="35" borderId="43" xfId="0" applyNumberFormat="1" applyFont="1" applyFill="1" applyBorder="1" applyAlignment="1" applyProtection="1">
      <alignment horizontal="center" vertical="center"/>
      <protection hidden="1" locked="0"/>
    </xf>
    <xf numFmtId="166" fontId="8" fillId="35" borderId="42" xfId="0" applyNumberFormat="1" applyFont="1" applyFill="1" applyBorder="1" applyAlignment="1" applyProtection="1">
      <alignment vertical="center"/>
      <protection hidden="1" locked="0"/>
    </xf>
    <xf numFmtId="0" fontId="5" fillId="0" borderId="42" xfId="0" applyFont="1" applyBorder="1" applyAlignment="1" applyProtection="1">
      <alignment horizontal="left"/>
      <protection locked="0"/>
    </xf>
    <xf numFmtId="166" fontId="8" fillId="0" borderId="42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vertical="center"/>
      <protection hidden="1" locked="0"/>
    </xf>
    <xf numFmtId="0" fontId="19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37" xfId="0" applyNumberFormat="1" applyFont="1" applyBorder="1" applyAlignment="1" applyProtection="1">
      <alignment/>
      <protection locked="0"/>
    </xf>
    <xf numFmtId="49" fontId="9" fillId="0" borderId="15" xfId="0" applyNumberFormat="1" applyFont="1" applyBorder="1" applyAlignment="1" applyProtection="1">
      <alignment vertical="center"/>
      <protection hidden="1" locked="0"/>
    </xf>
    <xf numFmtId="49" fontId="4" fillId="0" borderId="44" xfId="0" applyNumberFormat="1" applyFont="1" applyBorder="1" applyAlignment="1" applyProtection="1">
      <alignment vertical="center"/>
      <protection hidden="1" locked="0"/>
    </xf>
    <xf numFmtId="49" fontId="6" fillId="0" borderId="15" xfId="0" applyNumberFormat="1" applyFont="1" applyFill="1" applyBorder="1" applyAlignment="1" applyProtection="1">
      <alignment horizontal="left" vertical="center"/>
      <protection hidden="1" locked="0"/>
    </xf>
    <xf numFmtId="49" fontId="6" fillId="0" borderId="16" xfId="0" applyNumberFormat="1" applyFont="1" applyFill="1" applyBorder="1" applyAlignment="1" applyProtection="1">
      <alignment horizontal="left" vertical="center"/>
      <protection hidden="1" locked="0"/>
    </xf>
    <xf numFmtId="4" fontId="6" fillId="36" borderId="16" xfId="0" applyNumberFormat="1" applyFont="1" applyFill="1" applyBorder="1" applyAlignment="1" applyProtection="1">
      <alignment horizontal="right" vertical="center"/>
      <protection hidden="1" locked="0"/>
    </xf>
    <xf numFmtId="4" fontId="4" fillId="0" borderId="15" xfId="0" applyNumberFormat="1" applyFont="1" applyFill="1" applyBorder="1" applyAlignment="1" applyProtection="1">
      <alignment horizontal="right" vertical="center"/>
      <protection hidden="1" locked="0"/>
    </xf>
    <xf numFmtId="3" fontId="15" fillId="0" borderId="45" xfId="0" applyNumberFormat="1" applyFont="1" applyBorder="1" applyAlignment="1" applyProtection="1">
      <alignment horizontal="center" vertical="center"/>
      <protection hidden="1" locked="0"/>
    </xf>
    <xf numFmtId="4" fontId="4" fillId="36" borderId="12" xfId="0" applyNumberFormat="1" applyFont="1" applyFill="1" applyBorder="1" applyAlignment="1" applyProtection="1">
      <alignment horizontal="right" vertical="center" wrapText="1"/>
      <protection hidden="1" locked="0"/>
    </xf>
    <xf numFmtId="4" fontId="4" fillId="33" borderId="15" xfId="0" applyNumberFormat="1" applyFont="1" applyFill="1" applyBorder="1" applyAlignment="1" applyProtection="1">
      <alignment horizontal="right" vertical="center"/>
      <protection hidden="1" locked="0"/>
    </xf>
    <xf numFmtId="0" fontId="2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167" fontId="6" fillId="37" borderId="41" xfId="0" applyNumberFormat="1" applyFont="1" applyFill="1" applyBorder="1" applyAlignment="1" applyProtection="1">
      <alignment/>
      <protection hidden="1"/>
    </xf>
    <xf numFmtId="0" fontId="19" fillId="0" borderId="43" xfId="0" applyFont="1" applyBorder="1" applyAlignment="1">
      <alignment/>
    </xf>
    <xf numFmtId="0" fontId="0" fillId="0" borderId="46" xfId="0" applyBorder="1" applyAlignment="1" applyProtection="1">
      <alignment/>
      <protection locked="0"/>
    </xf>
    <xf numFmtId="0" fontId="4" fillId="0" borderId="46" xfId="0" applyFont="1" applyFill="1" applyBorder="1" applyAlignment="1" applyProtection="1">
      <alignment horizontal="center" vertical="center"/>
      <protection hidden="1" locked="0"/>
    </xf>
    <xf numFmtId="0" fontId="4" fillId="0" borderId="46" xfId="0" applyFont="1" applyFill="1" applyBorder="1" applyAlignment="1" applyProtection="1">
      <alignment vertical="center"/>
      <protection hidden="1" locked="0"/>
    </xf>
    <xf numFmtId="3" fontId="4" fillId="0" borderId="46" xfId="0" applyNumberFormat="1" applyFont="1" applyFill="1" applyBorder="1" applyAlignment="1" applyProtection="1">
      <alignment vertical="center"/>
      <protection hidden="1" locked="0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 applyProtection="1">
      <alignment vertical="center"/>
      <protection hidden="1" locked="0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4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0" fillId="0" borderId="49" xfId="0" applyBorder="1" applyAlignment="1">
      <alignment/>
    </xf>
    <xf numFmtId="168" fontId="5" fillId="37" borderId="34" xfId="0" applyNumberFormat="1" applyFont="1" applyFill="1" applyBorder="1" applyAlignment="1">
      <alignment horizontal="right"/>
    </xf>
    <xf numFmtId="0" fontId="5" fillId="38" borderId="29" xfId="0" applyFont="1" applyFill="1" applyBorder="1" applyAlignment="1">
      <alignment horizontal="right"/>
    </xf>
    <xf numFmtId="167" fontId="6" fillId="39" borderId="41" xfId="0" applyNumberFormat="1" applyFont="1" applyFill="1" applyBorder="1" applyAlignment="1" applyProtection="1">
      <alignment/>
      <protection hidden="1"/>
    </xf>
    <xf numFmtId="167" fontId="22" fillId="33" borderId="41" xfId="0" applyNumberFormat="1" applyFont="1" applyFill="1" applyBorder="1" applyAlignment="1" applyProtection="1">
      <alignment/>
      <protection hidden="1"/>
    </xf>
    <xf numFmtId="10" fontId="4" fillId="0" borderId="14" xfId="0" applyNumberFormat="1" applyFont="1" applyFill="1" applyBorder="1" applyAlignment="1" applyProtection="1">
      <alignment vertical="center"/>
      <protection hidden="1" locked="0"/>
    </xf>
    <xf numFmtId="0" fontId="0" fillId="0" borderId="49" xfId="0" applyFill="1" applyBorder="1" applyAlignment="1">
      <alignment/>
    </xf>
    <xf numFmtId="168" fontId="5" fillId="37" borderId="12" xfId="0" applyNumberFormat="1" applyFont="1" applyFill="1" applyBorder="1" applyAlignment="1">
      <alignment horizontal="right"/>
    </xf>
    <xf numFmtId="0" fontId="5" fillId="38" borderId="16" xfId="0" applyFont="1" applyFill="1" applyBorder="1" applyAlignment="1">
      <alignment horizontal="right"/>
    </xf>
    <xf numFmtId="0" fontId="23" fillId="0" borderId="0" xfId="0" applyFont="1" applyFill="1" applyAlignment="1">
      <alignment/>
    </xf>
    <xf numFmtId="168" fontId="23" fillId="0" borderId="0" xfId="0" applyNumberFormat="1" applyFont="1" applyFill="1" applyAlignment="1">
      <alignment/>
    </xf>
    <xf numFmtId="3" fontId="21" fillId="0" borderId="0" xfId="0" applyNumberFormat="1" applyFont="1" applyFill="1" applyBorder="1" applyAlignment="1" applyProtection="1">
      <alignment vertical="center"/>
      <protection hidden="1" locked="0"/>
    </xf>
    <xf numFmtId="10" fontId="0" fillId="0" borderId="14" xfId="0" applyNumberFormat="1" applyFont="1" applyFill="1" applyBorder="1" applyAlignment="1">
      <alignment/>
    </xf>
    <xf numFmtId="166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0" fontId="0" fillId="33" borderId="29" xfId="0" applyFont="1" applyFill="1" applyBorder="1" applyAlignment="1">
      <alignment horizontal="left"/>
    </xf>
    <xf numFmtId="9" fontId="8" fillId="0" borderId="14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29" xfId="0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ont="1" applyBorder="1" applyAlignment="1" applyProtection="1">
      <alignment/>
      <protection hidden="1"/>
    </xf>
    <xf numFmtId="9" fontId="8" fillId="0" borderId="14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9" fontId="8" fillId="33" borderId="14" xfId="0" applyNumberFormat="1" applyFont="1" applyFill="1" applyBorder="1" applyAlignment="1" applyProtection="1">
      <alignment horizontal="right" vertical="center"/>
      <protection hidden="1" locked="0"/>
    </xf>
    <xf numFmtId="0" fontId="0" fillId="0" borderId="48" xfId="0" applyBorder="1" applyAlignment="1">
      <alignment/>
    </xf>
    <xf numFmtId="9" fontId="4" fillId="33" borderId="15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16" xfId="0" applyNumberFormat="1" applyFont="1" applyFill="1" applyBorder="1" applyAlignment="1" applyProtection="1">
      <alignment horizontal="right" vertical="center"/>
      <protection hidden="1" locked="0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wrapText="1"/>
    </xf>
    <xf numFmtId="0" fontId="13" fillId="0" borderId="0" xfId="0" applyFont="1" applyFill="1" applyAlignment="1">
      <alignment/>
    </xf>
    <xf numFmtId="14" fontId="0" fillId="40" borderId="41" xfId="0" applyNumberFormat="1" applyFont="1" applyFill="1" applyBorder="1" applyAlignment="1" applyProtection="1">
      <alignment horizontal="center"/>
      <protection hidden="1" locked="0"/>
    </xf>
    <xf numFmtId="14" fontId="0" fillId="40" borderId="32" xfId="0" applyNumberFormat="1" applyFont="1" applyFill="1" applyBorder="1" applyAlignment="1" applyProtection="1">
      <alignment horizontal="center"/>
      <protection hidden="1" locked="0"/>
    </xf>
    <xf numFmtId="0" fontId="4" fillId="33" borderId="11" xfId="0" applyFont="1" applyFill="1" applyBorder="1" applyAlignment="1" applyProtection="1">
      <alignment horizontal="left"/>
      <protection hidden="1" locked="0"/>
    </xf>
    <xf numFmtId="0" fontId="4" fillId="33" borderId="52" xfId="0" applyFont="1" applyFill="1" applyBorder="1" applyAlignment="1" applyProtection="1">
      <alignment horizontal="left"/>
      <protection hidden="1" locked="0"/>
    </xf>
    <xf numFmtId="0" fontId="5" fillId="40" borderId="53" xfId="0" applyFont="1" applyFill="1" applyBorder="1" applyAlignment="1" applyProtection="1">
      <alignment horizontal="left"/>
      <protection locked="0"/>
    </xf>
    <xf numFmtId="0" fontId="5" fillId="40" borderId="54" xfId="0" applyFont="1" applyFill="1" applyBorder="1" applyAlignment="1" applyProtection="1">
      <alignment horizontal="left"/>
      <protection locked="0"/>
    </xf>
    <xf numFmtId="0" fontId="8" fillId="33" borderId="55" xfId="0" applyFont="1" applyFill="1" applyBorder="1" applyAlignment="1" applyProtection="1">
      <alignment horizontal="center"/>
      <protection hidden="1" locked="0"/>
    </xf>
    <xf numFmtId="0" fontId="8" fillId="33" borderId="54" xfId="0" applyFont="1" applyFill="1" applyBorder="1" applyAlignment="1" applyProtection="1">
      <alignment horizontal="center"/>
      <protection hidden="1" locked="0"/>
    </xf>
    <xf numFmtId="0" fontId="0" fillId="40" borderId="55" xfId="0" applyFont="1" applyFill="1" applyBorder="1" applyAlignment="1">
      <alignment horizontal="left"/>
    </xf>
    <xf numFmtId="0" fontId="0" fillId="40" borderId="56" xfId="0" applyFont="1" applyFill="1" applyBorder="1" applyAlignment="1">
      <alignment horizontal="left"/>
    </xf>
    <xf numFmtId="0" fontId="0" fillId="40" borderId="54" xfId="0" applyFont="1" applyFill="1" applyBorder="1" applyAlignment="1">
      <alignment horizontal="left"/>
    </xf>
    <xf numFmtId="0" fontId="4" fillId="33" borderId="12" xfId="0" applyFont="1" applyFill="1" applyBorder="1" applyAlignment="1" applyProtection="1">
      <alignment horizontal="left"/>
      <protection hidden="1" locked="0"/>
    </xf>
    <xf numFmtId="0" fontId="4" fillId="33" borderId="15" xfId="0" applyFont="1" applyFill="1" applyBorder="1" applyAlignment="1" applyProtection="1">
      <alignment horizontal="left"/>
      <protection hidden="1" locked="0"/>
    </xf>
    <xf numFmtId="0" fontId="5" fillId="40" borderId="57" xfId="0" applyFont="1" applyFill="1" applyBorder="1" applyAlignment="1" applyProtection="1">
      <alignment horizontal="left"/>
      <protection locked="0"/>
    </xf>
    <xf numFmtId="0" fontId="5" fillId="40" borderId="58" xfId="0" applyFont="1" applyFill="1" applyBorder="1" applyAlignment="1" applyProtection="1">
      <alignment horizontal="left"/>
      <protection locked="0"/>
    </xf>
    <xf numFmtId="0" fontId="8" fillId="33" borderId="59" xfId="0" applyFont="1" applyFill="1" applyBorder="1" applyAlignment="1" applyProtection="1">
      <alignment horizontal="center"/>
      <protection hidden="1" locked="0"/>
    </xf>
    <xf numFmtId="0" fontId="8" fillId="33" borderId="58" xfId="0" applyFont="1" applyFill="1" applyBorder="1" applyAlignment="1" applyProtection="1">
      <alignment horizontal="center"/>
      <protection hidden="1" locked="0"/>
    </xf>
    <xf numFmtId="0" fontId="0" fillId="40" borderId="59" xfId="0" applyFont="1" applyFill="1" applyBorder="1" applyAlignment="1">
      <alignment horizontal="left"/>
    </xf>
    <xf numFmtId="0" fontId="0" fillId="40" borderId="45" xfId="0" applyFont="1" applyFill="1" applyBorder="1" applyAlignment="1">
      <alignment horizontal="left"/>
    </xf>
    <xf numFmtId="0" fontId="0" fillId="40" borderId="58" xfId="0" applyFont="1" applyFill="1" applyBorder="1" applyAlignment="1">
      <alignment horizontal="left"/>
    </xf>
    <xf numFmtId="0" fontId="5" fillId="33" borderId="55" xfId="0" applyFont="1" applyFill="1" applyBorder="1" applyAlignment="1">
      <alignment horizontal="left"/>
    </xf>
    <xf numFmtId="0" fontId="5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 wrapText="1"/>
    </xf>
    <xf numFmtId="0" fontId="0" fillId="33" borderId="36" xfId="0" applyFont="1" applyFill="1" applyBorder="1" applyAlignment="1">
      <alignment horizontal="left" wrapText="1"/>
    </xf>
    <xf numFmtId="0" fontId="0" fillId="33" borderId="48" xfId="0" applyFont="1" applyFill="1" applyBorder="1" applyAlignment="1">
      <alignment horizontal="left" wrapText="1"/>
    </xf>
    <xf numFmtId="0" fontId="0" fillId="33" borderId="62" xfId="0" applyFont="1" applyFill="1" applyBorder="1" applyAlignment="1">
      <alignment horizontal="left" wrapText="1"/>
    </xf>
    <xf numFmtId="0" fontId="0" fillId="33" borderId="50" xfId="0" applyFont="1" applyFill="1" applyBorder="1" applyAlignment="1">
      <alignment horizontal="left" wrapText="1"/>
    </xf>
    <xf numFmtId="0" fontId="0" fillId="33" borderId="63" xfId="0" applyFont="1" applyFill="1" applyBorder="1" applyAlignment="1">
      <alignment horizontal="left" wrapText="1"/>
    </xf>
    <xf numFmtId="0" fontId="0" fillId="0" borderId="64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53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14" fontId="0" fillId="0" borderId="57" xfId="0" applyNumberFormat="1" applyFont="1" applyFill="1" applyBorder="1" applyAlignment="1">
      <alignment horizontal="center"/>
    </xf>
    <xf numFmtId="14" fontId="0" fillId="0" borderId="45" xfId="0" applyNumberFormat="1" applyFont="1" applyFill="1" applyBorder="1" applyAlignment="1">
      <alignment horizontal="center"/>
    </xf>
    <xf numFmtId="14" fontId="0" fillId="0" borderId="58" xfId="0" applyNumberFormat="1" applyFont="1" applyFill="1" applyBorder="1" applyAlignment="1">
      <alignment horizontal="center"/>
    </xf>
    <xf numFmtId="0" fontId="8" fillId="0" borderId="41" xfId="0" applyFont="1" applyFill="1" applyBorder="1" applyAlignment="1" applyProtection="1">
      <alignment horizontal="center"/>
      <protection hidden="1" locked="0"/>
    </xf>
    <xf numFmtId="0" fontId="8" fillId="0" borderId="65" xfId="0" applyFont="1" applyFill="1" applyBorder="1" applyAlignment="1" applyProtection="1">
      <alignment horizontal="center"/>
      <protection hidden="1" locked="0"/>
    </xf>
    <xf numFmtId="0" fontId="8" fillId="0" borderId="32" xfId="0" applyFont="1" applyFill="1" applyBorder="1" applyAlignment="1" applyProtection="1">
      <alignment horizontal="center"/>
      <protection hidden="1" locked="0"/>
    </xf>
    <xf numFmtId="49" fontId="10" fillId="36" borderId="41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Border="1" applyAlignment="1">
      <alignment/>
    </xf>
    <xf numFmtId="0" fontId="11" fillId="0" borderId="32" xfId="0" applyFont="1" applyBorder="1" applyAlignment="1">
      <alignment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33" borderId="66" xfId="0" applyFont="1" applyFill="1" applyBorder="1" applyAlignment="1" applyProtection="1">
      <alignment horizontal="center" vertical="center" wrapText="1"/>
      <protection locked="0"/>
    </xf>
    <xf numFmtId="0" fontId="0" fillId="33" borderId="67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53" xfId="0" applyFont="1" applyFill="1" applyBorder="1" applyAlignment="1" applyProtection="1">
      <alignment horizontal="center" vertical="center"/>
      <protection hidden="1" locked="0"/>
    </xf>
    <xf numFmtId="0" fontId="4" fillId="33" borderId="56" xfId="0" applyFont="1" applyFill="1" applyBorder="1" applyAlignment="1" applyProtection="1">
      <alignment horizontal="center" vertical="center"/>
      <protection hidden="1" locked="0"/>
    </xf>
    <xf numFmtId="0" fontId="4" fillId="33" borderId="60" xfId="0" applyFont="1" applyFill="1" applyBorder="1" applyAlignment="1" applyProtection="1">
      <alignment horizontal="center" vertical="center"/>
      <protection hidden="1" locked="0"/>
    </xf>
    <xf numFmtId="0" fontId="0" fillId="33" borderId="68" xfId="0" applyFont="1" applyFill="1" applyBorder="1" applyAlignment="1" applyProtection="1">
      <alignment horizontal="center" vertical="center" wrapText="1"/>
      <protection locked="0"/>
    </xf>
    <xf numFmtId="0" fontId="0" fillId="33" borderId="69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68" xfId="0" applyFont="1" applyFill="1" applyBorder="1" applyAlignment="1" applyProtection="1">
      <alignment horizontal="center" vertical="center" wrapText="1"/>
      <protection hidden="1" locked="0"/>
    </xf>
    <xf numFmtId="0" fontId="4" fillId="33" borderId="69" xfId="0" applyFont="1" applyFill="1" applyBorder="1" applyAlignment="1" applyProtection="1">
      <alignment horizontal="center" vertical="center" wrapText="1"/>
      <protection hidden="1" locked="0"/>
    </xf>
    <xf numFmtId="0" fontId="4" fillId="33" borderId="19" xfId="0" applyFont="1" applyFill="1" applyBorder="1" applyAlignment="1" applyProtection="1">
      <alignment horizontal="center" vertical="center" wrapText="1"/>
      <protection hidden="1" locked="0"/>
    </xf>
    <xf numFmtId="0" fontId="4" fillId="33" borderId="70" xfId="0" applyFont="1" applyFill="1" applyBorder="1" applyAlignment="1" applyProtection="1">
      <alignment horizontal="center" vertical="center" wrapText="1"/>
      <protection hidden="1" locked="0"/>
    </xf>
    <xf numFmtId="0" fontId="4" fillId="33" borderId="71" xfId="0" applyFont="1" applyFill="1" applyBorder="1" applyAlignment="1" applyProtection="1">
      <alignment horizontal="center" vertical="center" wrapText="1"/>
      <protection hidden="1" locked="0"/>
    </xf>
    <xf numFmtId="0" fontId="4" fillId="33" borderId="20" xfId="0" applyFont="1" applyFill="1" applyBorder="1" applyAlignment="1" applyProtection="1">
      <alignment horizontal="center" vertical="center" wrapText="1"/>
      <protection hidden="1" locked="0"/>
    </xf>
    <xf numFmtId="0" fontId="4" fillId="33" borderId="43" xfId="0" applyFont="1" applyFill="1" applyBorder="1" applyAlignment="1" applyProtection="1">
      <alignment horizontal="center" vertical="center" wrapText="1"/>
      <protection hidden="1" locked="0"/>
    </xf>
    <xf numFmtId="0" fontId="4" fillId="33" borderId="46" xfId="0" applyFont="1" applyFill="1" applyBorder="1" applyAlignment="1" applyProtection="1">
      <alignment horizontal="center" vertical="center" wrapText="1"/>
      <protection hidden="1" locked="0"/>
    </xf>
    <xf numFmtId="0" fontId="4" fillId="33" borderId="47" xfId="0" applyFont="1" applyFill="1" applyBorder="1" applyAlignment="1" applyProtection="1">
      <alignment horizontal="center" vertical="center" wrapText="1"/>
      <protection hidden="1" locked="0"/>
    </xf>
    <xf numFmtId="0" fontId="4" fillId="33" borderId="72" xfId="0" applyFont="1" applyFill="1" applyBorder="1" applyAlignment="1" applyProtection="1">
      <alignment horizontal="center" vertical="center" wrapText="1"/>
      <protection hidden="1" locked="0"/>
    </xf>
    <xf numFmtId="0" fontId="4" fillId="33" borderId="27" xfId="0" applyFont="1" applyFill="1" applyBorder="1" applyAlignment="1" applyProtection="1">
      <alignment horizontal="center" vertical="center" wrapText="1"/>
      <protection hidden="1" locked="0"/>
    </xf>
    <xf numFmtId="0" fontId="4" fillId="33" borderId="73" xfId="0" applyFont="1" applyFill="1" applyBorder="1" applyAlignment="1" applyProtection="1">
      <alignment horizontal="center" vertical="center" wrapText="1"/>
      <protection hidden="1" locked="0"/>
    </xf>
    <xf numFmtId="0" fontId="4" fillId="33" borderId="74" xfId="0" applyFont="1" applyFill="1" applyBorder="1" applyAlignment="1" applyProtection="1">
      <alignment horizontal="center" vertical="center" wrapText="1"/>
      <protection hidden="1" locked="0"/>
    </xf>
    <xf numFmtId="0" fontId="4" fillId="33" borderId="75" xfId="0" applyFont="1" applyFill="1" applyBorder="1" applyAlignment="1" applyProtection="1">
      <alignment horizontal="center" vertical="center" wrapText="1"/>
      <protection hidden="1" locked="0"/>
    </xf>
    <xf numFmtId="0" fontId="4" fillId="33" borderId="76" xfId="0" applyFont="1" applyFill="1" applyBorder="1" applyAlignment="1" applyProtection="1">
      <alignment horizontal="center" vertical="center" wrapText="1"/>
      <protection hidden="1" locked="0"/>
    </xf>
    <xf numFmtId="0" fontId="8" fillId="33" borderId="77" xfId="51" applyFont="1" applyFill="1" applyBorder="1" applyAlignment="1" applyProtection="1">
      <alignment horizontal="center" vertical="center" wrapText="1"/>
      <protection hidden="1" locked="0"/>
    </xf>
    <xf numFmtId="0" fontId="8" fillId="33" borderId="78" xfId="51" applyFont="1" applyFill="1" applyBorder="1" applyAlignment="1" applyProtection="1">
      <alignment horizontal="center" vertical="center" wrapText="1"/>
      <protection hidden="1" locked="0"/>
    </xf>
    <xf numFmtId="0" fontId="8" fillId="33" borderId="17" xfId="51" applyFont="1" applyFill="1" applyBorder="1" applyAlignment="1" applyProtection="1">
      <alignment horizontal="center" vertical="center" wrapText="1"/>
      <protection hidden="1" locked="0"/>
    </xf>
    <xf numFmtId="4" fontId="4" fillId="34" borderId="5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2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35" xfId="0" applyFont="1" applyFill="1" applyBorder="1" applyAlignment="1" applyProtection="1">
      <alignment horizontal="center" vertical="center" wrapText="1"/>
      <protection hidden="1" locked="0"/>
    </xf>
    <xf numFmtId="0" fontId="12" fillId="33" borderId="35" xfId="0" applyFont="1" applyFill="1" applyBorder="1" applyAlignment="1" applyProtection="1">
      <alignment horizontal="center" vertical="center" wrapText="1"/>
      <protection hidden="1" locked="0"/>
    </xf>
    <xf numFmtId="0" fontId="12" fillId="33" borderId="19" xfId="0" applyFont="1" applyFill="1" applyBorder="1" applyAlignment="1" applyProtection="1">
      <alignment horizontal="center" vertical="center" wrapText="1"/>
      <protection hidden="1" locked="0"/>
    </xf>
    <xf numFmtId="0" fontId="5" fillId="41" borderId="74" xfId="0" applyFont="1" applyFill="1" applyBorder="1" applyAlignment="1" applyProtection="1">
      <alignment horizontal="center" vertical="center" textRotation="90" wrapText="1"/>
      <protection locked="0"/>
    </xf>
    <xf numFmtId="0" fontId="5" fillId="41" borderId="75" xfId="0" applyFont="1" applyFill="1" applyBorder="1" applyAlignment="1" applyProtection="1">
      <alignment horizontal="center" vertical="center" textRotation="90" wrapText="1"/>
      <protection locked="0"/>
    </xf>
    <xf numFmtId="0" fontId="5" fillId="41" borderId="76" xfId="0" applyFont="1" applyFill="1" applyBorder="1" applyAlignment="1" applyProtection="1">
      <alignment horizontal="center" vertical="center" textRotation="90" wrapText="1"/>
      <protection locked="0"/>
    </xf>
    <xf numFmtId="0" fontId="5" fillId="35" borderId="41" xfId="0" applyFont="1" applyFill="1" applyBorder="1" applyAlignment="1" applyProtection="1">
      <alignment horizontal="center"/>
      <protection locked="0"/>
    </xf>
    <xf numFmtId="0" fontId="5" fillId="35" borderId="65" xfId="0" applyFont="1" applyFill="1" applyBorder="1" applyAlignment="1" applyProtection="1">
      <alignment horizontal="center"/>
      <protection locked="0"/>
    </xf>
    <xf numFmtId="0" fontId="5" fillId="35" borderId="79" xfId="0" applyFont="1" applyFill="1" applyBorder="1" applyAlignment="1" applyProtection="1">
      <alignment horizontal="center"/>
      <protection locked="0"/>
    </xf>
    <xf numFmtId="0" fontId="5" fillId="0" borderId="74" xfId="0" applyFont="1" applyBorder="1" applyAlignment="1" applyProtection="1">
      <alignment horizontal="center" vertical="center" textRotation="90" wrapText="1"/>
      <protection locked="0"/>
    </xf>
    <xf numFmtId="0" fontId="0" fillId="0" borderId="75" xfId="0" applyBorder="1" applyAlignment="1">
      <alignment horizontal="center" vertical="center" textRotation="90" wrapText="1"/>
    </xf>
    <xf numFmtId="0" fontId="0" fillId="0" borderId="76" xfId="0" applyBorder="1" applyAlignment="1">
      <alignment horizontal="center" vertical="center" textRotation="90" wrapText="1"/>
    </xf>
    <xf numFmtId="0" fontId="5" fillId="0" borderId="75" xfId="0" applyFont="1" applyBorder="1" applyAlignment="1" applyProtection="1">
      <alignment horizontal="center" vertical="center" textRotation="90" wrapText="1"/>
      <protection locked="0"/>
    </xf>
    <xf numFmtId="0" fontId="5" fillId="0" borderId="50" xfId="0" applyFont="1" applyBorder="1" applyAlignment="1" applyProtection="1">
      <alignment horizontal="center" vertical="center" textRotation="90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wrapText="1"/>
    </xf>
    <xf numFmtId="0" fontId="18" fillId="35" borderId="41" xfId="0" applyNumberFormat="1" applyFont="1" applyFill="1" applyBorder="1" applyAlignment="1" applyProtection="1">
      <alignment horizontal="center" vertical="center"/>
      <protection locked="0"/>
    </xf>
    <xf numFmtId="0" fontId="18" fillId="35" borderId="65" xfId="0" applyNumberFormat="1" applyFont="1" applyFill="1" applyBorder="1" applyAlignment="1" applyProtection="1">
      <alignment horizontal="center" vertical="center"/>
      <protection locked="0"/>
    </xf>
    <xf numFmtId="0" fontId="18" fillId="35" borderId="32" xfId="0" applyNumberFormat="1" applyFont="1" applyFill="1" applyBorder="1" applyAlignment="1" applyProtection="1">
      <alignment horizontal="center" vertical="center"/>
      <protection locked="0"/>
    </xf>
    <xf numFmtId="166" fontId="2" fillId="35" borderId="41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65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32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41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65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2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80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7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75" xfId="0" applyFont="1" applyFill="1" applyBorder="1" applyAlignment="1" applyProtection="1">
      <alignment horizontal="center" vertical="center" textRotation="90" wrapText="1"/>
      <protection locked="0"/>
    </xf>
    <xf numFmtId="0" fontId="0" fillId="0" borderId="50" xfId="0" applyFont="1" applyFill="1" applyBorder="1" applyAlignment="1" applyProtection="1">
      <alignment horizontal="center" vertical="center" textRotation="90" wrapText="1"/>
      <protection locked="0"/>
    </xf>
    <xf numFmtId="3" fontId="4" fillId="37" borderId="41" xfId="0" applyNumberFormat="1" applyFont="1" applyFill="1" applyBorder="1" applyAlignment="1" applyProtection="1">
      <alignment horizontal="left" vertical="center"/>
      <protection hidden="1" locked="0"/>
    </xf>
    <xf numFmtId="3" fontId="4" fillId="37" borderId="65" xfId="0" applyNumberFormat="1" applyFont="1" applyFill="1" applyBorder="1" applyAlignment="1" applyProtection="1">
      <alignment horizontal="left" vertical="center"/>
      <protection hidden="1" locked="0"/>
    </xf>
    <xf numFmtId="3" fontId="4" fillId="37" borderId="32" xfId="0" applyNumberFormat="1" applyFont="1" applyFill="1" applyBorder="1" applyAlignment="1" applyProtection="1">
      <alignment horizontal="left" vertical="center"/>
      <protection hidden="1" locked="0"/>
    </xf>
    <xf numFmtId="0" fontId="5" fillId="0" borderId="11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4" fillId="37" borderId="65" xfId="0" applyFont="1" applyFill="1" applyBorder="1" applyAlignment="1" applyProtection="1">
      <alignment horizontal="left" vertical="center"/>
      <protection hidden="1" locked="0"/>
    </xf>
    <xf numFmtId="0" fontId="4" fillId="37" borderId="32" xfId="0" applyFont="1" applyFill="1" applyBorder="1" applyAlignment="1" applyProtection="1">
      <alignment horizontal="left" vertical="center"/>
      <protection hidden="1" locked="0"/>
    </xf>
    <xf numFmtId="0" fontId="4" fillId="39" borderId="65" xfId="0" applyFont="1" applyFill="1" applyBorder="1" applyAlignment="1" applyProtection="1">
      <alignment horizontal="center" vertical="center"/>
      <protection hidden="1" locked="0"/>
    </xf>
    <xf numFmtId="0" fontId="4" fillId="39" borderId="32" xfId="0" applyFont="1" applyFill="1" applyBorder="1" applyAlignment="1" applyProtection="1">
      <alignment horizontal="center" vertical="center"/>
      <protection hidden="1" locked="0"/>
    </xf>
    <xf numFmtId="167" fontId="21" fillId="0" borderId="46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1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52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1" xfId="0" applyBorder="1" applyAlignment="1">
      <alignment horizontal="center"/>
    </xf>
    <xf numFmtId="166" fontId="4" fillId="33" borderId="34" xfId="0" applyNumberFormat="1" applyFont="1" applyFill="1" applyBorder="1" applyAlignment="1" applyProtection="1">
      <alignment horizontal="left" vertical="top" wrapText="1"/>
      <protection hidden="1" locked="0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3" fontId="4" fillId="33" borderId="34" xfId="0" applyNumberFormat="1" applyFont="1" applyFill="1" applyBorder="1" applyAlignment="1" applyProtection="1">
      <alignment horizontal="left" vertical="center"/>
      <protection hidden="1" locked="0"/>
    </xf>
    <xf numFmtId="3" fontId="4" fillId="33" borderId="14" xfId="0" applyNumberFormat="1" applyFont="1" applyFill="1" applyBorder="1" applyAlignment="1" applyProtection="1">
      <alignment horizontal="left" vertical="center"/>
      <protection hidden="1" locked="0"/>
    </xf>
    <xf numFmtId="3" fontId="4" fillId="33" borderId="12" xfId="0" applyNumberFormat="1" applyFont="1" applyFill="1" applyBorder="1" applyAlignment="1" applyProtection="1">
      <alignment horizontal="left" vertical="center"/>
      <protection hidden="1" locked="0"/>
    </xf>
    <xf numFmtId="3" fontId="4" fillId="33" borderId="15" xfId="0" applyNumberFormat="1" applyFont="1" applyFill="1" applyBorder="1" applyAlignment="1" applyProtection="1">
      <alignment horizontal="left" vertical="center"/>
      <protection hidden="1" locked="0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Vzor2 Návrh Záv.vyúčtování 2" xfId="51"/>
    <cellStyle name="Poznámka" xfId="52"/>
    <cellStyle name="procent 2" xfId="53"/>
    <cellStyle name="procent 3" xfId="54"/>
    <cellStyle name="Percent" xfId="55"/>
    <cellStyle name="Propojená buňka" xfId="56"/>
    <cellStyle name="Správně" xfId="57"/>
    <cellStyle name="Standard 2" xfId="58"/>
    <cellStyle name="Standard 2 2" xfId="59"/>
    <cellStyle name="Standard 2_Prüfbericht AT-CZ Korr 02022011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101"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u val="none"/>
        <strike val="0"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u val="none"/>
        <strike val="0"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u val="none"/>
        <strike val="0"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ont>
        <u val="none"/>
        <strike val="0"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%20MZ%20-%20MA-G%2021_z&#225;v&#283;re&#269;n&#2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Prohlášení o výdajích"/>
      <sheetName val="6.Zpráva o pokroku"/>
      <sheetName val="7. Finanční zpráva "/>
      <sheetName val="8.Soupiska výdajů"/>
      <sheetName val="9. Národní spolufinancování"/>
      <sheetName val="10. Zadávací řízení"/>
      <sheetName val="11. Kontrola na místě"/>
      <sheetName val="12. Krácení výdajů"/>
      <sheetName val="13. Sdílené výdaje"/>
      <sheetName val="List1"/>
    </sheetNames>
    <sheetDataSet>
      <sheetData sheetId="2">
        <row r="8">
          <cell r="C8" t="str">
            <v>M00172</v>
          </cell>
        </row>
        <row r="10">
          <cell r="C10" t="str">
            <v>Kraj Vysočina</v>
          </cell>
        </row>
        <row r="20">
          <cell r="C20">
            <v>4</v>
          </cell>
        </row>
        <row r="22">
          <cell r="C22" t="str">
            <v>č. 3 od 01/05/2012 - 31/12/2012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4"/>
  <sheetViews>
    <sheetView tabSelected="1" view="pageBreakPreview" zoomScale="85" zoomScaleSheetLayoutView="85" zoomScalePageLayoutView="0" workbookViewId="0" topLeftCell="N1">
      <selection activeCell="T8" sqref="T8"/>
    </sheetView>
  </sheetViews>
  <sheetFormatPr defaultColWidth="9.140625" defaultRowHeight="12.75"/>
  <cols>
    <col min="1" max="1" width="7.140625" style="8" customWidth="1"/>
    <col min="2" max="2" width="12.57421875" style="8" customWidth="1"/>
    <col min="3" max="3" width="21.8515625" style="8" customWidth="1"/>
    <col min="4" max="4" width="17.00390625" style="8" customWidth="1"/>
    <col min="5" max="5" width="16.00390625" style="8" customWidth="1"/>
    <col min="6" max="6" width="11.57421875" style="8" customWidth="1"/>
    <col min="7" max="7" width="15.28125" style="8" customWidth="1"/>
    <col min="8" max="8" width="15.7109375" style="8" customWidth="1"/>
    <col min="9" max="10" width="15.00390625" style="8" customWidth="1"/>
    <col min="11" max="11" width="13.7109375" style="8" customWidth="1"/>
    <col min="12" max="13" width="11.421875" style="8" customWidth="1"/>
    <col min="14" max="14" width="12.140625" style="8" customWidth="1"/>
    <col min="15" max="15" width="11.421875" style="8" customWidth="1"/>
    <col min="16" max="16" width="14.28125" style="8" customWidth="1"/>
    <col min="17" max="17" width="11.8515625" style="8" customWidth="1"/>
    <col min="18" max="18" width="14.57421875" style="8" customWidth="1"/>
    <col min="19" max="19" width="10.421875" style="8" customWidth="1"/>
    <col min="20" max="20" width="16.421875" style="8" customWidth="1"/>
    <col min="21" max="21" width="14.421875" style="8" bestFit="1" customWidth="1"/>
    <col min="22" max="22" width="16.00390625" style="8" bestFit="1" customWidth="1"/>
    <col min="23" max="23" width="25.7109375" style="8" customWidth="1"/>
    <col min="24" max="24" width="15.8515625" style="8" customWidth="1"/>
    <col min="25" max="26" width="9.28125" style="8" bestFit="1" customWidth="1"/>
    <col min="27" max="16384" width="9.140625" style="8" customWidth="1"/>
  </cols>
  <sheetData>
    <row r="1" spans="1:43" ht="24" customHeight="1" thickBot="1">
      <c r="A1" s="1" t="s">
        <v>0</v>
      </c>
      <c r="B1" s="2"/>
      <c r="C1" s="2"/>
      <c r="D1" s="2"/>
      <c r="E1" s="3"/>
      <c r="F1" s="4"/>
      <c r="G1" s="4"/>
      <c r="H1" s="4"/>
      <c r="I1" s="171" t="str">
        <f>'[1]7. Finanční zpráva '!C22</f>
        <v>č. 3 od 01/05/2012 - 31/12/2012</v>
      </c>
      <c r="J1" s="172"/>
      <c r="K1" s="5"/>
      <c r="L1" s="6"/>
      <c r="M1" s="4"/>
      <c r="N1" s="4"/>
      <c r="O1" s="4"/>
      <c r="P1" s="4"/>
      <c r="Q1" s="4"/>
      <c r="R1" s="7"/>
      <c r="S1" s="7"/>
      <c r="AP1" t="s">
        <v>1</v>
      </c>
      <c r="AQ1" s="9" t="s">
        <v>2</v>
      </c>
    </row>
    <row r="2" spans="1:43" s="14" customFormat="1" ht="15.75" thickBot="1">
      <c r="A2" s="10"/>
      <c r="B2" s="10"/>
      <c r="C2" s="10"/>
      <c r="D2" s="10"/>
      <c r="E2" s="10"/>
      <c r="F2" s="11"/>
      <c r="G2" s="11"/>
      <c r="H2" s="11"/>
      <c r="I2" s="10"/>
      <c r="J2" s="10"/>
      <c r="K2" s="10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AP2"/>
      <c r="AQ2" s="9" t="s">
        <v>3</v>
      </c>
    </row>
    <row r="3" spans="1:43" s="14" customFormat="1" ht="15">
      <c r="A3" s="15"/>
      <c r="B3" s="173" t="s">
        <v>4</v>
      </c>
      <c r="C3" s="174"/>
      <c r="D3" s="174"/>
      <c r="E3" s="174"/>
      <c r="F3" s="175">
        <f>'[1]7. Finanční zpráva '!C20</f>
        <v>4</v>
      </c>
      <c r="G3" s="176"/>
      <c r="H3" s="177" t="s">
        <v>5</v>
      </c>
      <c r="I3" s="178"/>
      <c r="J3" s="179" t="str">
        <f>'[1]7. Finanční zpráva '!C10</f>
        <v>Kraj Vysočina</v>
      </c>
      <c r="K3" s="180"/>
      <c r="L3" s="180"/>
      <c r="M3" s="180"/>
      <c r="N3" s="180"/>
      <c r="O3" s="180"/>
      <c r="P3" s="180"/>
      <c r="Q3" s="181"/>
      <c r="R3" s="12"/>
      <c r="S3" s="12"/>
      <c r="T3" s="12"/>
      <c r="U3" s="12"/>
      <c r="V3" s="13"/>
      <c r="W3" s="170" t="s">
        <v>511</v>
      </c>
      <c r="AP3" t="s">
        <v>6</v>
      </c>
      <c r="AQ3" s="9" t="s">
        <v>7</v>
      </c>
    </row>
    <row r="4" spans="1:43" s="14" customFormat="1" ht="15.75" thickBot="1">
      <c r="A4" s="10"/>
      <c r="B4" s="182" t="s">
        <v>8</v>
      </c>
      <c r="C4" s="183"/>
      <c r="D4" s="183"/>
      <c r="E4" s="183"/>
      <c r="F4" s="184" t="str">
        <f>'[1]7. Finanční zpráva '!C8</f>
        <v>M00172</v>
      </c>
      <c r="G4" s="185"/>
      <c r="H4" s="186" t="s">
        <v>9</v>
      </c>
      <c r="I4" s="187"/>
      <c r="J4" s="188" t="s">
        <v>10</v>
      </c>
      <c r="K4" s="189"/>
      <c r="L4" s="189"/>
      <c r="M4" s="189"/>
      <c r="N4" s="189"/>
      <c r="O4" s="189"/>
      <c r="P4" s="189"/>
      <c r="Q4" s="190"/>
      <c r="R4" s="12"/>
      <c r="S4" s="12"/>
      <c r="T4" s="12"/>
      <c r="U4" s="12"/>
      <c r="V4" s="13"/>
      <c r="W4" s="170" t="s">
        <v>510</v>
      </c>
      <c r="AP4" t="s">
        <v>11</v>
      </c>
      <c r="AQ4" s="9" t="s">
        <v>12</v>
      </c>
    </row>
    <row r="5" spans="1:43" s="14" customFormat="1" ht="15.75" thickBot="1">
      <c r="A5" s="15"/>
      <c r="B5" s="15"/>
      <c r="C5" s="15"/>
      <c r="D5" s="15"/>
      <c r="E5" s="15"/>
      <c r="F5" s="11"/>
      <c r="G5" s="11"/>
      <c r="K5" s="10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AP5" t="s">
        <v>13</v>
      </c>
      <c r="AQ5" s="9" t="s">
        <v>14</v>
      </c>
    </row>
    <row r="6" spans="1:43" s="14" customFormat="1" ht="15.75" thickBot="1">
      <c r="A6" s="15"/>
      <c r="B6" s="191" t="s">
        <v>15</v>
      </c>
      <c r="C6" s="192"/>
      <c r="D6" s="16" t="s">
        <v>16</v>
      </c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7"/>
      <c r="AP6" t="s">
        <v>17</v>
      </c>
      <c r="AQ6" s="9" t="s">
        <v>18</v>
      </c>
    </row>
    <row r="7" spans="1:43" s="14" customFormat="1" ht="15.75" customHeight="1">
      <c r="A7" s="15"/>
      <c r="B7" s="193" t="s">
        <v>19</v>
      </c>
      <c r="C7" s="194"/>
      <c r="D7" s="199" t="s">
        <v>20</v>
      </c>
      <c r="E7" s="11"/>
      <c r="F7" s="11"/>
      <c r="G7" s="11"/>
      <c r="H7" s="18" t="s">
        <v>21</v>
      </c>
      <c r="I7" s="202">
        <v>25.637</v>
      </c>
      <c r="J7" s="203"/>
      <c r="K7" s="204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AP7" t="s">
        <v>22</v>
      </c>
      <c r="AQ7" s="9" t="s">
        <v>23</v>
      </c>
    </row>
    <row r="8" spans="1:43" s="14" customFormat="1" ht="15.75" thickBot="1">
      <c r="A8" s="10"/>
      <c r="B8" s="195"/>
      <c r="C8" s="196"/>
      <c r="D8" s="200"/>
      <c r="E8" s="11"/>
      <c r="F8" s="11"/>
      <c r="G8" s="11"/>
      <c r="H8" s="19" t="s">
        <v>24</v>
      </c>
      <c r="I8" s="205">
        <v>41352</v>
      </c>
      <c r="J8" s="206"/>
      <c r="K8" s="207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AP8" t="s">
        <v>25</v>
      </c>
      <c r="AQ8" s="9" t="s">
        <v>26</v>
      </c>
    </row>
    <row r="9" spans="1:43" s="14" customFormat="1" ht="18" customHeight="1" thickBot="1">
      <c r="A9" s="10"/>
      <c r="B9" s="197"/>
      <c r="C9" s="198"/>
      <c r="D9" s="201"/>
      <c r="E9" s="11"/>
      <c r="F9" s="11"/>
      <c r="G9" s="11"/>
      <c r="H9" s="11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AP9" t="s">
        <v>27</v>
      </c>
      <c r="AQ9" s="9" t="s">
        <v>28</v>
      </c>
    </row>
    <row r="10" spans="1:43" s="26" customFormat="1" ht="15" thickBot="1">
      <c r="A10" s="20"/>
      <c r="B10" s="20"/>
      <c r="C10" s="20"/>
      <c r="D10" s="20"/>
      <c r="E10" s="21"/>
      <c r="F10" s="22"/>
      <c r="G10" s="22"/>
      <c r="H10" s="22"/>
      <c r="I10" s="22"/>
      <c r="J10" s="21"/>
      <c r="K10" s="23"/>
      <c r="L10" s="24"/>
      <c r="M10" s="24"/>
      <c r="N10" s="24"/>
      <c r="O10" s="24"/>
      <c r="P10" s="24"/>
      <c r="Q10" s="24"/>
      <c r="R10" s="25"/>
      <c r="S10" s="25"/>
      <c r="T10" s="25"/>
      <c r="U10" s="25"/>
      <c r="AP10" t="s">
        <v>29</v>
      </c>
      <c r="AQ10" s="9" t="s">
        <v>30</v>
      </c>
    </row>
    <row r="11" spans="1:43" ht="13.5" customHeight="1" thickBot="1">
      <c r="A11" s="27"/>
      <c r="B11" s="208" t="s">
        <v>31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10"/>
      <c r="T11" s="211" t="s">
        <v>32</v>
      </c>
      <c r="U11" s="212"/>
      <c r="V11" s="212"/>
      <c r="W11" s="213"/>
      <c r="AP11" t="s">
        <v>33</v>
      </c>
      <c r="AQ11" s="9" t="s">
        <v>34</v>
      </c>
    </row>
    <row r="12" spans="1:43" ht="12.75" customHeight="1">
      <c r="A12" s="214"/>
      <c r="B12" s="216" t="s">
        <v>35</v>
      </c>
      <c r="C12" s="219" t="s">
        <v>36</v>
      </c>
      <c r="D12" s="220"/>
      <c r="E12" s="220"/>
      <c r="F12" s="221"/>
      <c r="G12" s="222" t="s">
        <v>37</v>
      </c>
      <c r="H12" s="225" t="s">
        <v>38</v>
      </c>
      <c r="I12" s="219" t="s">
        <v>39</v>
      </c>
      <c r="J12" s="221"/>
      <c r="K12" s="225" t="s">
        <v>40</v>
      </c>
      <c r="L12" s="225" t="s">
        <v>41</v>
      </c>
      <c r="M12" s="228" t="s">
        <v>42</v>
      </c>
      <c r="N12" s="231" t="s">
        <v>43</v>
      </c>
      <c r="O12" s="232"/>
      <c r="P12" s="232"/>
      <c r="Q12" s="233"/>
      <c r="R12" s="237" t="s">
        <v>44</v>
      </c>
      <c r="S12" s="240" t="s">
        <v>45</v>
      </c>
      <c r="T12" s="243" t="s">
        <v>46</v>
      </c>
      <c r="U12" s="244"/>
      <c r="V12" s="243" t="s">
        <v>47</v>
      </c>
      <c r="W12" s="247" t="s">
        <v>48</v>
      </c>
      <c r="AQ12" s="9" t="s">
        <v>49</v>
      </c>
    </row>
    <row r="13" spans="1:23" ht="12.75" customHeight="1">
      <c r="A13" s="215"/>
      <c r="B13" s="217"/>
      <c r="C13" s="249" t="s">
        <v>50</v>
      </c>
      <c r="D13" s="250" t="s">
        <v>51</v>
      </c>
      <c r="E13" s="249" t="s">
        <v>52</v>
      </c>
      <c r="F13" s="249" t="s">
        <v>53</v>
      </c>
      <c r="G13" s="223"/>
      <c r="H13" s="226"/>
      <c r="I13" s="249" t="s">
        <v>54</v>
      </c>
      <c r="J13" s="249" t="s">
        <v>55</v>
      </c>
      <c r="K13" s="226"/>
      <c r="L13" s="226"/>
      <c r="M13" s="229"/>
      <c r="N13" s="234"/>
      <c r="O13" s="235"/>
      <c r="P13" s="235"/>
      <c r="Q13" s="236"/>
      <c r="R13" s="238"/>
      <c r="S13" s="241"/>
      <c r="T13" s="245"/>
      <c r="U13" s="245"/>
      <c r="V13" s="246"/>
      <c r="W13" s="248"/>
    </row>
    <row r="14" spans="1:23" ht="51.75" customHeight="1" thickBot="1">
      <c r="A14" s="215"/>
      <c r="B14" s="218"/>
      <c r="C14" s="227"/>
      <c r="D14" s="251"/>
      <c r="E14" s="227"/>
      <c r="F14" s="227"/>
      <c r="G14" s="224"/>
      <c r="H14" s="227"/>
      <c r="I14" s="227"/>
      <c r="J14" s="227"/>
      <c r="K14" s="227"/>
      <c r="L14" s="227"/>
      <c r="M14" s="230"/>
      <c r="N14" s="29" t="s">
        <v>56</v>
      </c>
      <c r="O14" s="30" t="s">
        <v>57</v>
      </c>
      <c r="P14" s="31" t="s">
        <v>58</v>
      </c>
      <c r="Q14" s="31" t="s">
        <v>59</v>
      </c>
      <c r="R14" s="239"/>
      <c r="S14" s="242"/>
      <c r="T14" s="28" t="s">
        <v>60</v>
      </c>
      <c r="U14" s="28" t="s">
        <v>61</v>
      </c>
      <c r="V14" s="246"/>
      <c r="W14" s="248"/>
    </row>
    <row r="15" spans="1:23" ht="21" customHeight="1" thickBot="1">
      <c r="A15" s="32"/>
      <c r="B15" s="33">
        <v>1</v>
      </c>
      <c r="C15" s="34">
        <v>2</v>
      </c>
      <c r="D15" s="34">
        <v>3</v>
      </c>
      <c r="E15" s="33">
        <v>4</v>
      </c>
      <c r="F15" s="34">
        <v>5</v>
      </c>
      <c r="G15" s="34">
        <v>6</v>
      </c>
      <c r="H15" s="33">
        <v>7</v>
      </c>
      <c r="I15" s="34">
        <v>8</v>
      </c>
      <c r="J15" s="34">
        <v>9</v>
      </c>
      <c r="K15" s="33">
        <v>10</v>
      </c>
      <c r="L15" s="34">
        <v>11</v>
      </c>
      <c r="M15" s="35">
        <v>12</v>
      </c>
      <c r="N15" s="33">
        <v>13</v>
      </c>
      <c r="O15" s="34">
        <v>14</v>
      </c>
      <c r="P15" s="34">
        <v>15</v>
      </c>
      <c r="Q15" s="36" t="s">
        <v>62</v>
      </c>
      <c r="R15" s="34">
        <v>16</v>
      </c>
      <c r="S15" s="33">
        <v>17</v>
      </c>
      <c r="T15" s="34">
        <v>18</v>
      </c>
      <c r="U15" s="34">
        <v>19</v>
      </c>
      <c r="V15" s="33">
        <v>20</v>
      </c>
      <c r="W15" s="37">
        <v>21</v>
      </c>
    </row>
    <row r="16" spans="1:43" s="14" customFormat="1" ht="26.25">
      <c r="A16" s="252" t="s">
        <v>63</v>
      </c>
      <c r="B16" s="38" t="s">
        <v>64</v>
      </c>
      <c r="C16" s="39" t="s">
        <v>65</v>
      </c>
      <c r="D16" s="40" t="s">
        <v>2</v>
      </c>
      <c r="E16" s="41" t="s">
        <v>65</v>
      </c>
      <c r="F16" s="42" t="s">
        <v>66</v>
      </c>
      <c r="G16" s="43"/>
      <c r="H16" s="44" t="s">
        <v>67</v>
      </c>
      <c r="I16" s="45"/>
      <c r="J16" s="46"/>
      <c r="K16" s="47">
        <v>41284</v>
      </c>
      <c r="L16" s="47">
        <v>41285</v>
      </c>
      <c r="M16" s="48" t="s">
        <v>60</v>
      </c>
      <c r="N16" s="49">
        <v>190440</v>
      </c>
      <c r="O16" s="50">
        <v>0</v>
      </c>
      <c r="P16" s="51">
        <f>IF($D$6="ANO",IF($D$7="NE",SUM(N16:O16),N16),SUM(N16:O16))</f>
        <v>190440</v>
      </c>
      <c r="Q16" s="50">
        <v>0</v>
      </c>
      <c r="R16" s="51">
        <f>ROUND(IF(M16="EUR",P16,(P16/$I$7)),2)</f>
        <v>7428.33</v>
      </c>
      <c r="S16" s="52">
        <v>25</v>
      </c>
      <c r="T16" s="53"/>
      <c r="U16" s="53"/>
      <c r="V16" s="54">
        <f>ROUND(IF(M16="CZK",R16-(T16/$I$7),R16-U16),2)</f>
        <v>7428.33</v>
      </c>
      <c r="W16" s="55"/>
      <c r="AQ16" s="8"/>
    </row>
    <row r="17" spans="1:43" s="14" customFormat="1" ht="26.25">
      <c r="A17" s="253"/>
      <c r="B17" s="38" t="s">
        <v>68</v>
      </c>
      <c r="C17" s="39" t="s">
        <v>69</v>
      </c>
      <c r="D17" s="40" t="s">
        <v>3</v>
      </c>
      <c r="E17" s="41" t="s">
        <v>69</v>
      </c>
      <c r="F17" s="42" t="s">
        <v>66</v>
      </c>
      <c r="G17" s="43"/>
      <c r="H17" s="44" t="s">
        <v>67</v>
      </c>
      <c r="I17" s="45"/>
      <c r="J17" s="46"/>
      <c r="K17" s="47">
        <v>41284</v>
      </c>
      <c r="L17" s="47">
        <v>41285</v>
      </c>
      <c r="M17" s="48" t="s">
        <v>60</v>
      </c>
      <c r="N17" s="49">
        <v>60773</v>
      </c>
      <c r="O17" s="50">
        <v>0</v>
      </c>
      <c r="P17" s="51">
        <f>IF($D$6="ANO",IF($D$7="NE",SUM(N17:O17),N17),SUM(N17:O17))</f>
        <v>60773</v>
      </c>
      <c r="Q17" s="50">
        <v>0</v>
      </c>
      <c r="R17" s="51">
        <f>ROUND(IF(M17="EUR",P17,(P17/$I$7)),2)</f>
        <v>2370.52</v>
      </c>
      <c r="S17" s="52">
        <v>0</v>
      </c>
      <c r="T17" s="53"/>
      <c r="U17" s="53"/>
      <c r="V17" s="54">
        <f>ROUND(IF(M17="CZK",R17-(T17/$I$7),R17-U17),2)</f>
        <v>2370.52</v>
      </c>
      <c r="W17" s="55"/>
      <c r="AQ17" s="8"/>
    </row>
    <row r="18" spans="1:43" s="14" customFormat="1" ht="26.25">
      <c r="A18" s="253"/>
      <c r="B18" s="38" t="s">
        <v>70</v>
      </c>
      <c r="C18" s="39" t="s">
        <v>71</v>
      </c>
      <c r="D18" s="40" t="s">
        <v>7</v>
      </c>
      <c r="E18" s="41" t="s">
        <v>71</v>
      </c>
      <c r="F18" s="42" t="s">
        <v>66</v>
      </c>
      <c r="G18" s="43"/>
      <c r="H18" s="44" t="s">
        <v>67</v>
      </c>
      <c r="I18" s="45"/>
      <c r="J18" s="46"/>
      <c r="K18" s="47">
        <v>41284</v>
      </c>
      <c r="L18" s="47">
        <v>41285</v>
      </c>
      <c r="M18" s="48" t="s">
        <v>60</v>
      </c>
      <c r="N18" s="49">
        <v>792</v>
      </c>
      <c r="O18" s="50">
        <v>0</v>
      </c>
      <c r="P18" s="51">
        <f>IF($D$6="ANO",IF($D$7="NE",SUM(N18:O18),N18),SUM(N18:O18))</f>
        <v>792</v>
      </c>
      <c r="Q18" s="50">
        <v>0</v>
      </c>
      <c r="R18" s="51">
        <f>ROUND(IF(M18="EUR",P18,(P18/$I$7)),2)</f>
        <v>30.89</v>
      </c>
      <c r="S18" s="52">
        <v>0</v>
      </c>
      <c r="T18" s="53"/>
      <c r="U18" s="53"/>
      <c r="V18" s="54">
        <f>ROUND(IF(M18="CZK",R18-(T18/$I$7),R18-U18),2)</f>
        <v>30.89</v>
      </c>
      <c r="W18" s="55"/>
      <c r="AQ18" s="8"/>
    </row>
    <row r="19" spans="1:43" ht="66" thickBot="1">
      <c r="A19" s="253"/>
      <c r="B19" s="56" t="s">
        <v>72</v>
      </c>
      <c r="C19" s="57" t="s">
        <v>73</v>
      </c>
      <c r="D19" s="40" t="s">
        <v>12</v>
      </c>
      <c r="E19" s="41" t="s">
        <v>74</v>
      </c>
      <c r="F19" s="42" t="s">
        <v>66</v>
      </c>
      <c r="G19" s="43"/>
      <c r="H19" s="44" t="s">
        <v>75</v>
      </c>
      <c r="I19" s="45"/>
      <c r="J19" s="46"/>
      <c r="K19" s="47">
        <v>41261</v>
      </c>
      <c r="L19" s="58">
        <v>41263</v>
      </c>
      <c r="M19" s="48" t="s">
        <v>60</v>
      </c>
      <c r="N19" s="49">
        <v>16285</v>
      </c>
      <c r="O19" s="50">
        <v>0</v>
      </c>
      <c r="P19" s="51">
        <f>IF($D$6="ANO",IF($D$7="NE",SUM(N19:O19),N19),SUM(N19:O19))</f>
        <v>16285</v>
      </c>
      <c r="Q19" s="50">
        <v>0</v>
      </c>
      <c r="R19" s="51">
        <f>ROUND(IF(M19="EUR",P19,(P19/$I$7)),2)</f>
        <v>635.21</v>
      </c>
      <c r="S19" s="52">
        <v>267</v>
      </c>
      <c r="T19" s="53"/>
      <c r="U19" s="53"/>
      <c r="V19" s="54">
        <f>ROUND(IF(M19="CZK",R19-(T19/$I$7),R19-U19),2)</f>
        <v>635.21</v>
      </c>
      <c r="W19" s="59"/>
      <c r="AQ19" s="14"/>
    </row>
    <row r="20" spans="1:23" ht="13.5" thickBot="1">
      <c r="A20" s="254"/>
      <c r="B20" s="255" t="s">
        <v>76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7"/>
      <c r="Q20" s="60">
        <f aca="true" t="shared" si="0" ref="Q20:V20">SUM(Q16:Q19)</f>
        <v>0</v>
      </c>
      <c r="R20" s="61">
        <f t="shared" si="0"/>
        <v>10464.95</v>
      </c>
      <c r="S20" s="62">
        <f t="shared" si="0"/>
        <v>292</v>
      </c>
      <c r="T20" s="61">
        <f t="shared" si="0"/>
        <v>0</v>
      </c>
      <c r="U20" s="61">
        <f t="shared" si="0"/>
        <v>0</v>
      </c>
      <c r="V20" s="61">
        <f t="shared" si="0"/>
        <v>10464.95</v>
      </c>
      <c r="W20" s="63"/>
    </row>
    <row r="21" spans="1:23" ht="132">
      <c r="A21" s="258" t="s">
        <v>77</v>
      </c>
      <c r="B21" s="56" t="s">
        <v>78</v>
      </c>
      <c r="C21" s="64" t="s">
        <v>79</v>
      </c>
      <c r="D21" s="65" t="s">
        <v>14</v>
      </c>
      <c r="E21" s="66" t="s">
        <v>80</v>
      </c>
      <c r="F21" s="42" t="s">
        <v>66</v>
      </c>
      <c r="G21" s="65" t="s">
        <v>81</v>
      </c>
      <c r="H21" s="65" t="s">
        <v>82</v>
      </c>
      <c r="I21" s="64" t="s">
        <v>83</v>
      </c>
      <c r="J21" s="67" t="s">
        <v>84</v>
      </c>
      <c r="K21" s="68">
        <v>41197</v>
      </c>
      <c r="L21" s="68">
        <v>41206</v>
      </c>
      <c r="M21" s="48" t="s">
        <v>60</v>
      </c>
      <c r="N21" s="49">
        <v>20320</v>
      </c>
      <c r="O21" s="50">
        <v>4064</v>
      </c>
      <c r="P21" s="51">
        <f aca="true" t="shared" si="1" ref="P21:P90">IF($D$6="ANO",IF($D$7="NE",SUM(N21:O21),N21),SUM(N21:O21))</f>
        <v>24384</v>
      </c>
      <c r="Q21" s="50">
        <v>0</v>
      </c>
      <c r="R21" s="51">
        <f aca="true" t="shared" si="2" ref="R21:R90">ROUND(IF(M21="EUR",P21,(P21/$I$7)),2)</f>
        <v>951.13</v>
      </c>
      <c r="S21" s="52">
        <v>6</v>
      </c>
      <c r="T21" s="53"/>
      <c r="U21" s="53"/>
      <c r="V21" s="54">
        <f aca="true" t="shared" si="3" ref="V21:V90">ROUND(IF(M21="CZK",R21-(T21/$I$7),R21-U21),2)</f>
        <v>951.13</v>
      </c>
      <c r="W21" s="55"/>
    </row>
    <row r="22" spans="1:23" ht="63.75" customHeight="1">
      <c r="A22" s="259"/>
      <c r="B22" s="56" t="s">
        <v>85</v>
      </c>
      <c r="C22" s="64" t="s">
        <v>86</v>
      </c>
      <c r="D22" s="65" t="s">
        <v>14</v>
      </c>
      <c r="E22" s="69" t="s">
        <v>87</v>
      </c>
      <c r="F22" s="42" t="s">
        <v>66</v>
      </c>
      <c r="G22" s="65" t="s">
        <v>88</v>
      </c>
      <c r="H22" s="65" t="s">
        <v>89</v>
      </c>
      <c r="I22" s="64" t="s">
        <v>90</v>
      </c>
      <c r="J22" s="67" t="s">
        <v>91</v>
      </c>
      <c r="K22" s="68">
        <v>41107</v>
      </c>
      <c r="L22" s="68">
        <v>41127</v>
      </c>
      <c r="M22" s="48" t="s">
        <v>60</v>
      </c>
      <c r="N22" s="49">
        <v>10832.9</v>
      </c>
      <c r="O22" s="50">
        <v>2167.1</v>
      </c>
      <c r="P22" s="51">
        <f t="shared" si="1"/>
        <v>13000</v>
      </c>
      <c r="Q22" s="50">
        <v>0</v>
      </c>
      <c r="R22" s="51">
        <f t="shared" si="2"/>
        <v>507.08</v>
      </c>
      <c r="S22" s="52">
        <v>6</v>
      </c>
      <c r="T22" s="53"/>
      <c r="U22" s="53"/>
      <c r="V22" s="54">
        <f t="shared" si="3"/>
        <v>507.08</v>
      </c>
      <c r="W22" s="55"/>
    </row>
    <row r="23" spans="1:23" ht="63.75" customHeight="1">
      <c r="A23" s="259"/>
      <c r="B23" s="56" t="s">
        <v>92</v>
      </c>
      <c r="C23" s="64" t="s">
        <v>86</v>
      </c>
      <c r="D23" s="65" t="s">
        <v>14</v>
      </c>
      <c r="E23" s="69" t="s">
        <v>93</v>
      </c>
      <c r="F23" s="42" t="s">
        <v>66</v>
      </c>
      <c r="G23" s="65" t="s">
        <v>94</v>
      </c>
      <c r="H23" s="65" t="s">
        <v>95</v>
      </c>
      <c r="I23" s="64" t="s">
        <v>90</v>
      </c>
      <c r="J23" s="67" t="s">
        <v>91</v>
      </c>
      <c r="K23" s="68">
        <v>41233</v>
      </c>
      <c r="L23" s="68">
        <v>41248</v>
      </c>
      <c r="M23" s="48" t="s">
        <v>60</v>
      </c>
      <c r="N23" s="49">
        <v>8166.34</v>
      </c>
      <c r="O23" s="50">
        <v>1633.66</v>
      </c>
      <c r="P23" s="51">
        <f>IF($D$6="ANO",IF($D$7="NE",SUM(N23:O23),N23),SUM(N23:O23))</f>
        <v>9800</v>
      </c>
      <c r="Q23" s="50">
        <v>0</v>
      </c>
      <c r="R23" s="51">
        <f>ROUND(IF(M23="EUR",P23,(P23/$I$7)),2)</f>
        <v>382.26</v>
      </c>
      <c r="S23" s="52">
        <v>5</v>
      </c>
      <c r="T23" s="53"/>
      <c r="U23" s="53"/>
      <c r="V23" s="54">
        <f>ROUND(IF(M23="CZK",R23-(T23/$I$7),R23-U23),2)</f>
        <v>382.26</v>
      </c>
      <c r="W23" s="55"/>
    </row>
    <row r="24" spans="1:23" ht="38.25" customHeight="1">
      <c r="A24" s="259"/>
      <c r="B24" s="56" t="s">
        <v>96</v>
      </c>
      <c r="C24" s="64" t="s">
        <v>97</v>
      </c>
      <c r="D24" s="65" t="s">
        <v>14</v>
      </c>
      <c r="E24" s="69" t="s">
        <v>98</v>
      </c>
      <c r="F24" s="42" t="s">
        <v>66</v>
      </c>
      <c r="G24" s="65" t="s">
        <v>99</v>
      </c>
      <c r="H24" s="65" t="s">
        <v>100</v>
      </c>
      <c r="I24" s="64" t="s">
        <v>101</v>
      </c>
      <c r="J24" s="67" t="s">
        <v>102</v>
      </c>
      <c r="K24" s="68">
        <v>41052</v>
      </c>
      <c r="L24" s="68">
        <v>41065</v>
      </c>
      <c r="M24" s="48" t="s">
        <v>60</v>
      </c>
      <c r="N24" s="49">
        <v>13500</v>
      </c>
      <c r="O24" s="50">
        <v>0</v>
      </c>
      <c r="P24" s="51">
        <f t="shared" si="1"/>
        <v>13500</v>
      </c>
      <c r="Q24" s="50">
        <v>0</v>
      </c>
      <c r="R24" s="51">
        <f t="shared" si="2"/>
        <v>526.58</v>
      </c>
      <c r="S24" s="52">
        <v>8</v>
      </c>
      <c r="T24" s="53"/>
      <c r="U24" s="53"/>
      <c r="V24" s="54">
        <f t="shared" si="3"/>
        <v>526.58</v>
      </c>
      <c r="W24" s="55"/>
    </row>
    <row r="25" spans="1:23" ht="39">
      <c r="A25" s="259"/>
      <c r="B25" s="56" t="s">
        <v>103</v>
      </c>
      <c r="C25" s="64" t="s">
        <v>97</v>
      </c>
      <c r="D25" s="65" t="s">
        <v>14</v>
      </c>
      <c r="E25" s="69" t="s">
        <v>104</v>
      </c>
      <c r="F25" s="42" t="s">
        <v>66</v>
      </c>
      <c r="G25" s="65" t="s">
        <v>105</v>
      </c>
      <c r="H25" s="65" t="s">
        <v>106</v>
      </c>
      <c r="I25" s="64" t="s">
        <v>101</v>
      </c>
      <c r="J25" s="67" t="s">
        <v>102</v>
      </c>
      <c r="K25" s="68">
        <v>41073</v>
      </c>
      <c r="L25" s="68">
        <v>41087</v>
      </c>
      <c r="M25" s="48" t="s">
        <v>60</v>
      </c>
      <c r="N25" s="49">
        <v>13500</v>
      </c>
      <c r="O25" s="50">
        <v>0</v>
      </c>
      <c r="P25" s="51">
        <f t="shared" si="1"/>
        <v>13500</v>
      </c>
      <c r="Q25" s="50">
        <v>0</v>
      </c>
      <c r="R25" s="51">
        <f t="shared" si="2"/>
        <v>526.58</v>
      </c>
      <c r="S25" s="52">
        <v>8</v>
      </c>
      <c r="T25" s="53"/>
      <c r="U25" s="53"/>
      <c r="V25" s="54">
        <f t="shared" si="3"/>
        <v>526.58</v>
      </c>
      <c r="W25" s="55"/>
    </row>
    <row r="26" spans="1:23" ht="78.75">
      <c r="A26" s="259"/>
      <c r="B26" s="56" t="s">
        <v>107</v>
      </c>
      <c r="C26" s="64" t="s">
        <v>97</v>
      </c>
      <c r="D26" s="65" t="s">
        <v>14</v>
      </c>
      <c r="E26" s="66" t="s">
        <v>108</v>
      </c>
      <c r="F26" s="42" t="s">
        <v>66</v>
      </c>
      <c r="G26" s="65" t="s">
        <v>109</v>
      </c>
      <c r="H26" s="65" t="s">
        <v>110</v>
      </c>
      <c r="I26" s="64" t="s">
        <v>111</v>
      </c>
      <c r="J26" s="67" t="s">
        <v>112</v>
      </c>
      <c r="K26" s="68">
        <v>41096</v>
      </c>
      <c r="L26" s="68">
        <v>41117</v>
      </c>
      <c r="M26" s="48" t="s">
        <v>61</v>
      </c>
      <c r="N26" s="49">
        <v>1815</v>
      </c>
      <c r="O26" s="50">
        <v>0</v>
      </c>
      <c r="P26" s="51">
        <f t="shared" si="1"/>
        <v>1815</v>
      </c>
      <c r="Q26" s="50">
        <v>0</v>
      </c>
      <c r="R26" s="51">
        <f t="shared" si="2"/>
        <v>1815</v>
      </c>
      <c r="S26" s="52">
        <v>7</v>
      </c>
      <c r="T26" s="53"/>
      <c r="U26" s="53"/>
      <c r="V26" s="54">
        <f t="shared" si="3"/>
        <v>1815</v>
      </c>
      <c r="W26" s="55"/>
    </row>
    <row r="27" spans="1:23" ht="39">
      <c r="A27" s="259"/>
      <c r="B27" s="56" t="s">
        <v>113</v>
      </c>
      <c r="C27" s="64" t="s">
        <v>97</v>
      </c>
      <c r="D27" s="65" t="s">
        <v>14</v>
      </c>
      <c r="E27" s="69" t="s">
        <v>114</v>
      </c>
      <c r="F27" s="42" t="s">
        <v>66</v>
      </c>
      <c r="G27" s="65" t="s">
        <v>115</v>
      </c>
      <c r="H27" s="65" t="s">
        <v>116</v>
      </c>
      <c r="I27" s="64" t="s">
        <v>101</v>
      </c>
      <c r="J27" s="67" t="s">
        <v>102</v>
      </c>
      <c r="K27" s="68">
        <v>41243</v>
      </c>
      <c r="L27" s="68">
        <v>41255</v>
      </c>
      <c r="M27" s="48" t="s">
        <v>60</v>
      </c>
      <c r="N27" s="49">
        <v>36000</v>
      </c>
      <c r="O27" s="50">
        <v>0</v>
      </c>
      <c r="P27" s="51">
        <f>IF($D$6="ANO",IF($D$7="NE",SUM(N27:O27),N27),SUM(N27:O27))</f>
        <v>36000</v>
      </c>
      <c r="Q27" s="50">
        <v>0</v>
      </c>
      <c r="R27" s="51">
        <f>ROUND(IF(M27="EUR",P27,(P27/$I$7)),2)</f>
        <v>1404.22</v>
      </c>
      <c r="S27" s="52">
        <v>6</v>
      </c>
      <c r="T27" s="53"/>
      <c r="U27" s="53"/>
      <c r="V27" s="54">
        <f>ROUND(IF(M27="CZK",R27-(T27/$I$7),R27-U27),2)</f>
        <v>1404.22</v>
      </c>
      <c r="W27" s="55"/>
    </row>
    <row r="28" spans="1:23" ht="39">
      <c r="A28" s="259"/>
      <c r="B28" s="56" t="s">
        <v>117</v>
      </c>
      <c r="C28" s="64" t="s">
        <v>97</v>
      </c>
      <c r="D28" s="65" t="s">
        <v>14</v>
      </c>
      <c r="E28" s="69" t="s">
        <v>118</v>
      </c>
      <c r="F28" s="42" t="s">
        <v>66</v>
      </c>
      <c r="G28" s="65" t="s">
        <v>119</v>
      </c>
      <c r="H28" s="65" t="s">
        <v>120</v>
      </c>
      <c r="I28" s="64" t="s">
        <v>101</v>
      </c>
      <c r="J28" s="67" t="s">
        <v>102</v>
      </c>
      <c r="K28" s="68">
        <v>41243</v>
      </c>
      <c r="L28" s="68">
        <v>41255</v>
      </c>
      <c r="M28" s="48" t="s">
        <v>60</v>
      </c>
      <c r="N28" s="49">
        <v>18000</v>
      </c>
      <c r="O28" s="50">
        <v>0</v>
      </c>
      <c r="P28" s="51">
        <f>IF($D$6="ANO",IF($D$7="NE",SUM(N28:O28),N28),SUM(N28:O28))</f>
        <v>18000</v>
      </c>
      <c r="Q28" s="50">
        <v>0</v>
      </c>
      <c r="R28" s="51">
        <f>ROUND(IF(M28="EUR",P28,(P28/$I$7)),2)</f>
        <v>702.11</v>
      </c>
      <c r="S28" s="52">
        <v>6</v>
      </c>
      <c r="T28" s="53"/>
      <c r="U28" s="53"/>
      <c r="V28" s="54">
        <f>ROUND(IF(M28="CZK",R28-(T28/$I$7),R28-U28),2)</f>
        <v>702.11</v>
      </c>
      <c r="W28" s="55"/>
    </row>
    <row r="29" spans="1:23" ht="39">
      <c r="A29" s="259"/>
      <c r="B29" s="56" t="s">
        <v>121</v>
      </c>
      <c r="C29" s="64" t="s">
        <v>97</v>
      </c>
      <c r="D29" s="65" t="s">
        <v>14</v>
      </c>
      <c r="E29" s="69" t="s">
        <v>104</v>
      </c>
      <c r="F29" s="42" t="s">
        <v>66</v>
      </c>
      <c r="G29" s="65" t="s">
        <v>122</v>
      </c>
      <c r="H29" s="65" t="s">
        <v>123</v>
      </c>
      <c r="I29" s="64" t="s">
        <v>101</v>
      </c>
      <c r="J29" s="67" t="s">
        <v>102</v>
      </c>
      <c r="K29" s="68">
        <v>41243</v>
      </c>
      <c r="L29" s="68">
        <v>41255</v>
      </c>
      <c r="M29" s="48" t="s">
        <v>60</v>
      </c>
      <c r="N29" s="49">
        <v>9000</v>
      </c>
      <c r="O29" s="50">
        <v>0</v>
      </c>
      <c r="P29" s="51">
        <f>IF($D$6="ANO",IF($D$7="NE",SUM(N29:O29),N29),SUM(N29:O29))</f>
        <v>9000</v>
      </c>
      <c r="Q29" s="50">
        <v>0</v>
      </c>
      <c r="R29" s="51">
        <f>ROUND(IF(M29="EUR",P29,(P29/$I$7)),2)</f>
        <v>351.06</v>
      </c>
      <c r="S29" s="52">
        <v>6</v>
      </c>
      <c r="T29" s="53"/>
      <c r="U29" s="53"/>
      <c r="V29" s="54">
        <f>ROUND(IF(M29="CZK",R29-(T29/$I$7),R29-U29),2)</f>
        <v>351.06</v>
      </c>
      <c r="W29" s="55"/>
    </row>
    <row r="30" spans="1:23" ht="39">
      <c r="A30" s="259"/>
      <c r="B30" s="56" t="s">
        <v>124</v>
      </c>
      <c r="C30" s="64" t="s">
        <v>97</v>
      </c>
      <c r="D30" s="65" t="s">
        <v>14</v>
      </c>
      <c r="E30" s="69" t="s">
        <v>125</v>
      </c>
      <c r="F30" s="42" t="s">
        <v>66</v>
      </c>
      <c r="G30" s="65" t="s">
        <v>126</v>
      </c>
      <c r="H30" s="65" t="s">
        <v>127</v>
      </c>
      <c r="I30" s="64" t="s">
        <v>101</v>
      </c>
      <c r="J30" s="67" t="s">
        <v>102</v>
      </c>
      <c r="K30" s="68">
        <v>41243</v>
      </c>
      <c r="L30" s="68">
        <v>41255</v>
      </c>
      <c r="M30" s="48" t="s">
        <v>60</v>
      </c>
      <c r="N30" s="49">
        <v>9000</v>
      </c>
      <c r="O30" s="50">
        <v>0</v>
      </c>
      <c r="P30" s="51">
        <f>IF($D$6="ANO",IF($D$7="NE",SUM(N30:O30),N30),SUM(N30:O30))</f>
        <v>9000</v>
      </c>
      <c r="Q30" s="50">
        <v>0</v>
      </c>
      <c r="R30" s="51">
        <f>ROUND(IF(M30="EUR",P30,(P30/$I$7)),2)</f>
        <v>351.06</v>
      </c>
      <c r="S30" s="52">
        <v>6</v>
      </c>
      <c r="T30" s="53"/>
      <c r="U30" s="53"/>
      <c r="V30" s="54">
        <f>ROUND(IF(M30="CZK",R30-(T30/$I$7),R30-U30),2)</f>
        <v>351.06</v>
      </c>
      <c r="W30" s="55"/>
    </row>
    <row r="31" spans="1:23" ht="39">
      <c r="A31" s="259"/>
      <c r="B31" s="56" t="s">
        <v>128</v>
      </c>
      <c r="C31" s="64" t="s">
        <v>97</v>
      </c>
      <c r="D31" s="65" t="s">
        <v>14</v>
      </c>
      <c r="E31" s="69" t="s">
        <v>129</v>
      </c>
      <c r="F31" s="42" t="s">
        <v>66</v>
      </c>
      <c r="G31" s="65" t="s">
        <v>130</v>
      </c>
      <c r="H31" s="65" t="s">
        <v>131</v>
      </c>
      <c r="I31" s="64" t="s">
        <v>101</v>
      </c>
      <c r="J31" s="67" t="s">
        <v>102</v>
      </c>
      <c r="K31" s="68">
        <v>41243</v>
      </c>
      <c r="L31" s="68">
        <v>41255</v>
      </c>
      <c r="M31" s="48" t="s">
        <v>60</v>
      </c>
      <c r="N31" s="49">
        <v>13500</v>
      </c>
      <c r="O31" s="50">
        <v>0</v>
      </c>
      <c r="P31" s="51">
        <f>IF($D$6="ANO",IF($D$7="NE",SUM(N31:O31),N31),SUM(N31:O31))</f>
        <v>13500</v>
      </c>
      <c r="Q31" s="50">
        <v>0</v>
      </c>
      <c r="R31" s="51">
        <f>ROUND(IF(M31="EUR",P31,(P31/$I$7)),2)</f>
        <v>526.58</v>
      </c>
      <c r="S31" s="52">
        <v>6</v>
      </c>
      <c r="T31" s="53"/>
      <c r="U31" s="53"/>
      <c r="V31" s="54">
        <f>ROUND(IF(M31="CZK",R31-(T31/$I$7),R31-U31),2)</f>
        <v>526.58</v>
      </c>
      <c r="W31" s="55"/>
    </row>
    <row r="32" spans="1:23" ht="78.75">
      <c r="A32" s="259"/>
      <c r="B32" s="56" t="s">
        <v>132</v>
      </c>
      <c r="C32" s="64" t="s">
        <v>133</v>
      </c>
      <c r="D32" s="65" t="s">
        <v>14</v>
      </c>
      <c r="E32" s="66" t="s">
        <v>134</v>
      </c>
      <c r="F32" s="42" t="s">
        <v>66</v>
      </c>
      <c r="G32" s="65" t="s">
        <v>135</v>
      </c>
      <c r="H32" s="65" t="s">
        <v>136</v>
      </c>
      <c r="I32" s="64" t="s">
        <v>137</v>
      </c>
      <c r="J32" s="67" t="s">
        <v>138</v>
      </c>
      <c r="K32" s="68">
        <v>41204</v>
      </c>
      <c r="L32" s="68">
        <v>41232</v>
      </c>
      <c r="M32" s="48" t="s">
        <v>60</v>
      </c>
      <c r="N32" s="49">
        <v>28120</v>
      </c>
      <c r="O32" s="50">
        <v>5624</v>
      </c>
      <c r="P32" s="51">
        <f t="shared" si="1"/>
        <v>33744</v>
      </c>
      <c r="Q32" s="50">
        <v>0</v>
      </c>
      <c r="R32" s="51">
        <f t="shared" si="2"/>
        <v>1316.22</v>
      </c>
      <c r="S32" s="52">
        <v>6</v>
      </c>
      <c r="T32" s="53"/>
      <c r="U32" s="53"/>
      <c r="V32" s="54">
        <f t="shared" si="3"/>
        <v>1316.22</v>
      </c>
      <c r="W32" s="55"/>
    </row>
    <row r="33" spans="1:23" ht="78.75">
      <c r="A33" s="259"/>
      <c r="B33" s="56" t="s">
        <v>139</v>
      </c>
      <c r="C33" s="64" t="s">
        <v>133</v>
      </c>
      <c r="D33" s="65" t="s">
        <v>14</v>
      </c>
      <c r="E33" s="66" t="s">
        <v>140</v>
      </c>
      <c r="F33" s="42" t="s">
        <v>66</v>
      </c>
      <c r="G33" s="70" t="s">
        <v>141</v>
      </c>
      <c r="H33" s="65" t="s">
        <v>142</v>
      </c>
      <c r="I33" s="64" t="s">
        <v>137</v>
      </c>
      <c r="J33" s="67" t="s">
        <v>138</v>
      </c>
      <c r="K33" s="68">
        <v>41239</v>
      </c>
      <c r="L33" s="68">
        <v>41257</v>
      </c>
      <c r="M33" s="48" t="s">
        <v>60</v>
      </c>
      <c r="N33" s="49">
        <v>26480</v>
      </c>
      <c r="O33" s="50">
        <v>5296</v>
      </c>
      <c r="P33" s="51">
        <f>IF($D$6="ANO",IF($D$7="NE",SUM(N33:O33),N33),SUM(N33:O33))</f>
        <v>31776</v>
      </c>
      <c r="Q33" s="50">
        <v>0</v>
      </c>
      <c r="R33" s="51">
        <f>ROUND(IF(M33="EUR",P33,(P33/$I$7)),2)</f>
        <v>1239.46</v>
      </c>
      <c r="S33" s="52">
        <v>6</v>
      </c>
      <c r="T33" s="53"/>
      <c r="U33" s="53"/>
      <c r="V33" s="54">
        <f>ROUND(IF(M33="CZK",R33-(T33/$I$7),R33-U33),2)</f>
        <v>1239.46</v>
      </c>
      <c r="W33" s="55"/>
    </row>
    <row r="34" spans="1:23" ht="66">
      <c r="A34" s="259"/>
      <c r="B34" s="56" t="s">
        <v>143</v>
      </c>
      <c r="C34" s="64" t="s">
        <v>133</v>
      </c>
      <c r="D34" s="65" t="s">
        <v>14</v>
      </c>
      <c r="E34" s="69" t="s">
        <v>144</v>
      </c>
      <c r="F34" s="42" t="s">
        <v>66</v>
      </c>
      <c r="G34" s="70" t="s">
        <v>145</v>
      </c>
      <c r="H34" s="65" t="s">
        <v>146</v>
      </c>
      <c r="I34" s="64" t="s">
        <v>137</v>
      </c>
      <c r="J34" s="67" t="s">
        <v>138</v>
      </c>
      <c r="K34" s="68">
        <v>41073</v>
      </c>
      <c r="L34" s="68">
        <v>41081</v>
      </c>
      <c r="M34" s="48" t="s">
        <v>60</v>
      </c>
      <c r="N34" s="49">
        <v>2200</v>
      </c>
      <c r="O34" s="50">
        <v>440</v>
      </c>
      <c r="P34" s="51">
        <f t="shared" si="1"/>
        <v>2640</v>
      </c>
      <c r="Q34" s="50">
        <v>0</v>
      </c>
      <c r="R34" s="51">
        <f t="shared" si="2"/>
        <v>102.98</v>
      </c>
      <c r="S34" s="52">
        <v>5</v>
      </c>
      <c r="T34" s="53"/>
      <c r="U34" s="53"/>
      <c r="V34" s="54">
        <f t="shared" si="3"/>
        <v>102.98</v>
      </c>
      <c r="W34" s="55"/>
    </row>
    <row r="35" spans="1:23" ht="78.75">
      <c r="A35" s="259"/>
      <c r="B35" s="56" t="s">
        <v>147</v>
      </c>
      <c r="C35" s="64" t="s">
        <v>133</v>
      </c>
      <c r="D35" s="65" t="s">
        <v>14</v>
      </c>
      <c r="E35" s="69" t="s">
        <v>148</v>
      </c>
      <c r="F35" s="42" t="s">
        <v>66</v>
      </c>
      <c r="G35" s="70" t="s">
        <v>149</v>
      </c>
      <c r="H35" s="65" t="s">
        <v>150</v>
      </c>
      <c r="I35" s="64" t="s">
        <v>137</v>
      </c>
      <c r="J35" s="67" t="s">
        <v>138</v>
      </c>
      <c r="K35" s="68">
        <v>41074</v>
      </c>
      <c r="L35" s="68">
        <v>41101</v>
      </c>
      <c r="M35" s="48" t="s">
        <v>60</v>
      </c>
      <c r="N35" s="49">
        <v>8250</v>
      </c>
      <c r="O35" s="50">
        <v>1650</v>
      </c>
      <c r="P35" s="51">
        <f t="shared" si="1"/>
        <v>9900</v>
      </c>
      <c r="Q35" s="50">
        <v>0</v>
      </c>
      <c r="R35" s="51">
        <f t="shared" si="2"/>
        <v>386.16</v>
      </c>
      <c r="S35" s="52">
        <v>6</v>
      </c>
      <c r="T35" s="53"/>
      <c r="U35" s="53"/>
      <c r="V35" s="54">
        <f t="shared" si="3"/>
        <v>386.16</v>
      </c>
      <c r="W35" s="55"/>
    </row>
    <row r="36" spans="1:23" ht="52.5">
      <c r="A36" s="259"/>
      <c r="B36" s="56" t="s">
        <v>151</v>
      </c>
      <c r="C36" s="64" t="s">
        <v>133</v>
      </c>
      <c r="D36" s="65" t="s">
        <v>14</v>
      </c>
      <c r="E36" s="69" t="s">
        <v>152</v>
      </c>
      <c r="F36" s="42" t="s">
        <v>66</v>
      </c>
      <c r="G36" s="70" t="s">
        <v>153</v>
      </c>
      <c r="H36" s="65" t="s">
        <v>154</v>
      </c>
      <c r="I36" s="64" t="s">
        <v>137</v>
      </c>
      <c r="J36" s="67" t="s">
        <v>138</v>
      </c>
      <c r="K36" s="68">
        <v>41094</v>
      </c>
      <c r="L36" s="68">
        <v>41123</v>
      </c>
      <c r="M36" s="48" t="s">
        <v>60</v>
      </c>
      <c r="N36" s="49">
        <v>27775</v>
      </c>
      <c r="O36" s="50">
        <v>5555</v>
      </c>
      <c r="P36" s="51">
        <f t="shared" si="1"/>
        <v>33330</v>
      </c>
      <c r="Q36" s="50">
        <v>0</v>
      </c>
      <c r="R36" s="51">
        <f t="shared" si="2"/>
        <v>1300.07</v>
      </c>
      <c r="S36" s="52">
        <v>5</v>
      </c>
      <c r="T36" s="53"/>
      <c r="U36" s="53"/>
      <c r="V36" s="54">
        <f t="shared" si="3"/>
        <v>1300.07</v>
      </c>
      <c r="W36" s="55"/>
    </row>
    <row r="37" spans="1:23" ht="78.75">
      <c r="A37" s="259"/>
      <c r="B37" s="56" t="s">
        <v>155</v>
      </c>
      <c r="C37" s="64" t="s">
        <v>133</v>
      </c>
      <c r="D37" s="65" t="s">
        <v>14</v>
      </c>
      <c r="E37" s="69" t="s">
        <v>156</v>
      </c>
      <c r="F37" s="42" t="s">
        <v>66</v>
      </c>
      <c r="G37" s="70" t="s">
        <v>157</v>
      </c>
      <c r="H37" s="65" t="s">
        <v>158</v>
      </c>
      <c r="I37" s="64" t="s">
        <v>137</v>
      </c>
      <c r="J37" s="67" t="s">
        <v>138</v>
      </c>
      <c r="K37" s="68">
        <v>41159</v>
      </c>
      <c r="L37" s="68">
        <v>41190</v>
      </c>
      <c r="M37" s="48" t="s">
        <v>60</v>
      </c>
      <c r="N37" s="49">
        <v>3300</v>
      </c>
      <c r="O37" s="50">
        <v>660</v>
      </c>
      <c r="P37" s="51">
        <f t="shared" si="1"/>
        <v>3960</v>
      </c>
      <c r="Q37" s="50">
        <v>0</v>
      </c>
      <c r="R37" s="51">
        <f t="shared" si="2"/>
        <v>154.46</v>
      </c>
      <c r="S37" s="52">
        <v>7</v>
      </c>
      <c r="T37" s="53"/>
      <c r="U37" s="53"/>
      <c r="V37" s="54">
        <f t="shared" si="3"/>
        <v>154.46</v>
      </c>
      <c r="W37" s="55"/>
    </row>
    <row r="38" spans="1:23" ht="78.75">
      <c r="A38" s="259"/>
      <c r="B38" s="56" t="s">
        <v>159</v>
      </c>
      <c r="C38" s="64" t="s">
        <v>133</v>
      </c>
      <c r="D38" s="65" t="s">
        <v>14</v>
      </c>
      <c r="E38" s="66" t="s">
        <v>160</v>
      </c>
      <c r="F38" s="42" t="s">
        <v>66</v>
      </c>
      <c r="G38" s="70" t="s">
        <v>141</v>
      </c>
      <c r="H38" s="65" t="s">
        <v>142</v>
      </c>
      <c r="I38" s="64" t="s">
        <v>137</v>
      </c>
      <c r="J38" s="67" t="s">
        <v>138</v>
      </c>
      <c r="K38" s="68">
        <v>41239</v>
      </c>
      <c r="L38" s="68">
        <v>41257</v>
      </c>
      <c r="M38" s="48" t="s">
        <v>60</v>
      </c>
      <c r="N38" s="49">
        <v>2200</v>
      </c>
      <c r="O38" s="50">
        <v>440</v>
      </c>
      <c r="P38" s="51">
        <f t="shared" si="1"/>
        <v>2640</v>
      </c>
      <c r="Q38" s="50">
        <v>0</v>
      </c>
      <c r="R38" s="51">
        <f t="shared" si="2"/>
        <v>102.98</v>
      </c>
      <c r="S38" s="52">
        <v>0</v>
      </c>
      <c r="T38" s="53"/>
      <c r="U38" s="53"/>
      <c r="V38" s="54">
        <f t="shared" si="3"/>
        <v>102.98</v>
      </c>
      <c r="W38" s="55"/>
    </row>
    <row r="39" spans="1:23" ht="66">
      <c r="A39" s="259"/>
      <c r="B39" s="56" t="s">
        <v>161</v>
      </c>
      <c r="C39" s="64" t="s">
        <v>162</v>
      </c>
      <c r="D39" s="65" t="s">
        <v>14</v>
      </c>
      <c r="E39" s="69" t="s">
        <v>163</v>
      </c>
      <c r="F39" s="42" t="s">
        <v>66</v>
      </c>
      <c r="G39" s="65" t="s">
        <v>164</v>
      </c>
      <c r="H39" s="65" t="s">
        <v>165</v>
      </c>
      <c r="I39" s="64" t="s">
        <v>166</v>
      </c>
      <c r="J39" s="67" t="s">
        <v>167</v>
      </c>
      <c r="K39" s="68">
        <v>41100</v>
      </c>
      <c r="L39" s="68">
        <v>41114</v>
      </c>
      <c r="M39" s="48" t="s">
        <v>60</v>
      </c>
      <c r="N39" s="49">
        <v>4231.7</v>
      </c>
      <c r="O39" s="50">
        <v>846.3</v>
      </c>
      <c r="P39" s="51">
        <f t="shared" si="1"/>
        <v>5078</v>
      </c>
      <c r="Q39" s="50">
        <v>0</v>
      </c>
      <c r="R39" s="51">
        <f t="shared" si="2"/>
        <v>198.07</v>
      </c>
      <c r="S39" s="52">
        <v>6</v>
      </c>
      <c r="T39" s="53"/>
      <c r="U39" s="53"/>
      <c r="V39" s="54">
        <f t="shared" si="3"/>
        <v>198.07</v>
      </c>
      <c r="W39" s="55"/>
    </row>
    <row r="40" spans="1:23" ht="66">
      <c r="A40" s="259"/>
      <c r="B40" s="56" t="s">
        <v>168</v>
      </c>
      <c r="C40" s="64" t="s">
        <v>162</v>
      </c>
      <c r="D40" s="65" t="s">
        <v>14</v>
      </c>
      <c r="E40" s="69" t="s">
        <v>169</v>
      </c>
      <c r="F40" s="42" t="s">
        <v>66</v>
      </c>
      <c r="G40" s="65" t="s">
        <v>170</v>
      </c>
      <c r="H40" s="65" t="s">
        <v>171</v>
      </c>
      <c r="I40" s="64" t="s">
        <v>166</v>
      </c>
      <c r="J40" s="67" t="s">
        <v>167</v>
      </c>
      <c r="K40" s="68">
        <v>41148</v>
      </c>
      <c r="L40" s="68">
        <v>41159</v>
      </c>
      <c r="M40" s="48" t="s">
        <v>60</v>
      </c>
      <c r="N40" s="49">
        <v>8983.3</v>
      </c>
      <c r="O40" s="50">
        <v>1796.7</v>
      </c>
      <c r="P40" s="51">
        <f t="shared" si="1"/>
        <v>10780</v>
      </c>
      <c r="Q40" s="50">
        <v>0</v>
      </c>
      <c r="R40" s="51">
        <f t="shared" si="2"/>
        <v>420.49</v>
      </c>
      <c r="S40" s="52">
        <v>6</v>
      </c>
      <c r="T40" s="53"/>
      <c r="U40" s="53"/>
      <c r="V40" s="54">
        <f t="shared" si="3"/>
        <v>420.49</v>
      </c>
      <c r="W40" s="55"/>
    </row>
    <row r="41" spans="1:23" ht="78.75">
      <c r="A41" s="259"/>
      <c r="B41" s="56" t="s">
        <v>172</v>
      </c>
      <c r="C41" s="64" t="s">
        <v>162</v>
      </c>
      <c r="D41" s="65" t="s">
        <v>14</v>
      </c>
      <c r="E41" s="69" t="s">
        <v>173</v>
      </c>
      <c r="F41" s="42" t="s">
        <v>66</v>
      </c>
      <c r="G41" s="65" t="s">
        <v>174</v>
      </c>
      <c r="H41" s="65" t="s">
        <v>175</v>
      </c>
      <c r="I41" s="64" t="s">
        <v>176</v>
      </c>
      <c r="J41" s="67" t="s">
        <v>177</v>
      </c>
      <c r="K41" s="68">
        <v>41240</v>
      </c>
      <c r="L41" s="68">
        <v>41248</v>
      </c>
      <c r="M41" s="48" t="s">
        <v>60</v>
      </c>
      <c r="N41" s="49">
        <v>368</v>
      </c>
      <c r="O41" s="50">
        <v>0</v>
      </c>
      <c r="P41" s="51">
        <f>IF($D$6="ANO",IF($D$7="NE",SUM(N41:O41),N41),SUM(N41:O41))</f>
        <v>368</v>
      </c>
      <c r="Q41" s="50">
        <v>0</v>
      </c>
      <c r="R41" s="51">
        <f>ROUND(IF(M41="EUR",P41,(P41/$I$7)),2)</f>
        <v>14.35</v>
      </c>
      <c r="S41" s="52">
        <v>4</v>
      </c>
      <c r="T41" s="53"/>
      <c r="U41" s="53"/>
      <c r="V41" s="54">
        <f>ROUND(IF(M41="CZK",R41-(T41/$I$7),R41-U41),2)</f>
        <v>14.35</v>
      </c>
      <c r="W41" s="55"/>
    </row>
    <row r="42" spans="1:23" ht="118.5">
      <c r="A42" s="259"/>
      <c r="B42" s="56" t="s">
        <v>178</v>
      </c>
      <c r="C42" s="64" t="s">
        <v>162</v>
      </c>
      <c r="D42" s="65" t="s">
        <v>14</v>
      </c>
      <c r="E42" s="66" t="s">
        <v>179</v>
      </c>
      <c r="F42" s="42" t="s">
        <v>66</v>
      </c>
      <c r="G42" s="65" t="s">
        <v>180</v>
      </c>
      <c r="H42" s="65" t="s">
        <v>181</v>
      </c>
      <c r="I42" s="64" t="s">
        <v>176</v>
      </c>
      <c r="J42" s="67" t="s">
        <v>177</v>
      </c>
      <c r="K42" s="68">
        <v>41249</v>
      </c>
      <c r="L42" s="68">
        <v>41263</v>
      </c>
      <c r="M42" s="48" t="s">
        <v>60</v>
      </c>
      <c r="N42" s="49">
        <v>7265</v>
      </c>
      <c r="O42" s="50">
        <v>0</v>
      </c>
      <c r="P42" s="51">
        <f>IF($D$6="ANO",IF($D$7="NE",SUM(N42:O42),N42),SUM(N42:O42))</f>
        <v>7265</v>
      </c>
      <c r="Q42" s="50">
        <v>0</v>
      </c>
      <c r="R42" s="51">
        <f>ROUND(IF(M42="EUR",P42,(P42/$I$7)),2)</f>
        <v>283.38</v>
      </c>
      <c r="S42" s="52">
        <v>6</v>
      </c>
      <c r="T42" s="53"/>
      <c r="U42" s="53"/>
      <c r="V42" s="54">
        <f>ROUND(IF(M42="CZK",R42-(T42/$I$7),R42-U42),2)</f>
        <v>283.38</v>
      </c>
      <c r="W42" s="55"/>
    </row>
    <row r="43" spans="1:23" ht="78.75">
      <c r="A43" s="259"/>
      <c r="B43" s="56" t="s">
        <v>182</v>
      </c>
      <c r="C43" s="64" t="s">
        <v>162</v>
      </c>
      <c r="D43" s="65" t="s">
        <v>14</v>
      </c>
      <c r="E43" s="66" t="s">
        <v>183</v>
      </c>
      <c r="F43" s="42" t="s">
        <v>66</v>
      </c>
      <c r="G43" s="65" t="s">
        <v>184</v>
      </c>
      <c r="H43" s="65" t="s">
        <v>185</v>
      </c>
      <c r="I43" s="64" t="s">
        <v>176</v>
      </c>
      <c r="J43" s="67" t="s">
        <v>177</v>
      </c>
      <c r="K43" s="68">
        <v>41261</v>
      </c>
      <c r="L43" s="68">
        <v>41264</v>
      </c>
      <c r="M43" s="48" t="s">
        <v>60</v>
      </c>
      <c r="N43" s="49">
        <v>9967</v>
      </c>
      <c r="O43" s="50">
        <v>0</v>
      </c>
      <c r="P43" s="51">
        <f>IF($D$6="ANO",IF($D$7="NE",SUM(N43:O43),N43),SUM(N43:O43))</f>
        <v>9967</v>
      </c>
      <c r="Q43" s="50">
        <v>0</v>
      </c>
      <c r="R43" s="51">
        <f>ROUND(IF(M43="EUR",P43,(P43/$I$7)),2)</f>
        <v>388.77</v>
      </c>
      <c r="S43" s="52">
        <v>5</v>
      </c>
      <c r="T43" s="53"/>
      <c r="U43" s="53"/>
      <c r="V43" s="54">
        <f>ROUND(IF(M43="CZK",R43-(T43/$I$7),R43-U43),2)</f>
        <v>388.77</v>
      </c>
      <c r="W43" s="55"/>
    </row>
    <row r="44" spans="1:23" ht="78.75">
      <c r="A44" s="259"/>
      <c r="B44" s="56" t="s">
        <v>186</v>
      </c>
      <c r="C44" s="64" t="s">
        <v>187</v>
      </c>
      <c r="D44" s="65" t="s">
        <v>14</v>
      </c>
      <c r="E44" s="69" t="s">
        <v>188</v>
      </c>
      <c r="F44" s="42" t="s">
        <v>66</v>
      </c>
      <c r="G44" s="70" t="s">
        <v>189</v>
      </c>
      <c r="H44" s="65" t="s">
        <v>190</v>
      </c>
      <c r="I44" s="64" t="s">
        <v>191</v>
      </c>
      <c r="J44" s="67" t="s">
        <v>192</v>
      </c>
      <c r="K44" s="68">
        <v>41236</v>
      </c>
      <c r="L44" s="68">
        <v>41248</v>
      </c>
      <c r="M44" s="48" t="s">
        <v>60</v>
      </c>
      <c r="N44" s="49">
        <v>50000</v>
      </c>
      <c r="O44" s="50">
        <v>10000</v>
      </c>
      <c r="P44" s="51">
        <f>IF($D$6="ANO",IF($D$7="NE",SUM(N44:O44),N44),SUM(N44:O44))</f>
        <v>60000</v>
      </c>
      <c r="Q44" s="50">
        <v>0</v>
      </c>
      <c r="R44" s="51">
        <f>ROUND(IF(M44="EUR",P44,(P44/$I$7)),2)</f>
        <v>2340.37</v>
      </c>
      <c r="S44" s="52">
        <v>4</v>
      </c>
      <c r="T44" s="53"/>
      <c r="U44" s="53"/>
      <c r="V44" s="54">
        <f>ROUND(IF(M44="CZK",R44-(T44/$I$7),R44-U44),2)</f>
        <v>2340.37</v>
      </c>
      <c r="W44" s="55"/>
    </row>
    <row r="45" spans="1:23" ht="92.25">
      <c r="A45" s="259"/>
      <c r="B45" s="56" t="s">
        <v>193</v>
      </c>
      <c r="C45" s="64" t="s">
        <v>194</v>
      </c>
      <c r="D45" s="65" t="s">
        <v>14</v>
      </c>
      <c r="E45" s="69" t="s">
        <v>195</v>
      </c>
      <c r="F45" s="42" t="s">
        <v>66</v>
      </c>
      <c r="G45" s="70" t="s">
        <v>189</v>
      </c>
      <c r="H45" s="65" t="s">
        <v>190</v>
      </c>
      <c r="I45" s="64" t="s">
        <v>191</v>
      </c>
      <c r="J45" s="67" t="s">
        <v>192</v>
      </c>
      <c r="K45" s="68">
        <v>41236</v>
      </c>
      <c r="L45" s="68">
        <v>41248</v>
      </c>
      <c r="M45" s="48" t="s">
        <v>60</v>
      </c>
      <c r="N45" s="49">
        <v>90000</v>
      </c>
      <c r="O45" s="50">
        <v>18000</v>
      </c>
      <c r="P45" s="51">
        <f>IF($D$6="ANO",IF($D$7="NE",SUM(N45:O45),N45),SUM(N45:O45))</f>
        <v>108000</v>
      </c>
      <c r="Q45" s="50">
        <v>0</v>
      </c>
      <c r="R45" s="51">
        <f>ROUND(IF(M45="EUR",P45,(P45/$I$7)),2)</f>
        <v>4212.66</v>
      </c>
      <c r="S45" s="52">
        <v>0</v>
      </c>
      <c r="T45" s="53"/>
      <c r="U45" s="53"/>
      <c r="V45" s="54">
        <f>ROUND(IF(M45="CZK",R45-(T45/$I$7),R45-U45),2)</f>
        <v>4212.66</v>
      </c>
      <c r="W45" s="55"/>
    </row>
    <row r="46" spans="1:23" ht="78.75">
      <c r="A46" s="259"/>
      <c r="B46" s="56" t="s">
        <v>196</v>
      </c>
      <c r="C46" s="64" t="s">
        <v>197</v>
      </c>
      <c r="D46" s="65" t="s">
        <v>14</v>
      </c>
      <c r="E46" s="69" t="s">
        <v>198</v>
      </c>
      <c r="F46" s="42" t="s">
        <v>66</v>
      </c>
      <c r="G46" s="65" t="s">
        <v>199</v>
      </c>
      <c r="H46" s="65" t="s">
        <v>200</v>
      </c>
      <c r="I46" s="64" t="s">
        <v>201</v>
      </c>
      <c r="J46" s="67" t="s">
        <v>202</v>
      </c>
      <c r="K46" s="68">
        <v>41211</v>
      </c>
      <c r="L46" s="68">
        <v>41221</v>
      </c>
      <c r="M46" s="48" t="s">
        <v>60</v>
      </c>
      <c r="N46" s="49">
        <v>8000</v>
      </c>
      <c r="O46" s="50">
        <v>0</v>
      </c>
      <c r="P46" s="51">
        <f t="shared" si="1"/>
        <v>8000</v>
      </c>
      <c r="Q46" s="50">
        <v>0</v>
      </c>
      <c r="R46" s="51">
        <f t="shared" si="2"/>
        <v>312.05</v>
      </c>
      <c r="S46" s="52">
        <v>5</v>
      </c>
      <c r="T46" s="53"/>
      <c r="U46" s="53"/>
      <c r="V46" s="54">
        <f t="shared" si="3"/>
        <v>312.05</v>
      </c>
      <c r="W46" s="55"/>
    </row>
    <row r="47" spans="1:23" ht="78.75">
      <c r="A47" s="259"/>
      <c r="B47" s="56" t="s">
        <v>203</v>
      </c>
      <c r="C47" s="64" t="s">
        <v>197</v>
      </c>
      <c r="D47" s="65" t="s">
        <v>14</v>
      </c>
      <c r="E47" s="69" t="s">
        <v>198</v>
      </c>
      <c r="F47" s="42" t="s">
        <v>66</v>
      </c>
      <c r="G47" s="65" t="s">
        <v>204</v>
      </c>
      <c r="H47" s="65" t="s">
        <v>205</v>
      </c>
      <c r="I47" s="64" t="s">
        <v>206</v>
      </c>
      <c r="J47" s="67" t="s">
        <v>207</v>
      </c>
      <c r="K47" s="68">
        <v>41211</v>
      </c>
      <c r="L47" s="68">
        <v>41232</v>
      </c>
      <c r="M47" s="48" t="s">
        <v>60</v>
      </c>
      <c r="N47" s="49">
        <v>8000</v>
      </c>
      <c r="O47" s="50">
        <v>0</v>
      </c>
      <c r="P47" s="51">
        <f>IF($D$6="ANO",IF($D$7="NE",SUM(N47:O47),N47),SUM(N47:O47))</f>
        <v>8000</v>
      </c>
      <c r="Q47" s="50">
        <v>0</v>
      </c>
      <c r="R47" s="51">
        <f>ROUND(IF(M47="EUR",P47,(P47/$I$7)),2)</f>
        <v>312.05</v>
      </c>
      <c r="S47" s="52">
        <v>5</v>
      </c>
      <c r="T47" s="53"/>
      <c r="U47" s="53"/>
      <c r="V47" s="54">
        <f>ROUND(IF(M47="CZK",R47-(T47/$I$7),R47-U47),2)</f>
        <v>312.05</v>
      </c>
      <c r="W47" s="55"/>
    </row>
    <row r="48" spans="1:23" ht="78.75">
      <c r="A48" s="259"/>
      <c r="B48" s="56" t="s">
        <v>208</v>
      </c>
      <c r="C48" s="64" t="s">
        <v>197</v>
      </c>
      <c r="D48" s="65" t="s">
        <v>14</v>
      </c>
      <c r="E48" s="69" t="s">
        <v>209</v>
      </c>
      <c r="F48" s="42" t="s">
        <v>66</v>
      </c>
      <c r="G48" s="65" t="s">
        <v>210</v>
      </c>
      <c r="H48" s="65" t="s">
        <v>211</v>
      </c>
      <c r="I48" s="64" t="s">
        <v>212</v>
      </c>
      <c r="J48" s="67" t="s">
        <v>213</v>
      </c>
      <c r="K48" s="68">
        <v>41246</v>
      </c>
      <c r="L48" s="68">
        <v>41257</v>
      </c>
      <c r="M48" s="48" t="s">
        <v>60</v>
      </c>
      <c r="N48" s="49">
        <v>2000</v>
      </c>
      <c r="O48" s="50">
        <v>0</v>
      </c>
      <c r="P48" s="51">
        <f>IF($D$6="ANO",IF($D$7="NE",SUM(N48:O48),N48),SUM(N48:O48))</f>
        <v>2000</v>
      </c>
      <c r="Q48" s="50">
        <v>0</v>
      </c>
      <c r="R48" s="51">
        <f>ROUND(IF(M48="EUR",P48,(P48/$I$7)),2)</f>
        <v>78.01</v>
      </c>
      <c r="S48" s="52">
        <v>5</v>
      </c>
      <c r="T48" s="53"/>
      <c r="U48" s="53"/>
      <c r="V48" s="54">
        <f>ROUND(IF(M48="CZK",R48-(T48/$I$7),R48-U48),2)</f>
        <v>78.01</v>
      </c>
      <c r="W48" s="55"/>
    </row>
    <row r="49" spans="1:23" ht="39">
      <c r="A49" s="259"/>
      <c r="B49" s="56" t="s">
        <v>214</v>
      </c>
      <c r="C49" s="64" t="s">
        <v>215</v>
      </c>
      <c r="D49" s="65" t="s">
        <v>14</v>
      </c>
      <c r="E49" s="69" t="s">
        <v>216</v>
      </c>
      <c r="F49" s="42" t="s">
        <v>66</v>
      </c>
      <c r="G49" s="65" t="s">
        <v>217</v>
      </c>
      <c r="H49" s="65" t="s">
        <v>218</v>
      </c>
      <c r="I49" s="64" t="s">
        <v>219</v>
      </c>
      <c r="J49" s="67" t="s">
        <v>220</v>
      </c>
      <c r="K49" s="68">
        <v>41060</v>
      </c>
      <c r="L49" s="68">
        <v>41078</v>
      </c>
      <c r="M49" s="48" t="s">
        <v>60</v>
      </c>
      <c r="N49" s="49">
        <v>2580</v>
      </c>
      <c r="O49" s="50">
        <v>0</v>
      </c>
      <c r="P49" s="51">
        <f t="shared" si="1"/>
        <v>2580</v>
      </c>
      <c r="Q49" s="50">
        <v>0</v>
      </c>
      <c r="R49" s="51">
        <f t="shared" si="2"/>
        <v>100.64</v>
      </c>
      <c r="S49" s="52">
        <v>6</v>
      </c>
      <c r="T49" s="53"/>
      <c r="U49" s="53"/>
      <c r="V49" s="54">
        <f t="shared" si="3"/>
        <v>100.64</v>
      </c>
      <c r="W49" s="55"/>
    </row>
    <row r="50" spans="1:23" ht="39">
      <c r="A50" s="259"/>
      <c r="B50" s="56" t="s">
        <v>221</v>
      </c>
      <c r="C50" s="64" t="s">
        <v>215</v>
      </c>
      <c r="D50" s="65" t="s">
        <v>14</v>
      </c>
      <c r="E50" s="69" t="s">
        <v>222</v>
      </c>
      <c r="F50" s="42" t="s">
        <v>66</v>
      </c>
      <c r="G50" s="65" t="s">
        <v>223</v>
      </c>
      <c r="H50" s="65" t="s">
        <v>224</v>
      </c>
      <c r="I50" s="64" t="s">
        <v>219</v>
      </c>
      <c r="J50" s="67" t="s">
        <v>220</v>
      </c>
      <c r="K50" s="68">
        <v>41099</v>
      </c>
      <c r="L50" s="68">
        <v>41113</v>
      </c>
      <c r="M50" s="48" t="s">
        <v>60</v>
      </c>
      <c r="N50" s="49">
        <v>1710</v>
      </c>
      <c r="O50" s="50">
        <v>0</v>
      </c>
      <c r="P50" s="51">
        <f t="shared" si="1"/>
        <v>1710</v>
      </c>
      <c r="Q50" s="50">
        <v>0</v>
      </c>
      <c r="R50" s="51">
        <f t="shared" si="2"/>
        <v>66.7</v>
      </c>
      <c r="S50" s="52">
        <v>6</v>
      </c>
      <c r="T50" s="53"/>
      <c r="U50" s="53"/>
      <c r="V50" s="54">
        <f t="shared" si="3"/>
        <v>66.7</v>
      </c>
      <c r="W50" s="55"/>
    </row>
    <row r="51" spans="1:23" ht="52.5">
      <c r="A51" s="259"/>
      <c r="B51" s="56" t="s">
        <v>225</v>
      </c>
      <c r="C51" s="64" t="s">
        <v>215</v>
      </c>
      <c r="D51" s="65" t="s">
        <v>14</v>
      </c>
      <c r="E51" s="69" t="s">
        <v>226</v>
      </c>
      <c r="F51" s="42" t="s">
        <v>66</v>
      </c>
      <c r="G51" s="65" t="s">
        <v>227</v>
      </c>
      <c r="H51" s="65" t="s">
        <v>228</v>
      </c>
      <c r="I51" s="64" t="s">
        <v>219</v>
      </c>
      <c r="J51" s="67" t="s">
        <v>220</v>
      </c>
      <c r="K51" s="68">
        <v>41155</v>
      </c>
      <c r="L51" s="68">
        <v>41176</v>
      </c>
      <c r="M51" s="48" t="s">
        <v>60</v>
      </c>
      <c r="N51" s="49">
        <v>3480</v>
      </c>
      <c r="O51" s="50">
        <v>0</v>
      </c>
      <c r="P51" s="51">
        <f t="shared" si="1"/>
        <v>3480</v>
      </c>
      <c r="Q51" s="50">
        <v>0</v>
      </c>
      <c r="R51" s="51">
        <f t="shared" si="2"/>
        <v>135.74</v>
      </c>
      <c r="S51" s="52">
        <v>7</v>
      </c>
      <c r="T51" s="53"/>
      <c r="U51" s="53"/>
      <c r="V51" s="54">
        <f t="shared" si="3"/>
        <v>135.74</v>
      </c>
      <c r="W51" s="55"/>
    </row>
    <row r="52" spans="1:23" ht="39">
      <c r="A52" s="259"/>
      <c r="B52" s="56" t="s">
        <v>229</v>
      </c>
      <c r="C52" s="64" t="s">
        <v>215</v>
      </c>
      <c r="D52" s="65" t="s">
        <v>14</v>
      </c>
      <c r="E52" s="69" t="s">
        <v>230</v>
      </c>
      <c r="F52" s="42" t="s">
        <v>66</v>
      </c>
      <c r="G52" s="65" t="s">
        <v>231</v>
      </c>
      <c r="H52" s="65" t="s">
        <v>232</v>
      </c>
      <c r="I52" s="64" t="s">
        <v>219</v>
      </c>
      <c r="J52" s="67" t="s">
        <v>220</v>
      </c>
      <c r="K52" s="68">
        <v>41183</v>
      </c>
      <c r="L52" s="68">
        <v>41204</v>
      </c>
      <c r="M52" s="48" t="s">
        <v>60</v>
      </c>
      <c r="N52" s="49">
        <v>2280</v>
      </c>
      <c r="O52" s="50">
        <v>0</v>
      </c>
      <c r="P52" s="51">
        <f t="shared" si="1"/>
        <v>2280</v>
      </c>
      <c r="Q52" s="50">
        <v>0</v>
      </c>
      <c r="R52" s="51">
        <f t="shared" si="2"/>
        <v>88.93</v>
      </c>
      <c r="S52" s="52">
        <v>6</v>
      </c>
      <c r="T52" s="53"/>
      <c r="U52" s="53"/>
      <c r="V52" s="54">
        <f t="shared" si="3"/>
        <v>88.93</v>
      </c>
      <c r="W52" s="55"/>
    </row>
    <row r="53" spans="1:23" ht="39">
      <c r="A53" s="259"/>
      <c r="B53" s="56" t="s">
        <v>233</v>
      </c>
      <c r="C53" s="64" t="s">
        <v>215</v>
      </c>
      <c r="D53" s="65" t="s">
        <v>14</v>
      </c>
      <c r="E53" s="69" t="s">
        <v>234</v>
      </c>
      <c r="F53" s="42" t="s">
        <v>66</v>
      </c>
      <c r="G53" s="65" t="s">
        <v>235</v>
      </c>
      <c r="H53" s="65" t="s">
        <v>236</v>
      </c>
      <c r="I53" s="64" t="s">
        <v>219</v>
      </c>
      <c r="J53" s="67" t="s">
        <v>220</v>
      </c>
      <c r="K53" s="68">
        <v>41214</v>
      </c>
      <c r="L53" s="68">
        <v>41232</v>
      </c>
      <c r="M53" s="48" t="s">
        <v>60</v>
      </c>
      <c r="N53" s="49">
        <v>2280</v>
      </c>
      <c r="O53" s="50">
        <v>0</v>
      </c>
      <c r="P53" s="51">
        <f>IF($D$6="ANO",IF($D$7="NE",SUM(N53:O53),N53),SUM(N53:O53))</f>
        <v>2280</v>
      </c>
      <c r="Q53" s="50">
        <v>0</v>
      </c>
      <c r="R53" s="51">
        <f>ROUND(IF(M53="EUR",P53,(P53/$I$7)),2)</f>
        <v>88.93</v>
      </c>
      <c r="S53" s="52">
        <v>6</v>
      </c>
      <c r="T53" s="53"/>
      <c r="U53" s="53"/>
      <c r="V53" s="54">
        <f>ROUND(IF(M53="CZK",R53-(T53/$I$7),R53-U53),2)</f>
        <v>88.93</v>
      </c>
      <c r="W53" s="55"/>
    </row>
    <row r="54" spans="1:23" ht="39">
      <c r="A54" s="259"/>
      <c r="B54" s="56" t="s">
        <v>237</v>
      </c>
      <c r="C54" s="64" t="s">
        <v>215</v>
      </c>
      <c r="D54" s="65" t="s">
        <v>14</v>
      </c>
      <c r="E54" s="69" t="s">
        <v>238</v>
      </c>
      <c r="F54" s="42" t="s">
        <v>66</v>
      </c>
      <c r="G54" s="65" t="s">
        <v>239</v>
      </c>
      <c r="H54" s="65" t="s">
        <v>240</v>
      </c>
      <c r="I54" s="64" t="s">
        <v>219</v>
      </c>
      <c r="J54" s="67" t="s">
        <v>220</v>
      </c>
      <c r="K54" s="68">
        <v>41244</v>
      </c>
      <c r="L54" s="68">
        <v>41262</v>
      </c>
      <c r="M54" s="48" t="s">
        <v>60</v>
      </c>
      <c r="N54" s="49">
        <v>2850</v>
      </c>
      <c r="O54" s="50">
        <v>0</v>
      </c>
      <c r="P54" s="51">
        <f>IF($D$6="ANO",IF($D$7="NE",SUM(N54:O54),N54),SUM(N54:O54))</f>
        <v>2850</v>
      </c>
      <c r="Q54" s="50">
        <v>0</v>
      </c>
      <c r="R54" s="51">
        <f>ROUND(IF(M54="EUR",P54,(P54/$I$7)),2)</f>
        <v>111.17</v>
      </c>
      <c r="S54" s="52">
        <v>6</v>
      </c>
      <c r="T54" s="53"/>
      <c r="U54" s="53"/>
      <c r="V54" s="54">
        <f>ROUND(IF(M54="CZK",R54-(T54/$I$7),R54-U54),2)</f>
        <v>111.17</v>
      </c>
      <c r="W54" s="55"/>
    </row>
    <row r="55" spans="1:23" ht="39">
      <c r="A55" s="259"/>
      <c r="B55" s="56" t="s">
        <v>241</v>
      </c>
      <c r="C55" s="64" t="s">
        <v>215</v>
      </c>
      <c r="D55" s="65" t="s">
        <v>14</v>
      </c>
      <c r="E55" s="69" t="s">
        <v>242</v>
      </c>
      <c r="F55" s="42" t="s">
        <v>66</v>
      </c>
      <c r="G55" s="65" t="s">
        <v>243</v>
      </c>
      <c r="H55" s="65" t="s">
        <v>244</v>
      </c>
      <c r="I55" s="64" t="s">
        <v>219</v>
      </c>
      <c r="J55" s="67" t="s">
        <v>220</v>
      </c>
      <c r="K55" s="68">
        <v>41264</v>
      </c>
      <c r="L55" s="68">
        <v>41264</v>
      </c>
      <c r="M55" s="48" t="s">
        <v>60</v>
      </c>
      <c r="N55" s="49">
        <v>1440</v>
      </c>
      <c r="O55" s="50">
        <v>0</v>
      </c>
      <c r="P55" s="51">
        <f>IF($D$6="ANO",IF($D$7="NE",SUM(N55:O55),N55),SUM(N55:O55))</f>
        <v>1440</v>
      </c>
      <c r="Q55" s="50">
        <v>0</v>
      </c>
      <c r="R55" s="51">
        <f>ROUND(IF(M55="EUR",P55,(P55/$I$7)),2)</f>
        <v>56.17</v>
      </c>
      <c r="S55" s="52">
        <v>6</v>
      </c>
      <c r="T55" s="53"/>
      <c r="U55" s="53"/>
      <c r="V55" s="54">
        <f>ROUND(IF(M55="CZK",R55-(T55/$I$7),R55-U55),2)</f>
        <v>56.17</v>
      </c>
      <c r="W55" s="55"/>
    </row>
    <row r="56" spans="1:23" ht="52.5">
      <c r="A56" s="259"/>
      <c r="B56" s="56" t="s">
        <v>245</v>
      </c>
      <c r="C56" s="64" t="s">
        <v>246</v>
      </c>
      <c r="D56" s="65" t="s">
        <v>14</v>
      </c>
      <c r="E56" s="69" t="s">
        <v>247</v>
      </c>
      <c r="F56" s="42" t="s">
        <v>66</v>
      </c>
      <c r="G56" s="70" t="s">
        <v>248</v>
      </c>
      <c r="H56" s="65" t="s">
        <v>249</v>
      </c>
      <c r="I56" s="64"/>
      <c r="J56" s="67"/>
      <c r="K56" s="68">
        <v>41073</v>
      </c>
      <c r="L56" s="68">
        <v>41075</v>
      </c>
      <c r="M56" s="48" t="s">
        <v>60</v>
      </c>
      <c r="N56" s="49">
        <v>3500</v>
      </c>
      <c r="O56" s="50">
        <v>0</v>
      </c>
      <c r="P56" s="51">
        <f t="shared" si="1"/>
        <v>3500</v>
      </c>
      <c r="Q56" s="50">
        <v>0</v>
      </c>
      <c r="R56" s="51">
        <f t="shared" si="2"/>
        <v>136.52</v>
      </c>
      <c r="S56" s="52">
        <v>3</v>
      </c>
      <c r="T56" s="53"/>
      <c r="U56" s="53"/>
      <c r="V56" s="54">
        <f t="shared" si="3"/>
        <v>136.52</v>
      </c>
      <c r="W56" s="55"/>
    </row>
    <row r="57" spans="1:23" ht="39">
      <c r="A57" s="259"/>
      <c r="B57" s="56" t="s">
        <v>250</v>
      </c>
      <c r="C57" s="64" t="s">
        <v>251</v>
      </c>
      <c r="D57" s="65" t="s">
        <v>14</v>
      </c>
      <c r="E57" s="69" t="s">
        <v>252</v>
      </c>
      <c r="F57" s="42" t="s">
        <v>66</v>
      </c>
      <c r="G57" s="70" t="s">
        <v>253</v>
      </c>
      <c r="H57" s="65" t="s">
        <v>254</v>
      </c>
      <c r="I57" s="64" t="s">
        <v>255</v>
      </c>
      <c r="J57" s="67" t="s">
        <v>256</v>
      </c>
      <c r="K57" s="68">
        <v>41197</v>
      </c>
      <c r="L57" s="68">
        <v>41212</v>
      </c>
      <c r="M57" s="48" t="s">
        <v>60</v>
      </c>
      <c r="N57" s="49">
        <v>6000</v>
      </c>
      <c r="O57" s="50">
        <v>0</v>
      </c>
      <c r="P57" s="51">
        <f t="shared" si="1"/>
        <v>6000</v>
      </c>
      <c r="Q57" s="50">
        <v>0</v>
      </c>
      <c r="R57" s="51">
        <f t="shared" si="2"/>
        <v>234.04</v>
      </c>
      <c r="S57" s="52">
        <v>5</v>
      </c>
      <c r="T57" s="53"/>
      <c r="U57" s="53"/>
      <c r="V57" s="54">
        <f t="shared" si="3"/>
        <v>234.04</v>
      </c>
      <c r="W57" s="55"/>
    </row>
    <row r="58" spans="1:23" ht="66">
      <c r="A58" s="259"/>
      <c r="B58" s="56" t="s">
        <v>257</v>
      </c>
      <c r="C58" s="64" t="s">
        <v>258</v>
      </c>
      <c r="D58" s="65" t="s">
        <v>14</v>
      </c>
      <c r="E58" s="69" t="s">
        <v>259</v>
      </c>
      <c r="F58" s="42" t="s">
        <v>66</v>
      </c>
      <c r="G58" s="70" t="s">
        <v>260</v>
      </c>
      <c r="H58" s="65" t="s">
        <v>261</v>
      </c>
      <c r="I58" s="64" t="s">
        <v>262</v>
      </c>
      <c r="J58" s="67" t="s">
        <v>263</v>
      </c>
      <c r="K58" s="68">
        <v>41197</v>
      </c>
      <c r="L58" s="68">
        <v>41213</v>
      </c>
      <c r="M58" s="48" t="s">
        <v>60</v>
      </c>
      <c r="N58" s="49">
        <v>4374.2</v>
      </c>
      <c r="O58" s="50">
        <v>875.8</v>
      </c>
      <c r="P58" s="51">
        <f t="shared" si="1"/>
        <v>5250</v>
      </c>
      <c r="Q58" s="50">
        <v>0</v>
      </c>
      <c r="R58" s="51">
        <f t="shared" si="2"/>
        <v>204.78</v>
      </c>
      <c r="S58" s="52">
        <v>5</v>
      </c>
      <c r="T58" s="53"/>
      <c r="U58" s="53"/>
      <c r="V58" s="54">
        <f t="shared" si="3"/>
        <v>204.78</v>
      </c>
      <c r="W58" s="55"/>
    </row>
    <row r="59" spans="1:23" ht="78.75">
      <c r="A59" s="259"/>
      <c r="B59" s="56" t="s">
        <v>264</v>
      </c>
      <c r="C59" s="64" t="s">
        <v>265</v>
      </c>
      <c r="D59" s="65" t="s">
        <v>14</v>
      </c>
      <c r="E59" s="69" t="s">
        <v>266</v>
      </c>
      <c r="F59" s="42" t="s">
        <v>66</v>
      </c>
      <c r="G59" s="65" t="s">
        <v>267</v>
      </c>
      <c r="H59" s="65" t="s">
        <v>268</v>
      </c>
      <c r="I59" s="64" t="s">
        <v>269</v>
      </c>
      <c r="J59" s="67" t="s">
        <v>270</v>
      </c>
      <c r="K59" s="68">
        <v>41061</v>
      </c>
      <c r="L59" s="68">
        <v>41075</v>
      </c>
      <c r="M59" s="48" t="s">
        <v>60</v>
      </c>
      <c r="N59" s="49">
        <v>11000</v>
      </c>
      <c r="O59" s="50">
        <v>0</v>
      </c>
      <c r="P59" s="51">
        <f t="shared" si="1"/>
        <v>11000</v>
      </c>
      <c r="Q59" s="50">
        <v>0</v>
      </c>
      <c r="R59" s="51">
        <f t="shared" si="2"/>
        <v>429.07</v>
      </c>
      <c r="S59" s="52">
        <v>6</v>
      </c>
      <c r="T59" s="53"/>
      <c r="U59" s="53"/>
      <c r="V59" s="54">
        <f t="shared" si="3"/>
        <v>429.07</v>
      </c>
      <c r="W59" s="55"/>
    </row>
    <row r="60" spans="1:23" ht="66">
      <c r="A60" s="259"/>
      <c r="B60" s="56" t="s">
        <v>271</v>
      </c>
      <c r="C60" s="64" t="s">
        <v>265</v>
      </c>
      <c r="D60" s="65" t="s">
        <v>14</v>
      </c>
      <c r="E60" s="69" t="s">
        <v>272</v>
      </c>
      <c r="F60" s="42" t="s">
        <v>66</v>
      </c>
      <c r="G60" s="65" t="s">
        <v>273</v>
      </c>
      <c r="H60" s="65" t="s">
        <v>274</v>
      </c>
      <c r="I60" s="64" t="s">
        <v>275</v>
      </c>
      <c r="J60" s="67" t="s">
        <v>276</v>
      </c>
      <c r="K60" s="68">
        <v>41123</v>
      </c>
      <c r="L60" s="68">
        <v>41135</v>
      </c>
      <c r="M60" s="48" t="s">
        <v>60</v>
      </c>
      <c r="N60" s="49">
        <v>57969</v>
      </c>
      <c r="O60" s="50">
        <v>0</v>
      </c>
      <c r="P60" s="51">
        <f t="shared" si="1"/>
        <v>57969</v>
      </c>
      <c r="Q60" s="50">
        <v>0</v>
      </c>
      <c r="R60" s="51">
        <f t="shared" si="2"/>
        <v>2261.15</v>
      </c>
      <c r="S60" s="52">
        <v>5</v>
      </c>
      <c r="T60" s="53"/>
      <c r="U60" s="53"/>
      <c r="V60" s="54">
        <f t="shared" si="3"/>
        <v>2261.15</v>
      </c>
      <c r="W60" s="55"/>
    </row>
    <row r="61" spans="1:23" ht="52.5">
      <c r="A61" s="259"/>
      <c r="B61" s="56" t="s">
        <v>277</v>
      </c>
      <c r="C61" s="64" t="s">
        <v>278</v>
      </c>
      <c r="D61" s="65" t="s">
        <v>14</v>
      </c>
      <c r="E61" s="69" t="s">
        <v>279</v>
      </c>
      <c r="F61" s="42" t="s">
        <v>66</v>
      </c>
      <c r="G61" s="65" t="s">
        <v>280</v>
      </c>
      <c r="H61" s="65" t="s">
        <v>281</v>
      </c>
      <c r="I61" s="64" t="s">
        <v>282</v>
      </c>
      <c r="J61" s="67" t="s">
        <v>283</v>
      </c>
      <c r="K61" s="68">
        <v>41220</v>
      </c>
      <c r="L61" s="68">
        <v>41248</v>
      </c>
      <c r="M61" s="48" t="s">
        <v>60</v>
      </c>
      <c r="N61" s="49">
        <v>207000</v>
      </c>
      <c r="O61" s="50">
        <v>41400</v>
      </c>
      <c r="P61" s="51">
        <f t="shared" si="1"/>
        <v>248400</v>
      </c>
      <c r="Q61" s="50">
        <v>0</v>
      </c>
      <c r="R61" s="51">
        <f t="shared" si="2"/>
        <v>9689.12</v>
      </c>
      <c r="S61" s="52">
        <v>4</v>
      </c>
      <c r="T61" s="53"/>
      <c r="U61" s="53"/>
      <c r="V61" s="54">
        <f t="shared" si="3"/>
        <v>9689.12</v>
      </c>
      <c r="W61" s="55"/>
    </row>
    <row r="62" spans="1:23" ht="66">
      <c r="A62" s="259"/>
      <c r="B62" s="56" t="s">
        <v>284</v>
      </c>
      <c r="C62" s="64" t="s">
        <v>285</v>
      </c>
      <c r="D62" s="65" t="s">
        <v>14</v>
      </c>
      <c r="E62" s="69" t="s">
        <v>286</v>
      </c>
      <c r="F62" s="42" t="s">
        <v>66</v>
      </c>
      <c r="G62" s="65" t="s">
        <v>287</v>
      </c>
      <c r="H62" s="65" t="s">
        <v>288</v>
      </c>
      <c r="I62" s="64" t="s">
        <v>289</v>
      </c>
      <c r="J62" s="67" t="s">
        <v>290</v>
      </c>
      <c r="K62" s="68">
        <v>41065</v>
      </c>
      <c r="L62" s="68">
        <v>41075</v>
      </c>
      <c r="M62" s="48" t="s">
        <v>60</v>
      </c>
      <c r="N62" s="49">
        <v>18000</v>
      </c>
      <c r="O62" s="50">
        <v>3600</v>
      </c>
      <c r="P62" s="51">
        <f t="shared" si="1"/>
        <v>21600</v>
      </c>
      <c r="Q62" s="50">
        <v>0</v>
      </c>
      <c r="R62" s="51">
        <f t="shared" si="2"/>
        <v>842.53</v>
      </c>
      <c r="S62" s="52">
        <v>4</v>
      </c>
      <c r="T62" s="53"/>
      <c r="U62" s="53"/>
      <c r="V62" s="54">
        <f t="shared" si="3"/>
        <v>842.53</v>
      </c>
      <c r="W62" s="55"/>
    </row>
    <row r="63" spans="1:23" ht="78.75">
      <c r="A63" s="259"/>
      <c r="B63" s="56" t="s">
        <v>291</v>
      </c>
      <c r="C63" s="64" t="s">
        <v>285</v>
      </c>
      <c r="D63" s="65" t="s">
        <v>14</v>
      </c>
      <c r="E63" s="69" t="s">
        <v>292</v>
      </c>
      <c r="F63" s="42" t="s">
        <v>66</v>
      </c>
      <c r="G63" s="70" t="s">
        <v>293</v>
      </c>
      <c r="H63" s="65" t="s">
        <v>294</v>
      </c>
      <c r="I63" s="64" t="s">
        <v>295</v>
      </c>
      <c r="J63" s="67" t="s">
        <v>296</v>
      </c>
      <c r="K63" s="68">
        <v>41089</v>
      </c>
      <c r="L63" s="68">
        <v>41121</v>
      </c>
      <c r="M63" s="48" t="s">
        <v>60</v>
      </c>
      <c r="N63" s="49">
        <v>2917</v>
      </c>
      <c r="O63" s="50">
        <v>583</v>
      </c>
      <c r="P63" s="51">
        <f t="shared" si="1"/>
        <v>3500</v>
      </c>
      <c r="Q63" s="50">
        <v>0</v>
      </c>
      <c r="R63" s="51">
        <f t="shared" si="2"/>
        <v>136.52</v>
      </c>
      <c r="S63" s="52">
        <v>6</v>
      </c>
      <c r="T63" s="53"/>
      <c r="U63" s="53"/>
      <c r="V63" s="54">
        <f t="shared" si="3"/>
        <v>136.52</v>
      </c>
      <c r="W63" s="55"/>
    </row>
    <row r="64" spans="1:23" ht="66">
      <c r="A64" s="259"/>
      <c r="B64" s="56" t="s">
        <v>297</v>
      </c>
      <c r="C64" s="64" t="s">
        <v>285</v>
      </c>
      <c r="D64" s="65" t="s">
        <v>14</v>
      </c>
      <c r="E64" s="69" t="s">
        <v>298</v>
      </c>
      <c r="F64" s="42" t="s">
        <v>66</v>
      </c>
      <c r="G64" s="65" t="s">
        <v>299</v>
      </c>
      <c r="H64" s="65" t="s">
        <v>300</v>
      </c>
      <c r="I64" s="64" t="s">
        <v>90</v>
      </c>
      <c r="J64" s="67" t="s">
        <v>91</v>
      </c>
      <c r="K64" s="68">
        <v>41199</v>
      </c>
      <c r="L64" s="68">
        <v>41221</v>
      </c>
      <c r="M64" s="48" t="s">
        <v>60</v>
      </c>
      <c r="N64" s="49">
        <v>5000</v>
      </c>
      <c r="O64" s="50">
        <v>1000</v>
      </c>
      <c r="P64" s="51">
        <f>IF($D$6="ANO",IF($D$7="NE",SUM(N64:O64),N64),SUM(N64:O64))</f>
        <v>6000</v>
      </c>
      <c r="Q64" s="50">
        <v>0</v>
      </c>
      <c r="R64" s="51">
        <f>ROUND(IF(M64="EUR",P64,(P64/$I$7)),2)</f>
        <v>234.04</v>
      </c>
      <c r="S64" s="52">
        <v>4</v>
      </c>
      <c r="T64" s="53"/>
      <c r="U64" s="53"/>
      <c r="V64" s="54">
        <f>ROUND(IF(M64="CZK",R64-(T64/$I$7),R64-U64),2)</f>
        <v>234.04</v>
      </c>
      <c r="W64" s="55"/>
    </row>
    <row r="65" spans="1:23" ht="66">
      <c r="A65" s="259"/>
      <c r="B65" s="56" t="s">
        <v>301</v>
      </c>
      <c r="C65" s="64" t="s">
        <v>285</v>
      </c>
      <c r="D65" s="65" t="s">
        <v>14</v>
      </c>
      <c r="E65" s="69" t="s">
        <v>302</v>
      </c>
      <c r="F65" s="42" t="s">
        <v>66</v>
      </c>
      <c r="G65" s="65" t="s">
        <v>303</v>
      </c>
      <c r="H65" s="65" t="s">
        <v>304</v>
      </c>
      <c r="I65" s="64" t="s">
        <v>305</v>
      </c>
      <c r="J65" s="67" t="s">
        <v>306</v>
      </c>
      <c r="K65" s="68">
        <v>41218</v>
      </c>
      <c r="L65" s="68">
        <v>41246</v>
      </c>
      <c r="M65" s="48" t="s">
        <v>60</v>
      </c>
      <c r="N65" s="49">
        <v>7000</v>
      </c>
      <c r="O65" s="50">
        <v>0</v>
      </c>
      <c r="P65" s="51">
        <f>IF($D$6="ANO",IF($D$7="NE",SUM(N65:O65),N65),SUM(N65:O65))</f>
        <v>7000</v>
      </c>
      <c r="Q65" s="50">
        <v>0</v>
      </c>
      <c r="R65" s="51">
        <f>ROUND(IF(M65="EUR",P65,(P65/$I$7)),2)</f>
        <v>273.04</v>
      </c>
      <c r="S65" s="52">
        <v>4</v>
      </c>
      <c r="T65" s="53"/>
      <c r="U65" s="53"/>
      <c r="V65" s="54">
        <f>ROUND(IF(M65="CZK",R65-(T65/$I$7),R65-U65),2)</f>
        <v>273.04</v>
      </c>
      <c r="W65" s="55"/>
    </row>
    <row r="66" spans="1:23" ht="66">
      <c r="A66" s="259"/>
      <c r="B66" s="56" t="s">
        <v>307</v>
      </c>
      <c r="C66" s="64" t="s">
        <v>285</v>
      </c>
      <c r="D66" s="65" t="s">
        <v>14</v>
      </c>
      <c r="E66" s="69" t="s">
        <v>308</v>
      </c>
      <c r="F66" s="42" t="s">
        <v>66</v>
      </c>
      <c r="G66" s="65" t="s">
        <v>309</v>
      </c>
      <c r="H66" s="65" t="s">
        <v>310</v>
      </c>
      <c r="I66" s="64" t="s">
        <v>289</v>
      </c>
      <c r="J66" s="67" t="s">
        <v>290</v>
      </c>
      <c r="K66" s="68">
        <v>41234</v>
      </c>
      <c r="L66" s="68">
        <v>41247</v>
      </c>
      <c r="M66" s="48" t="s">
        <v>60</v>
      </c>
      <c r="N66" s="49">
        <v>6000</v>
      </c>
      <c r="O66" s="50">
        <v>1200</v>
      </c>
      <c r="P66" s="51">
        <f>IF($D$6="ANO",IF($D$7="NE",SUM(N66:O66),N66),SUM(N66:O66))</f>
        <v>7200</v>
      </c>
      <c r="Q66" s="50"/>
      <c r="R66" s="51">
        <f>ROUND(IF(M66="EUR",P66,(P66/$I$7)),2)</f>
        <v>280.84</v>
      </c>
      <c r="S66" s="52">
        <v>4</v>
      </c>
      <c r="T66" s="53"/>
      <c r="U66" s="53"/>
      <c r="V66" s="54">
        <f>ROUND(IF(M66="CZK",R66-(T66/$I$7),R66-U66),2)</f>
        <v>280.84</v>
      </c>
      <c r="W66" s="55"/>
    </row>
    <row r="67" spans="1:23" ht="66">
      <c r="A67" s="259"/>
      <c r="B67" s="56" t="s">
        <v>311</v>
      </c>
      <c r="C67" s="64" t="s">
        <v>312</v>
      </c>
      <c r="D67" s="65" t="s">
        <v>14</v>
      </c>
      <c r="E67" s="66" t="s">
        <v>313</v>
      </c>
      <c r="F67" s="42" t="s">
        <v>66</v>
      </c>
      <c r="G67" s="70" t="s">
        <v>314</v>
      </c>
      <c r="H67" s="65" t="s">
        <v>315</v>
      </c>
      <c r="I67" s="64" t="s">
        <v>316</v>
      </c>
      <c r="J67" s="67" t="s">
        <v>317</v>
      </c>
      <c r="K67" s="68">
        <v>41059</v>
      </c>
      <c r="L67" s="68">
        <v>41081</v>
      </c>
      <c r="M67" s="48" t="s">
        <v>60</v>
      </c>
      <c r="N67" s="49">
        <v>12807.1</v>
      </c>
      <c r="O67" s="50">
        <v>1792.9</v>
      </c>
      <c r="P67" s="51">
        <f t="shared" si="1"/>
        <v>14600</v>
      </c>
      <c r="Q67" s="50">
        <v>0</v>
      </c>
      <c r="R67" s="51">
        <f t="shared" si="2"/>
        <v>569.49</v>
      </c>
      <c r="S67" s="52">
        <v>0</v>
      </c>
      <c r="T67" s="53"/>
      <c r="U67" s="53"/>
      <c r="V67" s="54">
        <f t="shared" si="3"/>
        <v>569.49</v>
      </c>
      <c r="W67" s="55"/>
    </row>
    <row r="68" spans="1:23" ht="66">
      <c r="A68" s="259"/>
      <c r="B68" s="56" t="s">
        <v>318</v>
      </c>
      <c r="C68" s="64" t="s">
        <v>319</v>
      </c>
      <c r="D68" s="65" t="s">
        <v>14</v>
      </c>
      <c r="E68" s="66" t="s">
        <v>320</v>
      </c>
      <c r="F68" s="42" t="s">
        <v>66</v>
      </c>
      <c r="G68" s="70" t="s">
        <v>321</v>
      </c>
      <c r="H68" s="65" t="s">
        <v>322</v>
      </c>
      <c r="I68" s="64" t="s">
        <v>323</v>
      </c>
      <c r="J68" s="67" t="s">
        <v>324</v>
      </c>
      <c r="K68" s="68">
        <v>41199</v>
      </c>
      <c r="L68" s="68">
        <v>41213</v>
      </c>
      <c r="M68" s="48" t="s">
        <v>60</v>
      </c>
      <c r="N68" s="49">
        <v>17108</v>
      </c>
      <c r="O68" s="50">
        <v>0</v>
      </c>
      <c r="P68" s="51">
        <f t="shared" si="1"/>
        <v>17108</v>
      </c>
      <c r="Q68" s="50">
        <v>0</v>
      </c>
      <c r="R68" s="51">
        <f t="shared" si="2"/>
        <v>667.32</v>
      </c>
      <c r="S68" s="52">
        <v>6</v>
      </c>
      <c r="T68" s="53"/>
      <c r="U68" s="53"/>
      <c r="V68" s="54">
        <f t="shared" si="3"/>
        <v>667.32</v>
      </c>
      <c r="W68" s="55"/>
    </row>
    <row r="69" spans="1:23" ht="66">
      <c r="A69" s="259"/>
      <c r="B69" s="56" t="s">
        <v>325</v>
      </c>
      <c r="C69" s="64" t="s">
        <v>319</v>
      </c>
      <c r="D69" s="65" t="s">
        <v>14</v>
      </c>
      <c r="E69" s="66" t="s">
        <v>326</v>
      </c>
      <c r="F69" s="42" t="s">
        <v>66</v>
      </c>
      <c r="G69" s="70" t="s">
        <v>327</v>
      </c>
      <c r="H69" s="65" t="s">
        <v>328</v>
      </c>
      <c r="I69" s="64" t="s">
        <v>329</v>
      </c>
      <c r="J69" s="67" t="s">
        <v>330</v>
      </c>
      <c r="K69" s="68">
        <v>41239</v>
      </c>
      <c r="L69" s="68">
        <v>41246</v>
      </c>
      <c r="M69" s="48" t="s">
        <v>60</v>
      </c>
      <c r="N69" s="49">
        <v>24681.51</v>
      </c>
      <c r="O69" s="50">
        <v>4937.49</v>
      </c>
      <c r="P69" s="51">
        <f>IF($D$6="ANO",IF($D$7="NE",SUM(N69:O69),N69),SUM(N69:O69))</f>
        <v>29619</v>
      </c>
      <c r="Q69" s="50">
        <v>0</v>
      </c>
      <c r="R69" s="51">
        <f>ROUND(IF(M69="EUR",P69,(P69/$I$7)),2)</f>
        <v>1155.32</v>
      </c>
      <c r="S69" s="52">
        <v>8</v>
      </c>
      <c r="T69" s="53"/>
      <c r="U69" s="53"/>
      <c r="V69" s="54">
        <f>ROUND(IF(M69="CZK",R69-(T69/$I$7),R69-U69),2)</f>
        <v>1155.32</v>
      </c>
      <c r="W69" s="55"/>
    </row>
    <row r="70" spans="1:23" ht="52.5">
      <c r="A70" s="259"/>
      <c r="B70" s="56" t="s">
        <v>331</v>
      </c>
      <c r="C70" s="64" t="s">
        <v>319</v>
      </c>
      <c r="D70" s="65" t="s">
        <v>14</v>
      </c>
      <c r="E70" s="66" t="s">
        <v>332</v>
      </c>
      <c r="F70" s="42" t="s">
        <v>66</v>
      </c>
      <c r="G70" s="70" t="s">
        <v>333</v>
      </c>
      <c r="H70" s="65" t="s">
        <v>334</v>
      </c>
      <c r="I70" s="64" t="s">
        <v>335</v>
      </c>
      <c r="J70" s="67" t="s">
        <v>336</v>
      </c>
      <c r="K70" s="68">
        <v>41085</v>
      </c>
      <c r="L70" s="68">
        <v>41101</v>
      </c>
      <c r="M70" s="48" t="s">
        <v>60</v>
      </c>
      <c r="N70" s="49">
        <v>9000</v>
      </c>
      <c r="O70" s="50">
        <v>0</v>
      </c>
      <c r="P70" s="51">
        <f t="shared" si="1"/>
        <v>9000</v>
      </c>
      <c r="Q70" s="50">
        <v>0</v>
      </c>
      <c r="R70" s="51">
        <f t="shared" si="2"/>
        <v>351.06</v>
      </c>
      <c r="S70" s="52">
        <v>7</v>
      </c>
      <c r="T70" s="53"/>
      <c r="U70" s="53"/>
      <c r="V70" s="54">
        <f t="shared" si="3"/>
        <v>351.06</v>
      </c>
      <c r="W70" s="55"/>
    </row>
    <row r="71" spans="1:23" ht="52.5">
      <c r="A71" s="259"/>
      <c r="B71" s="56" t="s">
        <v>337</v>
      </c>
      <c r="C71" s="64" t="s">
        <v>319</v>
      </c>
      <c r="D71" s="65" t="s">
        <v>14</v>
      </c>
      <c r="E71" s="66" t="s">
        <v>338</v>
      </c>
      <c r="F71" s="42" t="s">
        <v>66</v>
      </c>
      <c r="G71" s="70" t="s">
        <v>339</v>
      </c>
      <c r="H71" s="65" t="s">
        <v>340</v>
      </c>
      <c r="I71" s="64" t="s">
        <v>341</v>
      </c>
      <c r="J71" s="67" t="s">
        <v>342</v>
      </c>
      <c r="K71" s="68">
        <v>41093</v>
      </c>
      <c r="L71" s="68">
        <v>41103</v>
      </c>
      <c r="M71" s="48" t="s">
        <v>60</v>
      </c>
      <c r="N71" s="49">
        <v>7016.67</v>
      </c>
      <c r="O71" s="50">
        <v>1403.33</v>
      </c>
      <c r="P71" s="51">
        <f t="shared" si="1"/>
        <v>8420</v>
      </c>
      <c r="Q71" s="50">
        <v>0</v>
      </c>
      <c r="R71" s="51">
        <f t="shared" si="2"/>
        <v>328.43</v>
      </c>
      <c r="S71" s="52">
        <v>7</v>
      </c>
      <c r="T71" s="53"/>
      <c r="U71" s="53"/>
      <c r="V71" s="54">
        <f t="shared" si="3"/>
        <v>328.43</v>
      </c>
      <c r="W71" s="55"/>
    </row>
    <row r="72" spans="1:23" ht="66">
      <c r="A72" s="259"/>
      <c r="B72" s="56" t="s">
        <v>343</v>
      </c>
      <c r="C72" s="64" t="s">
        <v>319</v>
      </c>
      <c r="D72" s="65" t="s">
        <v>14</v>
      </c>
      <c r="E72" s="66" t="s">
        <v>344</v>
      </c>
      <c r="F72" s="42" t="s">
        <v>66</v>
      </c>
      <c r="G72" s="70" t="s">
        <v>345</v>
      </c>
      <c r="H72" s="65" t="s">
        <v>346</v>
      </c>
      <c r="I72" s="64" t="s">
        <v>347</v>
      </c>
      <c r="J72" s="67" t="s">
        <v>348</v>
      </c>
      <c r="K72" s="68">
        <v>41089</v>
      </c>
      <c r="L72" s="68">
        <v>41106</v>
      </c>
      <c r="M72" s="48" t="s">
        <v>60</v>
      </c>
      <c r="N72" s="49">
        <v>4440</v>
      </c>
      <c r="O72" s="50">
        <v>0</v>
      </c>
      <c r="P72" s="51">
        <f>IF($D$6="ANO",IF($D$7="NE",SUM(N72:O72),N72),SUM(N72:O72))</f>
        <v>4440</v>
      </c>
      <c r="Q72" s="50">
        <v>0</v>
      </c>
      <c r="R72" s="51">
        <f>ROUND(IF(M72="EUR",P72,(P72/$I$7)),2)</f>
        <v>173.19</v>
      </c>
      <c r="S72" s="52">
        <v>8</v>
      </c>
      <c r="T72" s="53"/>
      <c r="U72" s="53"/>
      <c r="V72" s="54">
        <f>ROUND(IF(M72="CZK",R72-(T72/$I$7),R72-U72),2)</f>
        <v>173.19</v>
      </c>
      <c r="W72" s="55"/>
    </row>
    <row r="73" spans="1:23" ht="52.5">
      <c r="A73" s="259"/>
      <c r="B73" s="56" t="s">
        <v>349</v>
      </c>
      <c r="C73" s="64" t="s">
        <v>319</v>
      </c>
      <c r="D73" s="65" t="s">
        <v>14</v>
      </c>
      <c r="E73" s="66" t="s">
        <v>350</v>
      </c>
      <c r="F73" s="42" t="s">
        <v>66</v>
      </c>
      <c r="G73" s="70" t="s">
        <v>351</v>
      </c>
      <c r="H73" s="65" t="s">
        <v>352</v>
      </c>
      <c r="I73" s="64" t="s">
        <v>353</v>
      </c>
      <c r="J73" s="67" t="s">
        <v>354</v>
      </c>
      <c r="K73" s="68">
        <v>41090</v>
      </c>
      <c r="L73" s="68">
        <v>41107</v>
      </c>
      <c r="M73" s="48" t="s">
        <v>60</v>
      </c>
      <c r="N73" s="49">
        <v>7500</v>
      </c>
      <c r="O73" s="50">
        <v>1500</v>
      </c>
      <c r="P73" s="51">
        <f t="shared" si="1"/>
        <v>9000</v>
      </c>
      <c r="Q73" s="50">
        <v>0</v>
      </c>
      <c r="R73" s="51">
        <f t="shared" si="2"/>
        <v>351.06</v>
      </c>
      <c r="S73" s="52">
        <v>6</v>
      </c>
      <c r="T73" s="53"/>
      <c r="U73" s="53"/>
      <c r="V73" s="54">
        <f t="shared" si="3"/>
        <v>351.06</v>
      </c>
      <c r="W73" s="55"/>
    </row>
    <row r="74" spans="1:23" ht="52.5">
      <c r="A74" s="259"/>
      <c r="B74" s="56" t="s">
        <v>355</v>
      </c>
      <c r="C74" s="64" t="s">
        <v>319</v>
      </c>
      <c r="D74" s="65" t="s">
        <v>14</v>
      </c>
      <c r="E74" s="66" t="s">
        <v>356</v>
      </c>
      <c r="F74" s="42" t="s">
        <v>66</v>
      </c>
      <c r="G74" s="70" t="s">
        <v>357</v>
      </c>
      <c r="H74" s="65" t="s">
        <v>358</v>
      </c>
      <c r="I74" s="64" t="s">
        <v>359</v>
      </c>
      <c r="J74" s="67" t="s">
        <v>360</v>
      </c>
      <c r="K74" s="68">
        <v>41099</v>
      </c>
      <c r="L74" s="68">
        <v>41108</v>
      </c>
      <c r="M74" s="48" t="s">
        <v>60</v>
      </c>
      <c r="N74" s="49">
        <v>1464</v>
      </c>
      <c r="O74" s="50">
        <v>0</v>
      </c>
      <c r="P74" s="51">
        <f t="shared" si="1"/>
        <v>1464</v>
      </c>
      <c r="Q74" s="50">
        <v>0</v>
      </c>
      <c r="R74" s="51">
        <f t="shared" si="2"/>
        <v>57.1</v>
      </c>
      <c r="S74" s="52">
        <v>8</v>
      </c>
      <c r="T74" s="53"/>
      <c r="U74" s="53"/>
      <c r="V74" s="54">
        <f t="shared" si="3"/>
        <v>57.1</v>
      </c>
      <c r="W74" s="55"/>
    </row>
    <row r="75" spans="1:23" ht="52.5">
      <c r="A75" s="259"/>
      <c r="B75" s="56" t="s">
        <v>361</v>
      </c>
      <c r="C75" s="64" t="s">
        <v>319</v>
      </c>
      <c r="D75" s="65" t="s">
        <v>14</v>
      </c>
      <c r="E75" s="66" t="s">
        <v>362</v>
      </c>
      <c r="F75" s="42" t="s">
        <v>66</v>
      </c>
      <c r="G75" s="70" t="s">
        <v>363</v>
      </c>
      <c r="H75" s="65" t="s">
        <v>364</v>
      </c>
      <c r="I75" s="64" t="s">
        <v>365</v>
      </c>
      <c r="J75" s="67" t="s">
        <v>366</v>
      </c>
      <c r="K75" s="68">
        <v>41100</v>
      </c>
      <c r="L75" s="68">
        <v>41114</v>
      </c>
      <c r="M75" s="48" t="s">
        <v>60</v>
      </c>
      <c r="N75" s="49">
        <v>1860.89</v>
      </c>
      <c r="O75" s="50">
        <v>260.51</v>
      </c>
      <c r="P75" s="51">
        <f t="shared" si="1"/>
        <v>2121.4</v>
      </c>
      <c r="Q75" s="50">
        <v>0</v>
      </c>
      <c r="R75" s="51">
        <f t="shared" si="2"/>
        <v>82.75</v>
      </c>
      <c r="S75" s="52">
        <v>7</v>
      </c>
      <c r="T75" s="53"/>
      <c r="U75" s="53"/>
      <c r="V75" s="54">
        <f t="shared" si="3"/>
        <v>82.75</v>
      </c>
      <c r="W75" s="55"/>
    </row>
    <row r="76" spans="1:23" ht="52.5">
      <c r="A76" s="259"/>
      <c r="B76" s="56" t="s">
        <v>367</v>
      </c>
      <c r="C76" s="64" t="s">
        <v>319</v>
      </c>
      <c r="D76" s="65" t="s">
        <v>14</v>
      </c>
      <c r="E76" s="66" t="s">
        <v>368</v>
      </c>
      <c r="F76" s="42" t="s">
        <v>66</v>
      </c>
      <c r="G76" s="70" t="s">
        <v>369</v>
      </c>
      <c r="H76" s="65" t="s">
        <v>370</v>
      </c>
      <c r="I76" s="64" t="s">
        <v>371</v>
      </c>
      <c r="J76" s="67" t="s">
        <v>372</v>
      </c>
      <c r="K76" s="68">
        <v>41096</v>
      </c>
      <c r="L76" s="68">
        <v>41115</v>
      </c>
      <c r="M76" s="48" t="s">
        <v>60</v>
      </c>
      <c r="N76" s="49">
        <v>995</v>
      </c>
      <c r="O76" s="50">
        <v>0</v>
      </c>
      <c r="P76" s="51">
        <f>IF($D$6="ANO",IF($D$7="NE",SUM(N76:O76),N76),SUM(N76:O76))</f>
        <v>995</v>
      </c>
      <c r="Q76" s="50">
        <v>0</v>
      </c>
      <c r="R76" s="51">
        <f>ROUND(IF(M76="EUR",P76,(P76/$I$7)),2)</f>
        <v>38.81</v>
      </c>
      <c r="S76" s="52">
        <v>5</v>
      </c>
      <c r="T76" s="53"/>
      <c r="U76" s="53"/>
      <c r="V76" s="54">
        <f>ROUND(IF(M76="CZK",R76-(T76/$I$7),R76-U76),2)</f>
        <v>38.81</v>
      </c>
      <c r="W76" s="55"/>
    </row>
    <row r="77" spans="1:23" ht="52.5">
      <c r="A77" s="259"/>
      <c r="B77" s="56" t="s">
        <v>373</v>
      </c>
      <c r="C77" s="64" t="s">
        <v>319</v>
      </c>
      <c r="D77" s="65" t="s">
        <v>14</v>
      </c>
      <c r="E77" s="66" t="s">
        <v>374</v>
      </c>
      <c r="F77" s="42" t="s">
        <v>66</v>
      </c>
      <c r="G77" s="70" t="s">
        <v>375</v>
      </c>
      <c r="H77" s="65" t="s">
        <v>376</v>
      </c>
      <c r="I77" s="64" t="s">
        <v>377</v>
      </c>
      <c r="J77" s="67" t="s">
        <v>378</v>
      </c>
      <c r="K77" s="68">
        <v>41093</v>
      </c>
      <c r="L77" s="68">
        <v>41117</v>
      </c>
      <c r="M77" s="48" t="s">
        <v>60</v>
      </c>
      <c r="N77" s="49">
        <v>1666.67</v>
      </c>
      <c r="O77" s="50">
        <v>333.33</v>
      </c>
      <c r="P77" s="51">
        <f t="shared" si="1"/>
        <v>2000</v>
      </c>
      <c r="Q77" s="50">
        <v>0</v>
      </c>
      <c r="R77" s="51">
        <f t="shared" si="2"/>
        <v>78.01</v>
      </c>
      <c r="S77" s="52">
        <v>6</v>
      </c>
      <c r="T77" s="53"/>
      <c r="U77" s="53"/>
      <c r="V77" s="54">
        <f t="shared" si="3"/>
        <v>78.01</v>
      </c>
      <c r="W77" s="55"/>
    </row>
    <row r="78" spans="1:23" ht="92.25">
      <c r="A78" s="259"/>
      <c r="B78" s="56" t="s">
        <v>379</v>
      </c>
      <c r="C78" s="64" t="s">
        <v>319</v>
      </c>
      <c r="D78" s="65" t="s">
        <v>14</v>
      </c>
      <c r="E78" s="66" t="s">
        <v>380</v>
      </c>
      <c r="F78" s="42" t="s">
        <v>66</v>
      </c>
      <c r="G78" s="70" t="s">
        <v>381</v>
      </c>
      <c r="H78" s="65" t="s">
        <v>382</v>
      </c>
      <c r="I78" s="64" t="s">
        <v>90</v>
      </c>
      <c r="J78" s="67" t="s">
        <v>91</v>
      </c>
      <c r="K78" s="68">
        <v>41096</v>
      </c>
      <c r="L78" s="68">
        <v>41123</v>
      </c>
      <c r="M78" s="48" t="s">
        <v>60</v>
      </c>
      <c r="N78" s="49">
        <v>5000</v>
      </c>
      <c r="O78" s="50">
        <v>1000</v>
      </c>
      <c r="P78" s="51">
        <f t="shared" si="1"/>
        <v>6000</v>
      </c>
      <c r="Q78" s="50">
        <v>0</v>
      </c>
      <c r="R78" s="51">
        <f t="shared" si="2"/>
        <v>234.04</v>
      </c>
      <c r="S78" s="52">
        <v>7</v>
      </c>
      <c r="T78" s="53"/>
      <c r="U78" s="53"/>
      <c r="V78" s="54">
        <f t="shared" si="3"/>
        <v>234.04</v>
      </c>
      <c r="W78" s="55"/>
    </row>
    <row r="79" spans="1:23" ht="66">
      <c r="A79" s="259"/>
      <c r="B79" s="56" t="s">
        <v>383</v>
      </c>
      <c r="C79" s="64" t="s">
        <v>319</v>
      </c>
      <c r="D79" s="65" t="s">
        <v>14</v>
      </c>
      <c r="E79" s="66" t="s">
        <v>384</v>
      </c>
      <c r="F79" s="42" t="s">
        <v>66</v>
      </c>
      <c r="G79" s="70" t="s">
        <v>385</v>
      </c>
      <c r="H79" s="65" t="s">
        <v>386</v>
      </c>
      <c r="I79" s="64" t="s">
        <v>387</v>
      </c>
      <c r="J79" s="67" t="s">
        <v>388</v>
      </c>
      <c r="K79" s="68">
        <v>41106</v>
      </c>
      <c r="L79" s="68">
        <v>41123</v>
      </c>
      <c r="M79" s="48" t="s">
        <v>60</v>
      </c>
      <c r="N79" s="49">
        <v>1754.4</v>
      </c>
      <c r="O79" s="50">
        <v>245.6</v>
      </c>
      <c r="P79" s="51">
        <f t="shared" si="1"/>
        <v>2000</v>
      </c>
      <c r="Q79" s="50">
        <v>0</v>
      </c>
      <c r="R79" s="51">
        <f t="shared" si="2"/>
        <v>78.01</v>
      </c>
      <c r="S79" s="52">
        <v>6</v>
      </c>
      <c r="T79" s="53"/>
      <c r="U79" s="53"/>
      <c r="V79" s="54">
        <f t="shared" si="3"/>
        <v>78.01</v>
      </c>
      <c r="W79" s="55"/>
    </row>
    <row r="80" spans="1:23" ht="78.75">
      <c r="A80" s="259"/>
      <c r="B80" s="56" t="s">
        <v>389</v>
      </c>
      <c r="C80" s="64" t="s">
        <v>319</v>
      </c>
      <c r="D80" s="65" t="s">
        <v>14</v>
      </c>
      <c r="E80" s="66" t="s">
        <v>390</v>
      </c>
      <c r="F80" s="42" t="s">
        <v>66</v>
      </c>
      <c r="G80" s="70" t="s">
        <v>391</v>
      </c>
      <c r="H80" s="65" t="s">
        <v>392</v>
      </c>
      <c r="I80" s="64" t="s">
        <v>393</v>
      </c>
      <c r="J80" s="67" t="s">
        <v>394</v>
      </c>
      <c r="K80" s="68">
        <v>41110</v>
      </c>
      <c r="L80" s="68">
        <v>41129</v>
      </c>
      <c r="M80" s="48" t="s">
        <v>60</v>
      </c>
      <c r="N80" s="49">
        <v>1000</v>
      </c>
      <c r="O80" s="50">
        <v>0</v>
      </c>
      <c r="P80" s="51">
        <f t="shared" si="1"/>
        <v>1000</v>
      </c>
      <c r="Q80" s="50">
        <v>0</v>
      </c>
      <c r="R80" s="51">
        <f t="shared" si="2"/>
        <v>39.01</v>
      </c>
      <c r="S80" s="52">
        <v>7</v>
      </c>
      <c r="T80" s="53"/>
      <c r="U80" s="53"/>
      <c r="V80" s="54">
        <f t="shared" si="3"/>
        <v>39.01</v>
      </c>
      <c r="W80" s="55"/>
    </row>
    <row r="81" spans="1:23" ht="52.5">
      <c r="A81" s="259"/>
      <c r="B81" s="56" t="s">
        <v>395</v>
      </c>
      <c r="C81" s="64" t="s">
        <v>319</v>
      </c>
      <c r="D81" s="65" t="s">
        <v>14</v>
      </c>
      <c r="E81" s="66" t="s">
        <v>396</v>
      </c>
      <c r="F81" s="42" t="s">
        <v>66</v>
      </c>
      <c r="G81" s="70" t="s">
        <v>397</v>
      </c>
      <c r="H81" s="65" t="s">
        <v>398</v>
      </c>
      <c r="I81" s="64" t="s">
        <v>399</v>
      </c>
      <c r="J81" s="67" t="s">
        <v>400</v>
      </c>
      <c r="K81" s="68">
        <v>41085</v>
      </c>
      <c r="L81" s="68">
        <v>41130</v>
      </c>
      <c r="M81" s="48" t="s">
        <v>60</v>
      </c>
      <c r="N81" s="49">
        <v>2193</v>
      </c>
      <c r="O81" s="50">
        <v>307</v>
      </c>
      <c r="P81" s="51">
        <f t="shared" si="1"/>
        <v>2500</v>
      </c>
      <c r="Q81" s="50">
        <v>0</v>
      </c>
      <c r="R81" s="51">
        <f t="shared" si="2"/>
        <v>97.52</v>
      </c>
      <c r="S81" s="52">
        <v>6</v>
      </c>
      <c r="T81" s="53"/>
      <c r="U81" s="53"/>
      <c r="V81" s="54">
        <f t="shared" si="3"/>
        <v>97.52</v>
      </c>
      <c r="W81" s="55"/>
    </row>
    <row r="82" spans="1:23" ht="52.5">
      <c r="A82" s="259"/>
      <c r="B82" s="56" t="s">
        <v>401</v>
      </c>
      <c r="C82" s="64" t="s">
        <v>319</v>
      </c>
      <c r="D82" s="65" t="s">
        <v>14</v>
      </c>
      <c r="E82" s="66" t="s">
        <v>402</v>
      </c>
      <c r="F82" s="42" t="s">
        <v>66</v>
      </c>
      <c r="G82" s="70" t="s">
        <v>403</v>
      </c>
      <c r="H82" s="65" t="s">
        <v>404</v>
      </c>
      <c r="I82" s="64" t="s">
        <v>405</v>
      </c>
      <c r="J82" s="67" t="s">
        <v>406</v>
      </c>
      <c r="K82" s="68">
        <v>41123</v>
      </c>
      <c r="L82" s="68">
        <v>41137</v>
      </c>
      <c r="M82" s="48" t="s">
        <v>60</v>
      </c>
      <c r="N82" s="49">
        <v>1754.37</v>
      </c>
      <c r="O82" s="50">
        <v>245.63</v>
      </c>
      <c r="P82" s="51">
        <f t="shared" si="1"/>
        <v>2000</v>
      </c>
      <c r="Q82" s="50">
        <v>0</v>
      </c>
      <c r="R82" s="51">
        <f t="shared" si="2"/>
        <v>78.01</v>
      </c>
      <c r="S82" s="52">
        <v>5</v>
      </c>
      <c r="T82" s="53"/>
      <c r="U82" s="53"/>
      <c r="V82" s="54">
        <f t="shared" si="3"/>
        <v>78.01</v>
      </c>
      <c r="W82" s="55"/>
    </row>
    <row r="83" spans="1:23" ht="52.5">
      <c r="A83" s="259"/>
      <c r="B83" s="56" t="s">
        <v>407</v>
      </c>
      <c r="C83" s="64" t="s">
        <v>319</v>
      </c>
      <c r="D83" s="65" t="s">
        <v>14</v>
      </c>
      <c r="E83" s="66" t="s">
        <v>408</v>
      </c>
      <c r="F83" s="42" t="s">
        <v>66</v>
      </c>
      <c r="G83" s="70" t="s">
        <v>409</v>
      </c>
      <c r="H83" s="65" t="s">
        <v>410</v>
      </c>
      <c r="I83" s="64" t="s">
        <v>411</v>
      </c>
      <c r="J83" s="67" t="s">
        <v>412</v>
      </c>
      <c r="K83" s="68">
        <v>41135</v>
      </c>
      <c r="L83" s="68">
        <v>41148</v>
      </c>
      <c r="M83" s="48" t="s">
        <v>60</v>
      </c>
      <c r="N83" s="49">
        <v>2631.6</v>
      </c>
      <c r="O83" s="50">
        <v>368.4</v>
      </c>
      <c r="P83" s="51">
        <f t="shared" si="1"/>
        <v>3000</v>
      </c>
      <c r="Q83" s="50">
        <v>0</v>
      </c>
      <c r="R83" s="51">
        <f t="shared" si="2"/>
        <v>117.02</v>
      </c>
      <c r="S83" s="52">
        <v>7</v>
      </c>
      <c r="T83" s="53"/>
      <c r="U83" s="53"/>
      <c r="V83" s="54">
        <f t="shared" si="3"/>
        <v>117.02</v>
      </c>
      <c r="W83" s="55"/>
    </row>
    <row r="84" spans="1:23" ht="78.75">
      <c r="A84" s="259"/>
      <c r="B84" s="56" t="s">
        <v>413</v>
      </c>
      <c r="C84" s="64" t="s">
        <v>319</v>
      </c>
      <c r="D84" s="65" t="s">
        <v>14</v>
      </c>
      <c r="E84" s="66" t="s">
        <v>390</v>
      </c>
      <c r="F84" s="42" t="s">
        <v>66</v>
      </c>
      <c r="G84" s="70" t="s">
        <v>414</v>
      </c>
      <c r="H84" s="65" t="s">
        <v>415</v>
      </c>
      <c r="I84" s="64" t="s">
        <v>416</v>
      </c>
      <c r="J84" s="67" t="s">
        <v>417</v>
      </c>
      <c r="K84" s="68">
        <v>41138</v>
      </c>
      <c r="L84" s="68">
        <v>41164</v>
      </c>
      <c r="M84" s="48" t="s">
        <v>60</v>
      </c>
      <c r="N84" s="49">
        <v>2499.9</v>
      </c>
      <c r="O84" s="50">
        <v>500.1</v>
      </c>
      <c r="P84" s="51">
        <f t="shared" si="1"/>
        <v>3000</v>
      </c>
      <c r="Q84" s="50">
        <v>0</v>
      </c>
      <c r="R84" s="51">
        <f t="shared" si="2"/>
        <v>117.02</v>
      </c>
      <c r="S84" s="52">
        <v>6</v>
      </c>
      <c r="T84" s="53"/>
      <c r="U84" s="53"/>
      <c r="V84" s="54">
        <f t="shared" si="3"/>
        <v>117.02</v>
      </c>
      <c r="W84" s="55"/>
    </row>
    <row r="85" spans="1:23" ht="66">
      <c r="A85" s="259"/>
      <c r="B85" s="56" t="s">
        <v>418</v>
      </c>
      <c r="C85" s="64" t="s">
        <v>319</v>
      </c>
      <c r="D85" s="65" t="s">
        <v>14</v>
      </c>
      <c r="E85" s="69" t="s">
        <v>419</v>
      </c>
      <c r="F85" s="42" t="s">
        <v>66</v>
      </c>
      <c r="G85" s="65" t="s">
        <v>420</v>
      </c>
      <c r="H85" s="65" t="s">
        <v>421</v>
      </c>
      <c r="I85" s="64" t="s">
        <v>323</v>
      </c>
      <c r="J85" s="67" t="s">
        <v>324</v>
      </c>
      <c r="K85" s="68">
        <v>41068</v>
      </c>
      <c r="L85" s="68">
        <v>41081</v>
      </c>
      <c r="M85" s="48" t="s">
        <v>60</v>
      </c>
      <c r="N85" s="49">
        <v>26906</v>
      </c>
      <c r="O85" s="50">
        <v>0</v>
      </c>
      <c r="P85" s="51">
        <f t="shared" si="1"/>
        <v>26906</v>
      </c>
      <c r="Q85" s="50">
        <v>0</v>
      </c>
      <c r="R85" s="51">
        <f t="shared" si="2"/>
        <v>1049.5</v>
      </c>
      <c r="S85" s="52">
        <v>5</v>
      </c>
      <c r="T85" s="53"/>
      <c r="U85" s="53"/>
      <c r="V85" s="54">
        <f t="shared" si="3"/>
        <v>1049.5</v>
      </c>
      <c r="W85" s="55"/>
    </row>
    <row r="86" spans="1:23" ht="66">
      <c r="A86" s="259"/>
      <c r="B86" s="56" t="s">
        <v>422</v>
      </c>
      <c r="C86" s="64" t="s">
        <v>319</v>
      </c>
      <c r="D86" s="65" t="s">
        <v>14</v>
      </c>
      <c r="E86" s="66" t="s">
        <v>423</v>
      </c>
      <c r="F86" s="42" t="s">
        <v>66</v>
      </c>
      <c r="G86" s="70" t="s">
        <v>314</v>
      </c>
      <c r="H86" s="65" t="s">
        <v>315</v>
      </c>
      <c r="I86" s="64" t="s">
        <v>316</v>
      </c>
      <c r="J86" s="67" t="s">
        <v>317</v>
      </c>
      <c r="K86" s="68">
        <v>41059</v>
      </c>
      <c r="L86" s="68">
        <v>41081</v>
      </c>
      <c r="M86" s="48" t="s">
        <v>60</v>
      </c>
      <c r="N86" s="49">
        <v>12928.7</v>
      </c>
      <c r="O86" s="50">
        <v>2586.3</v>
      </c>
      <c r="P86" s="51">
        <f t="shared" si="1"/>
        <v>15515</v>
      </c>
      <c r="Q86" s="50">
        <v>0</v>
      </c>
      <c r="R86" s="51">
        <f t="shared" si="2"/>
        <v>605.18</v>
      </c>
      <c r="S86" s="52">
        <v>5</v>
      </c>
      <c r="T86" s="53"/>
      <c r="U86" s="53"/>
      <c r="V86" s="54">
        <f t="shared" si="3"/>
        <v>605.18</v>
      </c>
      <c r="W86" s="55"/>
    </row>
    <row r="87" spans="1:23" ht="78.75">
      <c r="A87" s="259"/>
      <c r="B87" s="56" t="s">
        <v>424</v>
      </c>
      <c r="C87" s="64" t="s">
        <v>319</v>
      </c>
      <c r="D87" s="65" t="s">
        <v>14</v>
      </c>
      <c r="E87" s="66" t="s">
        <v>425</v>
      </c>
      <c r="F87" s="42" t="s">
        <v>66</v>
      </c>
      <c r="G87" s="70" t="s">
        <v>426</v>
      </c>
      <c r="H87" s="65" t="s">
        <v>427</v>
      </c>
      <c r="I87" s="64" t="s">
        <v>428</v>
      </c>
      <c r="J87" s="67" t="s">
        <v>429</v>
      </c>
      <c r="K87" s="68">
        <v>41184</v>
      </c>
      <c r="L87" s="68">
        <v>41204</v>
      </c>
      <c r="M87" s="48" t="s">
        <v>60</v>
      </c>
      <c r="N87" s="49">
        <v>80764.17</v>
      </c>
      <c r="O87" s="50">
        <v>14612.83</v>
      </c>
      <c r="P87" s="51">
        <f t="shared" si="1"/>
        <v>95377</v>
      </c>
      <c r="Q87" s="50">
        <v>0</v>
      </c>
      <c r="R87" s="51">
        <f t="shared" si="2"/>
        <v>3720.29</v>
      </c>
      <c r="S87" s="52">
        <v>5</v>
      </c>
      <c r="T87" s="53"/>
      <c r="U87" s="53"/>
      <c r="V87" s="54">
        <f t="shared" si="3"/>
        <v>3720.29</v>
      </c>
      <c r="W87" s="55"/>
    </row>
    <row r="88" spans="1:23" ht="66">
      <c r="A88" s="259"/>
      <c r="B88" s="56" t="s">
        <v>430</v>
      </c>
      <c r="C88" s="64" t="s">
        <v>319</v>
      </c>
      <c r="D88" s="65" t="s">
        <v>14</v>
      </c>
      <c r="E88" s="66" t="s">
        <v>431</v>
      </c>
      <c r="F88" s="42" t="s">
        <v>66</v>
      </c>
      <c r="G88" s="70" t="s">
        <v>432</v>
      </c>
      <c r="H88" s="65" t="s">
        <v>433</v>
      </c>
      <c r="I88" s="64" t="s">
        <v>329</v>
      </c>
      <c r="J88" s="67" t="s">
        <v>330</v>
      </c>
      <c r="K88" s="68">
        <v>41219</v>
      </c>
      <c r="L88" s="68">
        <v>41227</v>
      </c>
      <c r="M88" s="48" t="s">
        <v>60</v>
      </c>
      <c r="N88" s="49">
        <v>17304.31</v>
      </c>
      <c r="O88" s="50">
        <v>3461.69</v>
      </c>
      <c r="P88" s="51">
        <f t="shared" si="1"/>
        <v>20766</v>
      </c>
      <c r="Q88" s="50">
        <v>0</v>
      </c>
      <c r="R88" s="51">
        <f t="shared" si="2"/>
        <v>810</v>
      </c>
      <c r="S88" s="52">
        <v>8</v>
      </c>
      <c r="T88" s="53"/>
      <c r="U88" s="53"/>
      <c r="V88" s="54">
        <f t="shared" si="3"/>
        <v>810</v>
      </c>
      <c r="W88" s="55"/>
    </row>
    <row r="89" spans="1:23" ht="78.75">
      <c r="A89" s="259"/>
      <c r="B89" s="56" t="s">
        <v>434</v>
      </c>
      <c r="C89" s="64" t="s">
        <v>319</v>
      </c>
      <c r="D89" s="65" t="s">
        <v>14</v>
      </c>
      <c r="E89" s="66" t="s">
        <v>435</v>
      </c>
      <c r="F89" s="42" t="s">
        <v>66</v>
      </c>
      <c r="G89" s="70" t="s">
        <v>293</v>
      </c>
      <c r="H89" s="65" t="s">
        <v>294</v>
      </c>
      <c r="I89" s="64" t="s">
        <v>295</v>
      </c>
      <c r="J89" s="67" t="s">
        <v>296</v>
      </c>
      <c r="K89" s="68">
        <v>41089</v>
      </c>
      <c r="L89" s="68">
        <v>41121</v>
      </c>
      <c r="M89" s="48" t="s">
        <v>60</v>
      </c>
      <c r="N89" s="49">
        <v>12292</v>
      </c>
      <c r="O89" s="50">
        <v>2458</v>
      </c>
      <c r="P89" s="51">
        <f t="shared" si="1"/>
        <v>14750</v>
      </c>
      <c r="Q89" s="50">
        <v>0</v>
      </c>
      <c r="R89" s="51">
        <f t="shared" si="2"/>
        <v>575.34</v>
      </c>
      <c r="S89" s="52">
        <v>0</v>
      </c>
      <c r="T89" s="53"/>
      <c r="U89" s="53"/>
      <c r="V89" s="54">
        <f t="shared" si="3"/>
        <v>575.34</v>
      </c>
      <c r="W89" s="55"/>
    </row>
    <row r="90" spans="1:23" ht="52.5">
      <c r="A90" s="259"/>
      <c r="B90" s="56" t="s">
        <v>436</v>
      </c>
      <c r="C90" s="64" t="s">
        <v>437</v>
      </c>
      <c r="D90" s="65" t="s">
        <v>14</v>
      </c>
      <c r="E90" s="69" t="s">
        <v>438</v>
      </c>
      <c r="F90" s="42" t="s">
        <v>66</v>
      </c>
      <c r="G90" s="65" t="s">
        <v>439</v>
      </c>
      <c r="H90" s="65" t="s">
        <v>440</v>
      </c>
      <c r="I90" s="64" t="s">
        <v>441</v>
      </c>
      <c r="J90" s="67" t="s">
        <v>442</v>
      </c>
      <c r="K90" s="68">
        <v>41065</v>
      </c>
      <c r="L90" s="68">
        <v>41071</v>
      </c>
      <c r="M90" s="48" t="s">
        <v>60</v>
      </c>
      <c r="N90" s="49">
        <v>1600</v>
      </c>
      <c r="O90" s="50">
        <v>0</v>
      </c>
      <c r="P90" s="51">
        <f t="shared" si="1"/>
        <v>1600</v>
      </c>
      <c r="Q90" s="50">
        <v>0</v>
      </c>
      <c r="R90" s="51">
        <f t="shared" si="2"/>
        <v>62.41</v>
      </c>
      <c r="S90" s="52">
        <v>5</v>
      </c>
      <c r="T90" s="53"/>
      <c r="U90" s="53"/>
      <c r="V90" s="54">
        <f t="shared" si="3"/>
        <v>62.41</v>
      </c>
      <c r="W90" s="55"/>
    </row>
    <row r="91" spans="1:23" ht="65.25" customHeight="1">
      <c r="A91" s="259"/>
      <c r="B91" s="56" t="s">
        <v>443</v>
      </c>
      <c r="C91" s="71" t="s">
        <v>444</v>
      </c>
      <c r="D91" s="65" t="s">
        <v>14</v>
      </c>
      <c r="E91" s="72" t="s">
        <v>445</v>
      </c>
      <c r="F91" s="42" t="s">
        <v>66</v>
      </c>
      <c r="G91" s="73" t="s">
        <v>446</v>
      </c>
      <c r="H91" s="73" t="s">
        <v>447</v>
      </c>
      <c r="I91" s="74" t="s">
        <v>448</v>
      </c>
      <c r="J91" s="74" t="s">
        <v>449</v>
      </c>
      <c r="K91" s="68">
        <v>41050</v>
      </c>
      <c r="L91" s="68">
        <v>41067</v>
      </c>
      <c r="M91" s="48" t="s">
        <v>60</v>
      </c>
      <c r="N91" s="49">
        <v>309.99</v>
      </c>
      <c r="O91" s="50">
        <v>62.01</v>
      </c>
      <c r="P91" s="51">
        <f>IF($D$6="ANO",IF($D$7="NE",SUM(N91:O91),N91),SUM(N91:O91))</f>
        <v>372</v>
      </c>
      <c r="Q91" s="50">
        <v>0</v>
      </c>
      <c r="R91" s="51">
        <f>ROUND(IF(M91="EUR",P91,(P91/$I$7)),2)</f>
        <v>14.51</v>
      </c>
      <c r="S91" s="75">
        <v>6</v>
      </c>
      <c r="T91" s="53"/>
      <c r="U91" s="53"/>
      <c r="V91" s="54">
        <f>ROUND(IF(M91="CZK",R91-(T91/$I$7),R91-U91),2)</f>
        <v>14.51</v>
      </c>
      <c r="W91" s="59"/>
    </row>
    <row r="92" spans="1:23" ht="79.5" thickBot="1">
      <c r="A92" s="259"/>
      <c r="B92" s="56" t="s">
        <v>450</v>
      </c>
      <c r="C92" s="71" t="s">
        <v>451</v>
      </c>
      <c r="D92" s="76" t="s">
        <v>14</v>
      </c>
      <c r="E92" s="72" t="s">
        <v>452</v>
      </c>
      <c r="F92" s="42" t="s">
        <v>66</v>
      </c>
      <c r="G92" s="73" t="s">
        <v>453</v>
      </c>
      <c r="H92" s="73" t="s">
        <v>454</v>
      </c>
      <c r="I92" s="74" t="s">
        <v>455</v>
      </c>
      <c r="J92" s="74" t="s">
        <v>456</v>
      </c>
      <c r="K92" s="68">
        <v>41235</v>
      </c>
      <c r="L92" s="68">
        <v>41248</v>
      </c>
      <c r="M92" s="48" t="s">
        <v>60</v>
      </c>
      <c r="N92" s="77">
        <v>8500</v>
      </c>
      <c r="O92" s="78">
        <v>0</v>
      </c>
      <c r="P92" s="51">
        <f>IF($D$6="ANO",IF($D$7="NE",SUM(N92:O92),N92),SUM(N92:O92))</f>
        <v>8500</v>
      </c>
      <c r="Q92" s="78">
        <v>0</v>
      </c>
      <c r="R92" s="51">
        <f>ROUND(IF(M92="EUR",P92,(P92/$I$7)),2)</f>
        <v>331.55</v>
      </c>
      <c r="S92" s="75">
        <v>7</v>
      </c>
      <c r="T92" s="53"/>
      <c r="U92" s="53"/>
      <c r="V92" s="54">
        <f>ROUND(IF(M92="CZK",R92-(T92/$I$7),R92-U92),2)</f>
        <v>331.55</v>
      </c>
      <c r="W92" s="59"/>
    </row>
    <row r="93" spans="1:23" ht="13.5" thickBot="1">
      <c r="A93" s="260"/>
      <c r="B93" s="255" t="s">
        <v>457</v>
      </c>
      <c r="C93" s="256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>
        <f>SUM(N24:N92)</f>
        <v>1012813.4800000001</v>
      </c>
      <c r="O93" s="256">
        <f>SUM(O24:O92)</f>
        <v>135041.92</v>
      </c>
      <c r="P93" s="257">
        <f>SUM(P24:P92)</f>
        <v>1147855.4</v>
      </c>
      <c r="Q93" s="60">
        <f>SUM(Q24:Q92)</f>
        <v>0</v>
      </c>
      <c r="R93" s="61">
        <f>SUM(R21:R92)</f>
        <v>48358.069999999985</v>
      </c>
      <c r="S93" s="62">
        <f>SUM(S21:S92)</f>
        <v>397</v>
      </c>
      <c r="T93" s="61">
        <f>SUM(T24:T92)</f>
        <v>0</v>
      </c>
      <c r="U93" s="61">
        <f>SUM(U24:U92)</f>
        <v>0</v>
      </c>
      <c r="V93" s="61">
        <f>SUM(V21:V92)</f>
        <v>48358.069999999985</v>
      </c>
      <c r="W93" s="63"/>
    </row>
    <row r="94" spans="1:23" ht="14.25" thickBot="1">
      <c r="A94" s="261" t="s">
        <v>458</v>
      </c>
      <c r="B94" s="79"/>
      <c r="C94" s="80"/>
      <c r="D94" s="76"/>
      <c r="E94" s="81"/>
      <c r="F94" s="42" t="s">
        <v>66</v>
      </c>
      <c r="G94" s="82"/>
      <c r="H94" s="82"/>
      <c r="I94" s="80"/>
      <c r="J94" s="80"/>
      <c r="K94" s="68"/>
      <c r="L94" s="68"/>
      <c r="M94" s="48" t="s">
        <v>60</v>
      </c>
      <c r="N94" s="83"/>
      <c r="O94" s="84"/>
      <c r="P94" s="51">
        <f>IF($D$6="ANO",IF($D$7="NE",SUM(N94:O94),N94),SUM(N94:O94))</f>
        <v>0</v>
      </c>
      <c r="Q94" s="84"/>
      <c r="R94" s="51">
        <f>ROUND(IF(M94="EUR",P94,(P94/$I$7)),2)</f>
        <v>0</v>
      </c>
      <c r="S94" s="85"/>
      <c r="T94" s="53"/>
      <c r="U94" s="53"/>
      <c r="V94" s="54">
        <f>ROUND(IF(M94="CZK",R94-(T94/$I$7),R94-U94),2)</f>
        <v>0</v>
      </c>
      <c r="W94" s="86"/>
    </row>
    <row r="95" spans="1:23" ht="13.5" thickBot="1">
      <c r="A95" s="262"/>
      <c r="B95" s="255" t="s">
        <v>459</v>
      </c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>
        <f aca="true" t="shared" si="4" ref="N95:V95">SUM(N94:N94)</f>
        <v>0</v>
      </c>
      <c r="O95" s="256">
        <f t="shared" si="4"/>
        <v>0</v>
      </c>
      <c r="P95" s="257">
        <f t="shared" si="4"/>
        <v>0</v>
      </c>
      <c r="Q95" s="60">
        <f t="shared" si="4"/>
        <v>0</v>
      </c>
      <c r="R95" s="61">
        <f t="shared" si="4"/>
        <v>0</v>
      </c>
      <c r="S95" s="62">
        <f t="shared" si="4"/>
        <v>0</v>
      </c>
      <c r="T95" s="61">
        <f t="shared" si="4"/>
        <v>0</v>
      </c>
      <c r="U95" s="61">
        <f t="shared" si="4"/>
        <v>0</v>
      </c>
      <c r="V95" s="61">
        <f t="shared" si="4"/>
        <v>0</v>
      </c>
      <c r="W95" s="63"/>
    </row>
    <row r="96" spans="1:43" s="90" customFormat="1" ht="23.25" customHeight="1" thickBot="1">
      <c r="A96" s="263"/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87"/>
      <c r="M96" s="87"/>
      <c r="N96" s="87"/>
      <c r="O96" s="87"/>
      <c r="P96" s="87"/>
      <c r="Q96" s="87"/>
      <c r="R96" s="265"/>
      <c r="S96" s="265"/>
      <c r="T96" s="265"/>
      <c r="U96" s="265"/>
      <c r="V96" s="88"/>
      <c r="W96" s="89"/>
      <c r="AQ96" s="8"/>
    </row>
    <row r="97" spans="1:43" ht="26.25" customHeight="1" thickBot="1">
      <c r="A97" s="91" t="s">
        <v>460</v>
      </c>
      <c r="B97" s="266" t="s">
        <v>461</v>
      </c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8"/>
      <c r="O97" s="269" t="s">
        <v>61</v>
      </c>
      <c r="P97" s="270"/>
      <c r="Q97" s="271"/>
      <c r="R97" s="92">
        <f>R95+R93+R20</f>
        <v>58823.01999999999</v>
      </c>
      <c r="S97" s="93">
        <f>S95+S93+S20</f>
        <v>689</v>
      </c>
      <c r="T97" s="94">
        <f>T95+T93+T20</f>
        <v>0</v>
      </c>
      <c r="U97" s="94">
        <f>U95+U93+U20</f>
        <v>0</v>
      </c>
      <c r="V97" s="92">
        <f>V95+V93+V20</f>
        <v>58823.01999999999</v>
      </c>
      <c r="W97" s="89"/>
      <c r="AQ97" s="90"/>
    </row>
    <row r="98" spans="1:43" ht="26.25" customHeight="1" thickBot="1">
      <c r="A98" s="95" t="s">
        <v>462</v>
      </c>
      <c r="B98" s="266" t="s">
        <v>463</v>
      </c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8"/>
      <c r="O98" s="92" t="s">
        <v>60</v>
      </c>
      <c r="P98" s="96">
        <v>0</v>
      </c>
      <c r="Q98" s="272"/>
      <c r="R98" s="273"/>
      <c r="S98" s="273"/>
      <c r="T98" s="274"/>
      <c r="U98" s="94" t="s">
        <v>61</v>
      </c>
      <c r="V98" s="94">
        <f>ROUND((P98/$I$7),2)</f>
        <v>0</v>
      </c>
      <c r="W98" s="89"/>
      <c r="AQ98" s="90"/>
    </row>
    <row r="99" spans="1:43" ht="26.25" customHeight="1" thickBot="1">
      <c r="A99" s="95" t="s">
        <v>464</v>
      </c>
      <c r="B99" s="266" t="s">
        <v>465</v>
      </c>
      <c r="C99" s="267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268"/>
      <c r="O99" s="272"/>
      <c r="P99" s="273"/>
      <c r="Q99" s="273"/>
      <c r="R99" s="273"/>
      <c r="S99" s="273"/>
      <c r="T99" s="274"/>
      <c r="U99" s="94" t="s">
        <v>61</v>
      </c>
      <c r="V99" s="94">
        <f>$V97-$V98</f>
        <v>58823.01999999999</v>
      </c>
      <c r="W99" s="89"/>
      <c r="AQ99" s="90"/>
    </row>
    <row r="100" spans="1:43" s="14" customFormat="1" ht="12.75">
      <c r="A100" s="97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98"/>
      <c r="M100" s="98"/>
      <c r="N100" s="98"/>
      <c r="O100" s="98"/>
      <c r="P100" s="98"/>
      <c r="Q100" s="98"/>
      <c r="R100" s="275"/>
      <c r="S100" s="276"/>
      <c r="T100" s="98"/>
      <c r="U100" s="98"/>
      <c r="V100" s="98"/>
      <c r="W100" s="89"/>
      <c r="AQ100" s="8"/>
    </row>
    <row r="101" spans="1:23" s="14" customFormat="1" ht="22.5" customHeight="1">
      <c r="A101" s="99" t="s">
        <v>466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98"/>
      <c r="M101" s="98"/>
      <c r="N101" s="98"/>
      <c r="O101" s="98"/>
      <c r="P101" s="98"/>
      <c r="Q101" s="98"/>
      <c r="R101" s="100"/>
      <c r="S101" s="100"/>
      <c r="T101" s="100"/>
      <c r="U101" s="100"/>
      <c r="V101" s="100"/>
      <c r="W101" s="100"/>
    </row>
    <row r="102" spans="1:23" s="14" customFormat="1" ht="14.25" thickBot="1">
      <c r="A102" s="277"/>
      <c r="B102" s="101"/>
      <c r="C102" s="80"/>
      <c r="D102" s="102"/>
      <c r="E102" s="103"/>
      <c r="F102" s="104" t="s">
        <v>66</v>
      </c>
      <c r="G102" s="82"/>
      <c r="H102" s="82"/>
      <c r="I102" s="80"/>
      <c r="J102" s="80"/>
      <c r="K102" s="68"/>
      <c r="L102" s="68"/>
      <c r="M102" s="105" t="s">
        <v>60</v>
      </c>
      <c r="N102" s="83"/>
      <c r="O102" s="84"/>
      <c r="P102" s="106">
        <f>IF($D$6="ANO",IF($D$7="NE",SUM(N102:O102),N102),SUM(N102:O102))</f>
        <v>0</v>
      </c>
      <c r="Q102" s="107"/>
      <c r="R102" s="106">
        <f>ROUND(IF(M102="EUR",P102,(P102/$I$7)),2)</f>
        <v>0</v>
      </c>
      <c r="S102" s="108"/>
      <c r="T102" s="109"/>
      <c r="U102" s="109"/>
      <c r="V102" s="110">
        <f>ROUND(IF(M102="CZK",R102-(T102/$I$7),R102-U102),2)</f>
        <v>0</v>
      </c>
      <c r="W102" s="86"/>
    </row>
    <row r="103" spans="1:23" s="14" customFormat="1" ht="13.5" thickBot="1">
      <c r="A103" s="278"/>
      <c r="B103" s="255" t="s">
        <v>467</v>
      </c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57"/>
      <c r="Q103" s="60">
        <f aca="true" t="shared" si="5" ref="Q103:V103">SUM(Q102:Q102)</f>
        <v>0</v>
      </c>
      <c r="R103" s="61">
        <f t="shared" si="5"/>
        <v>0</v>
      </c>
      <c r="S103" s="62">
        <f t="shared" si="5"/>
        <v>0</v>
      </c>
      <c r="T103" s="61">
        <f t="shared" si="5"/>
        <v>0</v>
      </c>
      <c r="U103" s="61">
        <f t="shared" si="5"/>
        <v>0</v>
      </c>
      <c r="V103" s="61">
        <f t="shared" si="5"/>
        <v>0</v>
      </c>
      <c r="W103" s="63"/>
    </row>
    <row r="104" spans="1:23" s="14" customFormat="1" ht="13.5" thickBot="1">
      <c r="A104" s="97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98"/>
      <c r="M104" s="98"/>
      <c r="N104" s="98"/>
      <c r="O104" s="98"/>
      <c r="P104" s="98"/>
      <c r="Q104" s="98"/>
      <c r="R104" s="100"/>
      <c r="S104" s="100"/>
      <c r="T104" s="100"/>
      <c r="U104" s="100"/>
      <c r="V104" s="100"/>
      <c r="W104" s="100"/>
    </row>
    <row r="105" spans="1:43" s="116" customFormat="1" ht="15.75" customHeight="1" thickBot="1">
      <c r="A105" s="111"/>
      <c r="B105" s="112"/>
      <c r="C105" s="113"/>
      <c r="D105" s="113"/>
      <c r="E105" s="114"/>
      <c r="F105" s="114"/>
      <c r="G105" s="114"/>
      <c r="H105" s="114"/>
      <c r="I105" s="113"/>
      <c r="J105" s="113"/>
      <c r="K105" s="115"/>
      <c r="T105" s="279" t="s">
        <v>468</v>
      </c>
      <c r="U105" s="280"/>
      <c r="V105" s="281"/>
      <c r="W105" s="117">
        <f>V99</f>
        <v>58823.01999999999</v>
      </c>
      <c r="X105" s="115"/>
      <c r="Y105" s="116" t="s">
        <v>469</v>
      </c>
      <c r="AC105" s="115"/>
      <c r="AD105" s="115"/>
      <c r="AE105" s="115"/>
      <c r="AF105" s="115"/>
      <c r="AG105" s="115"/>
      <c r="AH105" s="115"/>
      <c r="AI105" s="115"/>
      <c r="AQ105" s="14"/>
    </row>
    <row r="106" spans="1:43" ht="16.5" customHeight="1" thickBot="1">
      <c r="A106" s="118" t="s">
        <v>470</v>
      </c>
      <c r="B106" s="119"/>
      <c r="C106" s="120"/>
      <c r="D106" s="120"/>
      <c r="E106" s="121"/>
      <c r="F106" s="120"/>
      <c r="G106" s="122"/>
      <c r="H106" s="123"/>
      <c r="I106" s="123"/>
      <c r="J106" s="124"/>
      <c r="K106" s="125"/>
      <c r="L106" s="116"/>
      <c r="R106" s="285" t="s">
        <v>471</v>
      </c>
      <c r="S106" s="286"/>
      <c r="T106" s="287" t="s">
        <v>472</v>
      </c>
      <c r="U106" s="287"/>
      <c r="V106" s="288"/>
      <c r="W106" s="117">
        <f>R97-V97</f>
        <v>0</v>
      </c>
      <c r="X106" s="126" t="s">
        <v>473</v>
      </c>
      <c r="Y106" s="127" t="s">
        <v>474</v>
      </c>
      <c r="Z106" s="128" t="s">
        <v>475</v>
      </c>
      <c r="AC106" s="129"/>
      <c r="AD106" s="129"/>
      <c r="AE106" s="129"/>
      <c r="AF106" s="129"/>
      <c r="AG106" s="129"/>
      <c r="AH106" s="129"/>
      <c r="AI106" s="129"/>
      <c r="AQ106" s="116"/>
    </row>
    <row r="107" spans="1:43" s="14" customFormat="1" ht="13.5" customHeight="1" thickBot="1">
      <c r="A107" s="130" t="s">
        <v>476</v>
      </c>
      <c r="B107" s="131" t="s">
        <v>477</v>
      </c>
      <c r="C107" s="132"/>
      <c r="D107" s="132"/>
      <c r="E107" s="132"/>
      <c r="F107" s="133"/>
      <c r="G107" s="129"/>
      <c r="H107" s="125"/>
      <c r="I107" s="125"/>
      <c r="J107" s="134"/>
      <c r="K107" s="125"/>
      <c r="L107" s="131"/>
      <c r="R107" s="135">
        <f>FLOOR(($V113*W107),1)</f>
        <v>0</v>
      </c>
      <c r="S107" s="136" t="s">
        <v>478</v>
      </c>
      <c r="T107" s="289" t="s">
        <v>479</v>
      </c>
      <c r="U107" s="289"/>
      <c r="V107" s="290"/>
      <c r="W107" s="137">
        <f>$X107-($X107/$V97*$V98)</f>
        <v>0</v>
      </c>
      <c r="X107" s="138">
        <f>SUMIF(F16:F95,"IV",V16:V95)</f>
        <v>0</v>
      </c>
      <c r="Y107" s="139">
        <f>W107/V99</f>
        <v>0</v>
      </c>
      <c r="Z107" s="139">
        <f>R107/W113</f>
        <v>0</v>
      </c>
      <c r="AC107" s="115"/>
      <c r="AD107" s="115"/>
      <c r="AE107" s="115"/>
      <c r="AF107" s="115"/>
      <c r="AG107" s="115"/>
      <c r="AH107" s="115"/>
      <c r="AI107" s="115"/>
      <c r="AQ107" s="8"/>
    </row>
    <row r="108" spans="1:35" s="14" customFormat="1" ht="13.5" customHeight="1" thickBot="1">
      <c r="A108" s="130" t="s">
        <v>480</v>
      </c>
      <c r="B108" s="131" t="s">
        <v>481</v>
      </c>
      <c r="C108" s="132"/>
      <c r="D108" s="132"/>
      <c r="E108" s="132"/>
      <c r="F108" s="113"/>
      <c r="G108" s="115"/>
      <c r="H108" s="132"/>
      <c r="I108" s="132"/>
      <c r="J108" s="140"/>
      <c r="K108" s="132"/>
      <c r="L108" s="131"/>
      <c r="R108" s="141">
        <f>W113-R107</f>
        <v>2941</v>
      </c>
      <c r="S108" s="142" t="s">
        <v>66</v>
      </c>
      <c r="T108" s="289" t="s">
        <v>482</v>
      </c>
      <c r="U108" s="289"/>
      <c r="V108" s="290"/>
      <c r="W108" s="137">
        <f>$X108-($X108/$V97*$V98)</f>
        <v>58823.02</v>
      </c>
      <c r="X108" s="138">
        <f>SUMIF(F16:F95,"NIV",V16:V95)</f>
        <v>58823.02</v>
      </c>
      <c r="Y108" s="139">
        <f>W108/V99</f>
        <v>1.0000000000000002</v>
      </c>
      <c r="Z108" s="139">
        <f>R108/W113</f>
        <v>1</v>
      </c>
      <c r="AC108" s="115"/>
      <c r="AD108" s="115"/>
      <c r="AE108" s="115"/>
      <c r="AF108" s="115"/>
      <c r="AG108" s="115"/>
      <c r="AH108" s="115"/>
      <c r="AI108" s="115"/>
    </row>
    <row r="109" spans="1:35" s="14" customFormat="1" ht="13.5" customHeight="1" thickBot="1">
      <c r="A109" s="130" t="s">
        <v>483</v>
      </c>
      <c r="B109" s="131" t="s">
        <v>484</v>
      </c>
      <c r="C109" s="132"/>
      <c r="D109" s="132"/>
      <c r="E109" s="132"/>
      <c r="F109" s="113"/>
      <c r="G109" s="115"/>
      <c r="H109" s="132"/>
      <c r="I109" s="132"/>
      <c r="J109" s="140"/>
      <c r="K109" s="132"/>
      <c r="L109" s="131"/>
      <c r="Q109" s="143" t="s">
        <v>485</v>
      </c>
      <c r="R109" s="144">
        <f>SUM(R107:R108)</f>
        <v>2941</v>
      </c>
      <c r="S109" s="115"/>
      <c r="T109" s="115"/>
      <c r="U109" s="145" t="s">
        <v>469</v>
      </c>
      <c r="V109" s="291" t="str">
        <f>IF((W107+W108)=V99,"OK","ZKONTROLUJ     NIV/IV ")</f>
        <v>OK</v>
      </c>
      <c r="W109" s="291"/>
      <c r="Y109" s="146">
        <f>SUM(Y107:Y108)</f>
        <v>1.0000000000000002</v>
      </c>
      <c r="Z109" s="146">
        <f>SUM(Z107:Z108)</f>
        <v>1</v>
      </c>
      <c r="AC109" s="115"/>
      <c r="AD109" s="115"/>
      <c r="AE109" s="115"/>
      <c r="AF109" s="115"/>
      <c r="AG109" s="115"/>
      <c r="AH109" s="115"/>
      <c r="AI109" s="115"/>
    </row>
    <row r="110" spans="1:43" ht="12.75">
      <c r="A110" s="130" t="s">
        <v>486</v>
      </c>
      <c r="B110" s="131" t="s">
        <v>487</v>
      </c>
      <c r="C110" s="125"/>
      <c r="D110" s="125"/>
      <c r="E110" s="125"/>
      <c r="F110" s="113"/>
      <c r="G110" s="115"/>
      <c r="H110" s="132"/>
      <c r="I110" s="132"/>
      <c r="J110" s="140"/>
      <c r="K110" s="132"/>
      <c r="L110" s="116"/>
      <c r="O110" s="14"/>
      <c r="P110" s="14"/>
      <c r="Q110" s="14"/>
      <c r="R110" s="14"/>
      <c r="S110" s="115"/>
      <c r="T110" s="292" t="s">
        <v>488</v>
      </c>
      <c r="U110" s="293"/>
      <c r="V110" s="293"/>
      <c r="W110" s="294"/>
      <c r="X110" s="147"/>
      <c r="AC110" s="147"/>
      <c r="AD110" s="147"/>
      <c r="AE110" s="147"/>
      <c r="AF110" s="147"/>
      <c r="AG110" s="147"/>
      <c r="AH110" s="147"/>
      <c r="AI110" s="147"/>
      <c r="AQ110" s="14"/>
    </row>
    <row r="111" spans="1:35" ht="12.75">
      <c r="A111" s="130" t="s">
        <v>489</v>
      </c>
      <c r="B111" s="131" t="s">
        <v>490</v>
      </c>
      <c r="C111" s="125"/>
      <c r="D111" s="125"/>
      <c r="E111" s="125"/>
      <c r="F111" s="125"/>
      <c r="G111" s="125"/>
      <c r="H111" s="125"/>
      <c r="I111" s="125"/>
      <c r="J111" s="134"/>
      <c r="K111" s="148"/>
      <c r="L111" s="148"/>
      <c r="M111" s="148"/>
      <c r="O111" s="14"/>
      <c r="P111" s="14"/>
      <c r="Q111" s="14"/>
      <c r="R111" s="14"/>
      <c r="S111" s="149"/>
      <c r="T111" s="313" t="s">
        <v>491</v>
      </c>
      <c r="U111" s="314"/>
      <c r="V111" s="150" t="s">
        <v>492</v>
      </c>
      <c r="W111" s="151" t="s">
        <v>488</v>
      </c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</row>
    <row r="112" spans="1:35" ht="12.75">
      <c r="A112" s="130" t="s">
        <v>493</v>
      </c>
      <c r="B112" s="131" t="s">
        <v>494</v>
      </c>
      <c r="C112" s="125"/>
      <c r="D112" s="125"/>
      <c r="E112" s="125"/>
      <c r="F112" s="125"/>
      <c r="G112" s="125"/>
      <c r="H112" s="125"/>
      <c r="I112" s="125"/>
      <c r="J112" s="134"/>
      <c r="K112" s="148"/>
      <c r="L112" s="148"/>
      <c r="M112" s="148"/>
      <c r="O112" s="14"/>
      <c r="P112" s="14"/>
      <c r="Q112" s="14"/>
      <c r="R112" s="115"/>
      <c r="S112" s="116"/>
      <c r="T112" s="315" t="s">
        <v>495</v>
      </c>
      <c r="U112" s="316"/>
      <c r="V112" s="152">
        <v>0.85</v>
      </c>
      <c r="W112" s="153">
        <f>FLOOR(($V112*$V99),1)</f>
        <v>49999</v>
      </c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</row>
    <row r="113" spans="1:35" ht="12.75">
      <c r="A113" s="130" t="s">
        <v>496</v>
      </c>
      <c r="B113" s="131" t="s">
        <v>497</v>
      </c>
      <c r="C113" s="125"/>
      <c r="D113" s="125"/>
      <c r="E113" s="125"/>
      <c r="F113" s="125"/>
      <c r="G113" s="125"/>
      <c r="H113" s="125"/>
      <c r="I113" s="125"/>
      <c r="J113" s="134"/>
      <c r="K113" s="148"/>
      <c r="L113" s="148"/>
      <c r="M113" s="148"/>
      <c r="R113" s="115"/>
      <c r="S113" s="116"/>
      <c r="T113" s="313" t="s">
        <v>498</v>
      </c>
      <c r="U113" s="314"/>
      <c r="V113" s="155">
        <v>0.05</v>
      </c>
      <c r="W113" s="153">
        <f>IF(V114=0%,V99-W112,FLOOR(($V113*$V99),1))</f>
        <v>2941</v>
      </c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</row>
    <row r="114" spans="1:35" ht="12.75">
      <c r="A114" s="130"/>
      <c r="B114" s="131" t="s">
        <v>499</v>
      </c>
      <c r="C114" s="125"/>
      <c r="D114" s="125"/>
      <c r="E114" s="125"/>
      <c r="F114" s="125"/>
      <c r="G114" s="125"/>
      <c r="H114" s="125"/>
      <c r="I114" s="125"/>
      <c r="J114" s="134"/>
      <c r="K114" s="148"/>
      <c r="L114" s="148"/>
      <c r="M114" s="148"/>
      <c r="R114" s="115"/>
      <c r="S114" s="157"/>
      <c r="T114" s="315" t="s">
        <v>500</v>
      </c>
      <c r="U114" s="316"/>
      <c r="V114" s="158">
        <f>V115-V112-V113</f>
        <v>0.10000000000000002</v>
      </c>
      <c r="W114" s="153">
        <f>V99-W112-W113</f>
        <v>5883.0199999999895</v>
      </c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</row>
    <row r="115" spans="1:35" ht="13.5" thickBot="1">
      <c r="A115" s="159"/>
      <c r="B115" s="131" t="s">
        <v>501</v>
      </c>
      <c r="C115" s="125"/>
      <c r="D115" s="125"/>
      <c r="E115" s="125"/>
      <c r="F115" s="125"/>
      <c r="G115" s="125"/>
      <c r="H115" s="125"/>
      <c r="I115" s="125"/>
      <c r="J115" s="134"/>
      <c r="K115" s="148"/>
      <c r="L115" s="148"/>
      <c r="M115" s="148"/>
      <c r="R115" s="115"/>
      <c r="S115" s="157"/>
      <c r="T115" s="317" t="s">
        <v>502</v>
      </c>
      <c r="U115" s="318"/>
      <c r="V115" s="160">
        <v>1</v>
      </c>
      <c r="W115" s="161">
        <f>SUM(W112:W114)</f>
        <v>58823.01999999999</v>
      </c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</row>
    <row r="116" spans="1:35" ht="13.5" thickBot="1">
      <c r="A116" s="162" t="s">
        <v>503</v>
      </c>
      <c r="B116" s="163" t="s">
        <v>504</v>
      </c>
      <c r="C116" s="163"/>
      <c r="D116" s="163"/>
      <c r="E116" s="163"/>
      <c r="F116" s="163"/>
      <c r="G116" s="163"/>
      <c r="H116" s="163"/>
      <c r="I116" s="163"/>
      <c r="J116" s="164"/>
      <c r="K116" s="148"/>
      <c r="L116" s="148"/>
      <c r="M116" s="148"/>
      <c r="R116" s="149"/>
      <c r="S116" s="157"/>
      <c r="W116" s="149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</row>
    <row r="117" spans="1:35" ht="15" customHeight="1">
      <c r="A117" s="14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O117" s="282" t="s">
        <v>505</v>
      </c>
      <c r="P117" s="283"/>
      <c r="Q117" s="283"/>
      <c r="R117" s="284"/>
      <c r="S117" s="116"/>
      <c r="T117" s="282" t="s">
        <v>506</v>
      </c>
      <c r="U117" s="283"/>
      <c r="V117" s="283"/>
      <c r="W117" s="284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</row>
    <row r="118" spans="3:35" ht="12.75">
      <c r="C118" s="148"/>
      <c r="D118" s="148"/>
      <c r="E118" s="166"/>
      <c r="F118" s="166"/>
      <c r="G118" s="166"/>
      <c r="H118" s="166"/>
      <c r="I118" s="167"/>
      <c r="J118" s="168"/>
      <c r="K118" s="167"/>
      <c r="L118" s="167"/>
      <c r="M118" s="167"/>
      <c r="N118" s="167"/>
      <c r="O118" s="295" t="s">
        <v>507</v>
      </c>
      <c r="P118" s="296"/>
      <c r="Q118" s="296"/>
      <c r="R118" s="297"/>
      <c r="S118" s="169"/>
      <c r="T118" s="295" t="s">
        <v>508</v>
      </c>
      <c r="U118" s="296"/>
      <c r="V118" s="296"/>
      <c r="W118" s="297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</row>
    <row r="119" spans="3:35" ht="33.75" customHeight="1">
      <c r="C119" s="131"/>
      <c r="D119" s="131"/>
      <c r="E119" s="166"/>
      <c r="F119" s="166"/>
      <c r="G119" s="166"/>
      <c r="H119" s="166"/>
      <c r="I119" s="167"/>
      <c r="J119" s="168"/>
      <c r="K119" s="167"/>
      <c r="L119" s="167"/>
      <c r="M119" s="167"/>
      <c r="N119" s="167"/>
      <c r="O119" s="298"/>
      <c r="P119" s="299"/>
      <c r="Q119" s="299"/>
      <c r="R119" s="300"/>
      <c r="S119" s="169"/>
      <c r="T119" s="298"/>
      <c r="U119" s="299"/>
      <c r="V119" s="299"/>
      <c r="W119" s="300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</row>
    <row r="120" spans="15:23" ht="12.75">
      <c r="O120" s="298"/>
      <c r="P120" s="299"/>
      <c r="Q120" s="299"/>
      <c r="R120" s="300"/>
      <c r="T120" s="298"/>
      <c r="U120" s="299"/>
      <c r="V120" s="299"/>
      <c r="W120" s="300"/>
    </row>
    <row r="121" spans="15:23" ht="12.75">
      <c r="O121" s="301"/>
      <c r="P121" s="302"/>
      <c r="Q121" s="302"/>
      <c r="R121" s="303"/>
      <c r="T121" s="301"/>
      <c r="U121" s="302"/>
      <c r="V121" s="302"/>
      <c r="W121" s="303"/>
    </row>
    <row r="122" spans="15:23" ht="12.75">
      <c r="O122" s="304" t="s">
        <v>509</v>
      </c>
      <c r="P122" s="305"/>
      <c r="Q122" s="305"/>
      <c r="R122" s="306"/>
      <c r="T122" s="304" t="s">
        <v>509</v>
      </c>
      <c r="U122" s="305"/>
      <c r="V122" s="305"/>
      <c r="W122" s="306"/>
    </row>
    <row r="123" spans="15:23" ht="12.75">
      <c r="O123" s="307"/>
      <c r="P123" s="308"/>
      <c r="Q123" s="308"/>
      <c r="R123" s="309"/>
      <c r="T123" s="307"/>
      <c r="U123" s="308"/>
      <c r="V123" s="308"/>
      <c r="W123" s="309"/>
    </row>
    <row r="124" spans="15:23" ht="13.5" thickBot="1">
      <c r="O124" s="310"/>
      <c r="P124" s="311"/>
      <c r="Q124" s="311"/>
      <c r="R124" s="312"/>
      <c r="T124" s="310"/>
      <c r="U124" s="311"/>
      <c r="V124" s="311"/>
      <c r="W124" s="312"/>
    </row>
  </sheetData>
  <sheetProtection/>
  <mergeCells count="73">
    <mergeCell ref="O118:R121"/>
    <mergeCell ref="T118:W121"/>
    <mergeCell ref="O122:R124"/>
    <mergeCell ref="T122:W124"/>
    <mergeCell ref="T111:U111"/>
    <mergeCell ref="T112:U112"/>
    <mergeCell ref="T113:U113"/>
    <mergeCell ref="T114:U114"/>
    <mergeCell ref="T115:U115"/>
    <mergeCell ref="O117:R117"/>
    <mergeCell ref="T117:W117"/>
    <mergeCell ref="R106:S106"/>
    <mergeCell ref="T106:V106"/>
    <mergeCell ref="T107:V107"/>
    <mergeCell ref="T108:V108"/>
    <mergeCell ref="V109:W109"/>
    <mergeCell ref="T110:W110"/>
    <mergeCell ref="B99:N99"/>
    <mergeCell ref="O99:T99"/>
    <mergeCell ref="R100:S100"/>
    <mergeCell ref="A102:A103"/>
    <mergeCell ref="B103:P103"/>
    <mergeCell ref="T105:V105"/>
    <mergeCell ref="A96:K96"/>
    <mergeCell ref="R96:S96"/>
    <mergeCell ref="T96:U96"/>
    <mergeCell ref="B97:N97"/>
    <mergeCell ref="O97:Q97"/>
    <mergeCell ref="B98:N98"/>
    <mergeCell ref="Q98:T98"/>
    <mergeCell ref="A16:A20"/>
    <mergeCell ref="B20:P20"/>
    <mergeCell ref="A21:A93"/>
    <mergeCell ref="B93:P93"/>
    <mergeCell ref="A94:A95"/>
    <mergeCell ref="B95:P95"/>
    <mergeCell ref="C13:C14"/>
    <mergeCell ref="D13:D14"/>
    <mergeCell ref="E13:E14"/>
    <mergeCell ref="F13:F14"/>
    <mergeCell ref="I13:I14"/>
    <mergeCell ref="J13:J14"/>
    <mergeCell ref="N12:Q13"/>
    <mergeCell ref="R12:R14"/>
    <mergeCell ref="S12:S14"/>
    <mergeCell ref="T12:U13"/>
    <mergeCell ref="V12:V14"/>
    <mergeCell ref="W12:W14"/>
    <mergeCell ref="T11:W11"/>
    <mergeCell ref="A12:A14"/>
    <mergeCell ref="B12:B14"/>
    <mergeCell ref="C12:F12"/>
    <mergeCell ref="G12:G14"/>
    <mergeCell ref="H12:H14"/>
    <mergeCell ref="I12:J12"/>
    <mergeCell ref="K12:K14"/>
    <mergeCell ref="L12:L14"/>
    <mergeCell ref="M12:M14"/>
    <mergeCell ref="B6:C6"/>
    <mergeCell ref="B7:C9"/>
    <mergeCell ref="D7:D9"/>
    <mergeCell ref="I7:K7"/>
    <mergeCell ref="I8:K8"/>
    <mergeCell ref="B11:S11"/>
    <mergeCell ref="I1:J1"/>
    <mergeCell ref="B3:E3"/>
    <mergeCell ref="F3:G3"/>
    <mergeCell ref="H3:I3"/>
    <mergeCell ref="J3:Q3"/>
    <mergeCell ref="B4:E4"/>
    <mergeCell ref="F4:G4"/>
    <mergeCell ref="H4:I4"/>
    <mergeCell ref="J4:Q4"/>
  </mergeCells>
  <conditionalFormatting sqref="T24 T94 T102 T49 T34 T56:T59 T67:T68 T62 T70 T85:T92 T19">
    <cfRule type="expression" priority="99" dxfId="99" stopIfTrue="1">
      <formula>M19="EUR"</formula>
    </cfRule>
  </conditionalFormatting>
  <conditionalFormatting sqref="T16">
    <cfRule type="expression" priority="98" dxfId="100" stopIfTrue="1">
      <formula>M16="EUR"</formula>
    </cfRule>
  </conditionalFormatting>
  <conditionalFormatting sqref="U16 U24 U94 U102 U49 U34 U56:U59 U67:U68 U62 U70 U85:U92 U19">
    <cfRule type="expression" priority="97" dxfId="0" stopIfTrue="1">
      <formula>M16="CZK"</formula>
    </cfRule>
  </conditionalFormatting>
  <conditionalFormatting sqref="T35 T39">
    <cfRule type="expression" priority="96" dxfId="99" stopIfTrue="1">
      <formula>M35="EUR"</formula>
    </cfRule>
  </conditionalFormatting>
  <conditionalFormatting sqref="U35 U39">
    <cfRule type="expression" priority="95" dxfId="0" stopIfTrue="1">
      <formula>M35="CZK"</formula>
    </cfRule>
  </conditionalFormatting>
  <conditionalFormatting sqref="T25:T26 T32">
    <cfRule type="expression" priority="94" dxfId="99" stopIfTrue="1">
      <formula>M25="EUR"</formula>
    </cfRule>
  </conditionalFormatting>
  <conditionalFormatting sqref="U25:U26 U32">
    <cfRule type="expression" priority="93" dxfId="0" stopIfTrue="1">
      <formula>M25="CZK"</formula>
    </cfRule>
  </conditionalFormatting>
  <conditionalFormatting sqref="T71">
    <cfRule type="expression" priority="92" dxfId="99" stopIfTrue="1">
      <formula>M71="EUR"</formula>
    </cfRule>
  </conditionalFormatting>
  <conditionalFormatting sqref="U71">
    <cfRule type="expression" priority="91" dxfId="0" stopIfTrue="1">
      <formula>M71="CZK"</formula>
    </cfRule>
  </conditionalFormatting>
  <conditionalFormatting sqref="T73">
    <cfRule type="expression" priority="90" dxfId="99" stopIfTrue="1">
      <formula>M73="EUR"</formula>
    </cfRule>
  </conditionalFormatting>
  <conditionalFormatting sqref="U73">
    <cfRule type="expression" priority="89" dxfId="0" stopIfTrue="1">
      <formula>M73="CZK"</formula>
    </cfRule>
  </conditionalFormatting>
  <conditionalFormatting sqref="T74">
    <cfRule type="expression" priority="88" dxfId="99" stopIfTrue="1">
      <formula>M74="EUR"</formula>
    </cfRule>
  </conditionalFormatting>
  <conditionalFormatting sqref="U74">
    <cfRule type="expression" priority="87" dxfId="0" stopIfTrue="1">
      <formula>M74="CZK"</formula>
    </cfRule>
  </conditionalFormatting>
  <conditionalFormatting sqref="T50">
    <cfRule type="expression" priority="86" dxfId="99" stopIfTrue="1">
      <formula>M50="EUR"</formula>
    </cfRule>
  </conditionalFormatting>
  <conditionalFormatting sqref="U50">
    <cfRule type="expression" priority="85" dxfId="0" stopIfTrue="1">
      <formula>M50="CZK"</formula>
    </cfRule>
  </conditionalFormatting>
  <conditionalFormatting sqref="T75">
    <cfRule type="expression" priority="84" dxfId="99" stopIfTrue="1">
      <formula>M75="EUR"</formula>
    </cfRule>
  </conditionalFormatting>
  <conditionalFormatting sqref="U75">
    <cfRule type="expression" priority="83" dxfId="0" stopIfTrue="1">
      <formula>M75="CZK"</formula>
    </cfRule>
  </conditionalFormatting>
  <conditionalFormatting sqref="T63">
    <cfRule type="expression" priority="82" dxfId="99" stopIfTrue="1">
      <formula>M63="EUR"</formula>
    </cfRule>
  </conditionalFormatting>
  <conditionalFormatting sqref="U63">
    <cfRule type="expression" priority="81" dxfId="0" stopIfTrue="1">
      <formula>M63="CZK"</formula>
    </cfRule>
  </conditionalFormatting>
  <conditionalFormatting sqref="T36">
    <cfRule type="expression" priority="80" dxfId="99" stopIfTrue="1">
      <formula>M36="EUR"</formula>
    </cfRule>
  </conditionalFormatting>
  <conditionalFormatting sqref="U36">
    <cfRule type="expression" priority="79" dxfId="0" stopIfTrue="1">
      <formula>M36="CZK"</formula>
    </cfRule>
  </conditionalFormatting>
  <conditionalFormatting sqref="T77">
    <cfRule type="expression" priority="78" dxfId="99" stopIfTrue="1">
      <formula>M77="EUR"</formula>
    </cfRule>
  </conditionalFormatting>
  <conditionalFormatting sqref="U77">
    <cfRule type="expression" priority="77" dxfId="0" stopIfTrue="1">
      <formula>M77="CZK"</formula>
    </cfRule>
  </conditionalFormatting>
  <conditionalFormatting sqref="T78">
    <cfRule type="expression" priority="76" dxfId="99" stopIfTrue="1">
      <formula>M78="EUR"</formula>
    </cfRule>
  </conditionalFormatting>
  <conditionalFormatting sqref="U78">
    <cfRule type="expression" priority="75" dxfId="0" stopIfTrue="1">
      <formula>M78="CZK"</formula>
    </cfRule>
  </conditionalFormatting>
  <conditionalFormatting sqref="T22">
    <cfRule type="expression" priority="74" dxfId="99" stopIfTrue="1">
      <formula>M22="EUR"</formula>
    </cfRule>
  </conditionalFormatting>
  <conditionalFormatting sqref="U22">
    <cfRule type="expression" priority="73" dxfId="0" stopIfTrue="1">
      <formula>M22="CZK"</formula>
    </cfRule>
  </conditionalFormatting>
  <conditionalFormatting sqref="T79">
    <cfRule type="expression" priority="72" dxfId="99" stopIfTrue="1">
      <formula>M79="EUR"</formula>
    </cfRule>
  </conditionalFormatting>
  <conditionalFormatting sqref="U79">
    <cfRule type="expression" priority="71" dxfId="0" stopIfTrue="1">
      <formula>M79="CZK"</formula>
    </cfRule>
  </conditionalFormatting>
  <conditionalFormatting sqref="T80">
    <cfRule type="expression" priority="70" dxfId="99" stopIfTrue="1">
      <formula>M80="EUR"</formula>
    </cfRule>
  </conditionalFormatting>
  <conditionalFormatting sqref="U80">
    <cfRule type="expression" priority="69" dxfId="0" stopIfTrue="1">
      <formula>M80="CZK"</formula>
    </cfRule>
  </conditionalFormatting>
  <conditionalFormatting sqref="T81">
    <cfRule type="expression" priority="68" dxfId="99" stopIfTrue="1">
      <formula>M81="EUR"</formula>
    </cfRule>
  </conditionalFormatting>
  <conditionalFormatting sqref="U81">
    <cfRule type="expression" priority="67" dxfId="0" stopIfTrue="1">
      <formula>M81="CZK"</formula>
    </cfRule>
  </conditionalFormatting>
  <conditionalFormatting sqref="T60:T61">
    <cfRule type="expression" priority="66" dxfId="99" stopIfTrue="1">
      <formula>M60="EUR"</formula>
    </cfRule>
  </conditionalFormatting>
  <conditionalFormatting sqref="U60:U61">
    <cfRule type="expression" priority="65" dxfId="0" stopIfTrue="1">
      <formula>M60="CZK"</formula>
    </cfRule>
  </conditionalFormatting>
  <conditionalFormatting sqref="T82">
    <cfRule type="expression" priority="64" dxfId="99" stopIfTrue="1">
      <formula>M82="EUR"</formula>
    </cfRule>
  </conditionalFormatting>
  <conditionalFormatting sqref="U82">
    <cfRule type="expression" priority="63" dxfId="0" stopIfTrue="1">
      <formula>M82="CZK"</formula>
    </cfRule>
  </conditionalFormatting>
  <conditionalFormatting sqref="T83">
    <cfRule type="expression" priority="62" dxfId="99" stopIfTrue="1">
      <formula>M83="EUR"</formula>
    </cfRule>
  </conditionalFormatting>
  <conditionalFormatting sqref="U83">
    <cfRule type="expression" priority="61" dxfId="0" stopIfTrue="1">
      <formula>M83="CZK"</formula>
    </cfRule>
  </conditionalFormatting>
  <conditionalFormatting sqref="T84">
    <cfRule type="expression" priority="60" dxfId="99" stopIfTrue="1">
      <formula>M84="EUR"</formula>
    </cfRule>
  </conditionalFormatting>
  <conditionalFormatting sqref="U84">
    <cfRule type="expression" priority="59" dxfId="0" stopIfTrue="1">
      <formula>M84="CZK"</formula>
    </cfRule>
  </conditionalFormatting>
  <conditionalFormatting sqref="T40 T46">
    <cfRule type="expression" priority="58" dxfId="99" stopIfTrue="1">
      <formula>M40="EUR"</formula>
    </cfRule>
  </conditionalFormatting>
  <conditionalFormatting sqref="U40 U46">
    <cfRule type="expression" priority="57" dxfId="0" stopIfTrue="1">
      <formula>M40="CZK"</formula>
    </cfRule>
  </conditionalFormatting>
  <conditionalFormatting sqref="T51">
    <cfRule type="expression" priority="56" dxfId="99" stopIfTrue="1">
      <formula>M51="EUR"</formula>
    </cfRule>
  </conditionalFormatting>
  <conditionalFormatting sqref="U51">
    <cfRule type="expression" priority="55" dxfId="0" stopIfTrue="1">
      <formula>M51="CZK"</formula>
    </cfRule>
  </conditionalFormatting>
  <conditionalFormatting sqref="T37">
    <cfRule type="expression" priority="54" dxfId="99" stopIfTrue="1">
      <formula>M37="EUR"</formula>
    </cfRule>
  </conditionalFormatting>
  <conditionalFormatting sqref="U37">
    <cfRule type="expression" priority="53" dxfId="0" stopIfTrue="1">
      <formula>M37="CZK"</formula>
    </cfRule>
  </conditionalFormatting>
  <conditionalFormatting sqref="T52">
    <cfRule type="expression" priority="52" dxfId="99" stopIfTrue="1">
      <formula>M52="EUR"</formula>
    </cfRule>
  </conditionalFormatting>
  <conditionalFormatting sqref="U52">
    <cfRule type="expression" priority="51" dxfId="0" stopIfTrue="1">
      <formula>M52="CZK"</formula>
    </cfRule>
  </conditionalFormatting>
  <conditionalFormatting sqref="T21">
    <cfRule type="expression" priority="50" dxfId="99" stopIfTrue="1">
      <formula>M21="EUR"</formula>
    </cfRule>
  </conditionalFormatting>
  <conditionalFormatting sqref="U21">
    <cfRule type="expression" priority="49" dxfId="0" stopIfTrue="1">
      <formula>M21="CZK"</formula>
    </cfRule>
  </conditionalFormatting>
  <conditionalFormatting sqref="T64">
    <cfRule type="expression" priority="48" dxfId="99" stopIfTrue="1">
      <formula>M64="EUR"</formula>
    </cfRule>
  </conditionalFormatting>
  <conditionalFormatting sqref="U64">
    <cfRule type="expression" priority="47" dxfId="0" stopIfTrue="1">
      <formula>M64="CZK"</formula>
    </cfRule>
  </conditionalFormatting>
  <conditionalFormatting sqref="T53">
    <cfRule type="expression" priority="46" dxfId="99" stopIfTrue="1">
      <formula>M53="EUR"</formula>
    </cfRule>
  </conditionalFormatting>
  <conditionalFormatting sqref="U53">
    <cfRule type="expression" priority="45" dxfId="0" stopIfTrue="1">
      <formula>M53="CZK"</formula>
    </cfRule>
  </conditionalFormatting>
  <conditionalFormatting sqref="T65">
    <cfRule type="expression" priority="44" dxfId="99" stopIfTrue="1">
      <formula>M65="EUR"</formula>
    </cfRule>
  </conditionalFormatting>
  <conditionalFormatting sqref="U65">
    <cfRule type="expression" priority="43" dxfId="0" stopIfTrue="1">
      <formula>M65="CZK"</formula>
    </cfRule>
  </conditionalFormatting>
  <conditionalFormatting sqref="T47:T48">
    <cfRule type="expression" priority="42" dxfId="99" stopIfTrue="1">
      <formula>M47="EUR"</formula>
    </cfRule>
  </conditionalFormatting>
  <conditionalFormatting sqref="U47:U48">
    <cfRule type="expression" priority="41" dxfId="0" stopIfTrue="1">
      <formula>M47="CZK"</formula>
    </cfRule>
  </conditionalFormatting>
  <conditionalFormatting sqref="T41 T44">
    <cfRule type="expression" priority="40" dxfId="99" stopIfTrue="1">
      <formula>M41="EUR"</formula>
    </cfRule>
  </conditionalFormatting>
  <conditionalFormatting sqref="U41 U44">
    <cfRule type="expression" priority="39" dxfId="0" stopIfTrue="1">
      <formula>M41="CZK"</formula>
    </cfRule>
  </conditionalFormatting>
  <conditionalFormatting sqref="T23">
    <cfRule type="expression" priority="38" dxfId="99" stopIfTrue="1">
      <formula>M23="EUR"</formula>
    </cfRule>
  </conditionalFormatting>
  <conditionalFormatting sqref="U23">
    <cfRule type="expression" priority="37" dxfId="0" stopIfTrue="1">
      <formula>M23="CZK"</formula>
    </cfRule>
  </conditionalFormatting>
  <conditionalFormatting sqref="T66">
    <cfRule type="expression" priority="36" dxfId="99" stopIfTrue="1">
      <formula>M66="EUR"</formula>
    </cfRule>
  </conditionalFormatting>
  <conditionalFormatting sqref="U66">
    <cfRule type="expression" priority="35" dxfId="0" stopIfTrue="1">
      <formula>M66="CZK"</formula>
    </cfRule>
  </conditionalFormatting>
  <conditionalFormatting sqref="T45">
    <cfRule type="expression" priority="34" dxfId="99" stopIfTrue="1">
      <formula>M45="EUR"</formula>
    </cfRule>
  </conditionalFormatting>
  <conditionalFormatting sqref="U45">
    <cfRule type="expression" priority="33" dxfId="0" stopIfTrue="1">
      <formula>M45="CZK"</formula>
    </cfRule>
  </conditionalFormatting>
  <conditionalFormatting sqref="T69">
    <cfRule type="expression" priority="32" dxfId="99" stopIfTrue="1">
      <formula>M69="EUR"</formula>
    </cfRule>
  </conditionalFormatting>
  <conditionalFormatting sqref="U69">
    <cfRule type="expression" priority="31" dxfId="0" stopIfTrue="1">
      <formula>M69="CZK"</formula>
    </cfRule>
  </conditionalFormatting>
  <conditionalFormatting sqref="T27">
    <cfRule type="expression" priority="30" dxfId="99" stopIfTrue="1">
      <formula>M27="EUR"</formula>
    </cfRule>
  </conditionalFormatting>
  <conditionalFormatting sqref="U27">
    <cfRule type="expression" priority="29" dxfId="0" stopIfTrue="1">
      <formula>M27="CZK"</formula>
    </cfRule>
  </conditionalFormatting>
  <conditionalFormatting sqref="T28">
    <cfRule type="expression" priority="28" dxfId="99" stopIfTrue="1">
      <formula>M28="EUR"</formula>
    </cfRule>
  </conditionalFormatting>
  <conditionalFormatting sqref="U28">
    <cfRule type="expression" priority="27" dxfId="0" stopIfTrue="1">
      <formula>M28="CZK"</formula>
    </cfRule>
  </conditionalFormatting>
  <conditionalFormatting sqref="T29">
    <cfRule type="expression" priority="26" dxfId="99" stopIfTrue="1">
      <formula>M29="EUR"</formula>
    </cfRule>
  </conditionalFormatting>
  <conditionalFormatting sqref="U29">
    <cfRule type="expression" priority="25" dxfId="0" stopIfTrue="1">
      <formula>M29="CZK"</formula>
    </cfRule>
  </conditionalFormatting>
  <conditionalFormatting sqref="T30">
    <cfRule type="expression" priority="24" dxfId="99" stopIfTrue="1">
      <formula>M30="EUR"</formula>
    </cfRule>
  </conditionalFormatting>
  <conditionalFormatting sqref="U30">
    <cfRule type="expression" priority="23" dxfId="0" stopIfTrue="1">
      <formula>M30="CZK"</formula>
    </cfRule>
  </conditionalFormatting>
  <conditionalFormatting sqref="T31">
    <cfRule type="expression" priority="22" dxfId="99" stopIfTrue="1">
      <formula>M31="EUR"</formula>
    </cfRule>
  </conditionalFormatting>
  <conditionalFormatting sqref="U31">
    <cfRule type="expression" priority="21" dxfId="0" stopIfTrue="1">
      <formula>M31="CZK"</formula>
    </cfRule>
  </conditionalFormatting>
  <conditionalFormatting sqref="T33">
    <cfRule type="expression" priority="20" dxfId="99" stopIfTrue="1">
      <formula>M33="EUR"</formula>
    </cfRule>
  </conditionalFormatting>
  <conditionalFormatting sqref="U33">
    <cfRule type="expression" priority="19" dxfId="0" stopIfTrue="1">
      <formula>M33="CZK"</formula>
    </cfRule>
  </conditionalFormatting>
  <conditionalFormatting sqref="T38">
    <cfRule type="expression" priority="18" dxfId="99" stopIfTrue="1">
      <formula>M38="EUR"</formula>
    </cfRule>
  </conditionalFormatting>
  <conditionalFormatting sqref="U38">
    <cfRule type="expression" priority="17" dxfId="0" stopIfTrue="1">
      <formula>M38="CZK"</formula>
    </cfRule>
  </conditionalFormatting>
  <conditionalFormatting sqref="T54">
    <cfRule type="expression" priority="16" dxfId="99" stopIfTrue="1">
      <formula>M54="EUR"</formula>
    </cfRule>
  </conditionalFormatting>
  <conditionalFormatting sqref="U54">
    <cfRule type="expression" priority="15" dxfId="0" stopIfTrue="1">
      <formula>M54="CZK"</formula>
    </cfRule>
  </conditionalFormatting>
  <conditionalFormatting sqref="T42">
    <cfRule type="expression" priority="14" dxfId="99" stopIfTrue="1">
      <formula>M42="EUR"</formula>
    </cfRule>
  </conditionalFormatting>
  <conditionalFormatting sqref="U42">
    <cfRule type="expression" priority="13" dxfId="0" stopIfTrue="1">
      <formula>M42="CZK"</formula>
    </cfRule>
  </conditionalFormatting>
  <conditionalFormatting sqref="T55">
    <cfRule type="expression" priority="12" dxfId="99" stopIfTrue="1">
      <formula>M55="EUR"</formula>
    </cfRule>
  </conditionalFormatting>
  <conditionalFormatting sqref="U55">
    <cfRule type="expression" priority="11" dxfId="0" stopIfTrue="1">
      <formula>M55="CZK"</formula>
    </cfRule>
  </conditionalFormatting>
  <conditionalFormatting sqref="T43">
    <cfRule type="expression" priority="10" dxfId="99" stopIfTrue="1">
      <formula>M43="EUR"</formula>
    </cfRule>
  </conditionalFormatting>
  <conditionalFormatting sqref="U43">
    <cfRule type="expression" priority="9" dxfId="0" stopIfTrue="1">
      <formula>M43="CZK"</formula>
    </cfRule>
  </conditionalFormatting>
  <conditionalFormatting sqref="T17">
    <cfRule type="expression" priority="8" dxfId="100" stopIfTrue="1">
      <formula>M17="EUR"</formula>
    </cfRule>
  </conditionalFormatting>
  <conditionalFormatting sqref="U17">
    <cfRule type="expression" priority="7" dxfId="0" stopIfTrue="1">
      <formula>M17="CZK"</formula>
    </cfRule>
  </conditionalFormatting>
  <conditionalFormatting sqref="T18">
    <cfRule type="expression" priority="6" dxfId="100" stopIfTrue="1">
      <formula>M18="EUR"</formula>
    </cfRule>
  </conditionalFormatting>
  <conditionalFormatting sqref="U18">
    <cfRule type="expression" priority="5" dxfId="0" stopIfTrue="1">
      <formula>M18="CZK"</formula>
    </cfRule>
  </conditionalFormatting>
  <conditionalFormatting sqref="T76">
    <cfRule type="expression" priority="4" dxfId="99" stopIfTrue="1">
      <formula>M76="EUR"</formula>
    </cfRule>
  </conditionalFormatting>
  <conditionalFormatting sqref="U76">
    <cfRule type="expression" priority="3" dxfId="0" stopIfTrue="1">
      <formula>M76="CZK"</formula>
    </cfRule>
  </conditionalFormatting>
  <conditionalFormatting sqref="T72">
    <cfRule type="expression" priority="2" dxfId="99" stopIfTrue="1">
      <formula>M72="EUR"</formula>
    </cfRule>
  </conditionalFormatting>
  <conditionalFormatting sqref="U72">
    <cfRule type="expression" priority="1" dxfId="0" stopIfTrue="1">
      <formula>M72="CZK"</formula>
    </cfRule>
  </conditionalFormatting>
  <dataValidations count="5">
    <dataValidation type="custom" allowBlank="1" showInputMessage="1" showErrorMessage="1" sqref="V115:W115 R107:S108 W107:X108 W105:W106 R97:V97 Q103:V103 S95:U95 Q95 S20:U20 Q93 V98:V99 V102 Y105:Z109 W112:W114 A106:J116 P94 P102 R102 Q20 S93:U93 P16:P19 P21:P92 R16:R95 V16:V95">
      <formula1>V115</formula1>
    </dataValidation>
    <dataValidation type="list" allowBlank="1" showInputMessage="1" showErrorMessage="1" sqref="M16:M19 M102 M94 M21:M92">
      <formula1>"CZK,EUR"</formula1>
    </dataValidation>
    <dataValidation type="list" allowBlank="1" showInputMessage="1" showErrorMessage="1" sqref="F102 F16:F19 F94 F21:F92">
      <formula1>"IV, NIV"</formula1>
    </dataValidation>
    <dataValidation type="list" allowBlank="1" showInputMessage="1" showErrorMessage="1" sqref="E6:E7 D6:D9">
      <formula1>"ANO, NE"</formula1>
    </dataValidation>
    <dataValidation type="list" allowBlank="1" showInputMessage="1" showErrorMessage="1" sqref="D16:D19 D102 D94 D21:D92">
      <formula1>$AQ$1:$AQ$12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scale="39" r:id="rId3"/>
  <headerFooter alignWithMargins="0">
    <oddHeader>&amp;LPříručka pro příjemce dotace Cíl 3 ČR-Rakousko
&amp;RSoupiska výdajů
</oddHeader>
    <oddFooter>&amp;CStránka &amp;P z &amp;N&amp;RSoupiska výdajů  verze  č. 5, aktualizace z 07/05/2010
</oddFooter>
  </headerFooter>
  <rowBreaks count="2" manualBreakCount="2">
    <brk id="84" max="22" man="1"/>
    <brk id="104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Šedivý Richard</dc:creator>
  <cp:keywords/>
  <dc:description/>
  <cp:lastModifiedBy>Jakoubková Marie</cp:lastModifiedBy>
  <cp:lastPrinted>2013-03-19T15:50:29Z</cp:lastPrinted>
  <dcterms:created xsi:type="dcterms:W3CDTF">2013-03-18T07:54:36Z</dcterms:created>
  <dcterms:modified xsi:type="dcterms:W3CDTF">2013-03-21T19:09:39Z</dcterms:modified>
  <cp:category/>
  <cp:version/>
  <cp:contentType/>
  <cp:contentStatus/>
</cp:coreProperties>
</file>