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225" windowWidth="19230" windowHeight="6045" tabRatio="790" activeTab="0"/>
  </bookViews>
  <sheets>
    <sheet name="RK-10-2013-24, př. 4" sheetId="1" r:id="rId1"/>
  </sheets>
  <definedNames/>
  <calcPr fullCalcOnLoad="1"/>
</workbook>
</file>

<file path=xl/sharedStrings.xml><?xml version="1.0" encoding="utf-8"?>
<sst xmlns="http://schemas.openxmlformats.org/spreadsheetml/2006/main" count="140" uniqueCount="100">
  <si>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</si>
  <si>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</si>
  <si>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</si>
  <si>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</si>
  <si>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</si>
  <si>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</si>
  <si>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</si>
  <si>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</si>
  <si>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</si>
  <si>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</si>
  <si>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</si>
  <si>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</si>
  <si>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</si>
  <si>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</si>
  <si>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</si>
  <si>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</si>
  <si>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</si>
  <si>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</si>
  <si>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</si>
  <si>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</si>
  <si>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</si>
  <si>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</si>
  <si>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</si>
  <si>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</si>
  <si>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</si>
  <si>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</si>
  <si>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</si>
  <si>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</si>
  <si>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</si>
  <si>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</si>
  <si>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</si>
  <si>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</si>
  <si>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</si>
  <si>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</si>
  <si>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</si>
  <si>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</si>
  <si>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</si>
  <si>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</si>
  <si>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</si>
  <si>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</si>
  <si>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</si>
  <si>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</si>
  <si>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</si>
  <si>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</si>
  <si>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Limit</t>
  </si>
  <si>
    <t>Skutečnost</t>
  </si>
  <si>
    <t xml:space="preserve"> </t>
  </si>
  <si>
    <t>Oblastní galerie Vysočiny v Jihlavě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</si>
  <si>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</si>
  <si>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</si>
  <si>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</si>
  <si>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</si>
  <si>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</si>
  <si>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</si>
  <si>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</si>
  <si>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</si>
  <si>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</si>
  <si>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</si>
  <si>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Odvod z investičního fondu organizace</t>
  </si>
  <si>
    <t>počet stran: 1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</si>
  <si>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</si>
  <si>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</si>
  <si>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</si>
  <si>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</si>
  <si>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</si>
  <si>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</si>
  <si>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</si>
  <si>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</si>
  <si>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Výnosy z nároků na prostředky z rozpočtů ÚSC /úč. 672/ a /uč. 671/</t>
  </si>
  <si>
    <t xml:space="preserve">Ostatní náklady /sesk.úč. 54/ </t>
  </si>
  <si>
    <t xml:space="preserve">Ostatní výnosy /sesk.úč. 64/ </t>
  </si>
  <si>
    <t>Skutečnost za rok 2011</t>
  </si>
  <si>
    <t>Rozdíl 2012-2011</t>
  </si>
  <si>
    <t xml:space="preserve">      z toho: nákup drobného dlouhod. hm. Majetku /uč. 558/</t>
  </si>
  <si>
    <t>Stav k 1.1.2012</t>
  </si>
  <si>
    <t>Stav k 31.12.2012</t>
  </si>
  <si>
    <t>Kurzové rozdíly /uč. 663/ + úroky 662</t>
  </si>
  <si>
    <t>Finanční plán výnosů a nákladů na rok 2013</t>
  </si>
  <si>
    <t>Návrh na rok 2013</t>
  </si>
  <si>
    <t>Odpisový plán 2013</t>
  </si>
  <si>
    <t>Oprávky k 1.1.2013</t>
  </si>
  <si>
    <t>Účetní odpisy na rok 2013</t>
  </si>
  <si>
    <t>Zůstatková cena k 31.12.2013</t>
  </si>
  <si>
    <t>Plán 2013</t>
  </si>
  <si>
    <t>Stav k 1.1.2013</t>
  </si>
  <si>
    <t>Stav k 31.12.2013</t>
  </si>
  <si>
    <t>Plán čerpání investičního fondu 2013</t>
  </si>
  <si>
    <t>Pracovníci, průměrná mzda a limit prostředků na platy 2013</t>
  </si>
  <si>
    <t>Skutečnost za rok 2012</t>
  </si>
  <si>
    <t>Rozdíl 2013-2012</t>
  </si>
  <si>
    <t>Zůstatek bank.účtu k 1.1.2012</t>
  </si>
  <si>
    <t>Účetní stav 2012</t>
  </si>
  <si>
    <t>2013/2012</t>
  </si>
  <si>
    <t>Zůstatek bank.účtu k 31.12.2012</t>
  </si>
  <si>
    <t>Finanční náklady /úč. 56/</t>
  </si>
  <si>
    <t>Nemovitý majetek</t>
  </si>
  <si>
    <t>Opravy budovy Komenského a Masarykovo nám. 24</t>
  </si>
  <si>
    <t xml:space="preserve">Opravy služebních aut a ostatního dlouhodobého hmotného majetku </t>
  </si>
  <si>
    <t>Poznámka: čerpání rezervního fondu ve výši  50 tis. Kč k dalšímu rozvoji činnosti organizace, čerpání fondu odměn ve výši 50 tis. Kč</t>
  </si>
  <si>
    <t>RK-10-2013-24,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</si>
</sst>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horizontal="center" vertical="center"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0" borderId="0" xfId="48" applyNumberFormat="1" applyFont="1" applyBorder="1" applyAlignment="1">
      <alignment horizontal="center" vertical="center"/>
      <protection/>
    </xf>
    <xf numFmtId="3" fontId="3" fillId="0" borderId="0" xfId="48" applyNumberFormat="1" applyFont="1" applyBorder="1" applyAlignment="1">
      <alignment horizontal="right" vertical="center"/>
      <protection/>
    </xf>
    <xf numFmtId="0" fontId="4" fillId="33" borderId="17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 horizontal="centerContinuous"/>
    </xf>
    <xf numFmtId="3" fontId="7" fillId="0" borderId="18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centerContinuous" vertical="center"/>
    </xf>
    <xf numFmtId="0" fontId="8" fillId="33" borderId="26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Continuous" vertic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3" fontId="7" fillId="0" borderId="20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8" fillId="33" borderId="24" xfId="0" applyNumberFormat="1" applyFont="1" applyFill="1" applyBorder="1" applyAlignment="1">
      <alignment vertical="center" wrapText="1"/>
    </xf>
    <xf numFmtId="3" fontId="8" fillId="33" borderId="35" xfId="0" applyNumberFormat="1" applyFont="1" applyFill="1" applyBorder="1" applyAlignment="1">
      <alignment vertical="center" wrapText="1"/>
    </xf>
    <xf numFmtId="3" fontId="8" fillId="33" borderId="36" xfId="0" applyNumberFormat="1" applyFont="1" applyFill="1" applyBorder="1" applyAlignment="1">
      <alignment vertical="center" wrapText="1"/>
    </xf>
    <xf numFmtId="3" fontId="8" fillId="33" borderId="17" xfId="0" applyNumberFormat="1" applyFont="1" applyFill="1" applyBorder="1" applyAlignment="1">
      <alignment vertical="center" wrapText="1"/>
    </xf>
    <xf numFmtId="3" fontId="8" fillId="33" borderId="37" xfId="0" applyNumberFormat="1" applyFont="1" applyFill="1" applyBorder="1" applyAlignment="1">
      <alignment vertical="center" wrapText="1"/>
    </xf>
    <xf numFmtId="3" fontId="8" fillId="33" borderId="13" xfId="0" applyNumberFormat="1" applyFont="1" applyFill="1" applyBorder="1" applyAlignment="1">
      <alignment vertical="center" wrapText="1"/>
    </xf>
    <xf numFmtId="3" fontId="8" fillId="33" borderId="38" xfId="0" applyNumberFormat="1" applyFont="1" applyFill="1" applyBorder="1" applyAlignment="1">
      <alignment vertical="center" wrapText="1"/>
    </xf>
    <xf numFmtId="0" fontId="8" fillId="33" borderId="39" xfId="0" applyFont="1" applyFill="1" applyBorder="1" applyAlignment="1">
      <alignment horizontal="centerContinuous" vertic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 quotePrefix="1">
      <alignment horizontal="center"/>
    </xf>
    <xf numFmtId="3" fontId="7" fillId="0" borderId="4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 wrapText="1"/>
    </xf>
    <xf numFmtId="0" fontId="8" fillId="33" borderId="15" xfId="48" applyFont="1" applyFill="1" applyBorder="1" applyAlignment="1">
      <alignment horizontal="center" vertical="center"/>
      <protection/>
    </xf>
    <xf numFmtId="3" fontId="8" fillId="0" borderId="44" xfId="48" applyNumberFormat="1" applyFont="1" applyBorder="1" applyAlignment="1">
      <alignment horizontal="right" vertical="center"/>
      <protection/>
    </xf>
    <xf numFmtId="3" fontId="8" fillId="0" borderId="45" xfId="48" applyNumberFormat="1" applyFont="1" applyBorder="1" applyAlignment="1">
      <alignment horizontal="right" vertical="center"/>
      <protection/>
    </xf>
    <xf numFmtId="3" fontId="8" fillId="0" borderId="46" xfId="48" applyNumberFormat="1" applyFont="1" applyBorder="1" applyAlignment="1">
      <alignment horizontal="right" vertical="center"/>
      <protection/>
    </xf>
    <xf numFmtId="0" fontId="3" fillId="33" borderId="31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3" fontId="8" fillId="0" borderId="19" xfId="48" applyNumberFormat="1" applyFont="1" applyBorder="1" applyAlignment="1">
      <alignment horizontal="right" vertical="center"/>
      <protection/>
    </xf>
    <xf numFmtId="0" fontId="3" fillId="33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7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3" fontId="8" fillId="0" borderId="20" xfId="0" applyNumberFormat="1" applyFont="1" applyFill="1" applyBorder="1" applyAlignment="1">
      <alignment vertical="center" wrapText="1"/>
    </xf>
    <xf numFmtId="10" fontId="8" fillId="0" borderId="16" xfId="0" applyNumberFormat="1" applyFont="1" applyFill="1" applyBorder="1" applyAlignment="1">
      <alignment vertical="center" wrapText="1"/>
    </xf>
    <xf numFmtId="3" fontId="8" fillId="0" borderId="21" xfId="0" applyNumberFormat="1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vertical="center" wrapText="1"/>
    </xf>
    <xf numFmtId="10" fontId="8" fillId="0" borderId="30" xfId="0" applyNumberFormat="1" applyFont="1" applyFill="1" applyBorder="1" applyAlignment="1">
      <alignment vertical="center" wrapText="1"/>
    </xf>
    <xf numFmtId="10" fontId="8" fillId="0" borderId="48" xfId="0" applyNumberFormat="1" applyFont="1" applyFill="1" applyBorder="1" applyAlignment="1">
      <alignment vertical="center" wrapText="1"/>
    </xf>
    <xf numFmtId="3" fontId="8" fillId="0" borderId="49" xfId="0" applyNumberFormat="1" applyFont="1" applyFill="1" applyBorder="1" applyAlignment="1">
      <alignment vertical="center" wrapText="1"/>
    </xf>
    <xf numFmtId="3" fontId="7" fillId="0" borderId="44" xfId="0" applyNumberFormat="1" applyFont="1" applyFill="1" applyBorder="1" applyAlignment="1">
      <alignment/>
    </xf>
    <xf numFmtId="3" fontId="8" fillId="0" borderId="46" xfId="48" applyNumberFormat="1" applyFont="1" applyFill="1" applyBorder="1" applyAlignment="1">
      <alignment horizontal="right" vertical="center"/>
      <protection/>
    </xf>
    <xf numFmtId="3" fontId="7" fillId="0" borderId="50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 wrapText="1"/>
    </xf>
    <xf numFmtId="3" fontId="7" fillId="0" borderId="48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10" fontId="8" fillId="33" borderId="51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/>
    </xf>
    <xf numFmtId="0" fontId="4" fillId="0" borderId="36" xfId="0" applyFont="1" applyBorder="1" applyAlignment="1">
      <alignment/>
    </xf>
    <xf numFmtId="3" fontId="0" fillId="0" borderId="0" xfId="0" applyNumberFormat="1" applyAlignment="1">
      <alignment/>
    </xf>
    <xf numFmtId="0" fontId="8" fillId="0" borderId="52" xfId="0" applyFont="1" applyFill="1" applyBorder="1" applyAlignment="1">
      <alignment/>
    </xf>
    <xf numFmtId="3" fontId="8" fillId="0" borderId="44" xfId="48" applyNumberFormat="1" applyFont="1" applyFill="1" applyBorder="1" applyAlignment="1">
      <alignment horizontal="right" vertical="center"/>
      <protection/>
    </xf>
    <xf numFmtId="3" fontId="8" fillId="0" borderId="22" xfId="48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Continuous"/>
    </xf>
    <xf numFmtId="3" fontId="3" fillId="0" borderId="0" xfId="48" applyNumberFormat="1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0" fontId="7" fillId="0" borderId="28" xfId="0" applyFont="1" applyBorder="1" applyAlignment="1">
      <alignment horizontal="left" vertical="center" wrapText="1"/>
    </xf>
    <xf numFmtId="3" fontId="8" fillId="0" borderId="53" xfId="0" applyNumberFormat="1" applyFont="1" applyFill="1" applyBorder="1" applyAlignment="1">
      <alignment vertical="center" wrapText="1"/>
    </xf>
    <xf numFmtId="10" fontId="8" fillId="34" borderId="51" xfId="0" applyNumberFormat="1" applyFont="1" applyFill="1" applyBorder="1" applyAlignment="1">
      <alignment vertical="center" wrapText="1"/>
    </xf>
    <xf numFmtId="3" fontId="4" fillId="33" borderId="21" xfId="0" applyNumberFormat="1" applyFont="1" applyFill="1" applyBorder="1" applyAlignment="1">
      <alignment vertical="center"/>
    </xf>
    <xf numFmtId="3" fontId="4" fillId="33" borderId="54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3" fontId="8" fillId="35" borderId="15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8" fillId="35" borderId="15" xfId="0" applyNumberFormat="1" applyFont="1" applyFill="1" applyBorder="1" applyAlignment="1" quotePrefix="1">
      <alignment horizontal="center"/>
    </xf>
    <xf numFmtId="3" fontId="8" fillId="35" borderId="55" xfId="0" applyNumberFormat="1" applyFont="1" applyFill="1" applyBorder="1" applyAlignment="1" quotePrefix="1">
      <alignment horizontal="center"/>
    </xf>
    <xf numFmtId="3" fontId="8" fillId="35" borderId="27" xfId="0" applyNumberFormat="1" applyFont="1" applyFill="1" applyBorder="1" applyAlignment="1" quotePrefix="1">
      <alignment horizontal="center"/>
    </xf>
    <xf numFmtId="3" fontId="8" fillId="35" borderId="21" xfId="0" applyNumberFormat="1" applyFont="1" applyFill="1" applyBorder="1" applyAlignment="1">
      <alignment/>
    </xf>
    <xf numFmtId="3" fontId="8" fillId="35" borderId="56" xfId="0" applyNumberFormat="1" applyFont="1" applyFill="1" applyBorder="1" applyAlignment="1">
      <alignment/>
    </xf>
    <xf numFmtId="3" fontId="8" fillId="35" borderId="16" xfId="0" applyNumberFormat="1" applyFont="1" applyFill="1" applyBorder="1" applyAlignment="1">
      <alignment/>
    </xf>
    <xf numFmtId="3" fontId="8" fillId="35" borderId="16" xfId="0" applyNumberFormat="1" applyFont="1" applyFill="1" applyBorder="1" applyAlignment="1" quotePrefix="1">
      <alignment horizontal="center"/>
    </xf>
    <xf numFmtId="3" fontId="8" fillId="35" borderId="22" xfId="0" applyNumberFormat="1" applyFont="1" applyFill="1" applyBorder="1" applyAlignment="1">
      <alignment/>
    </xf>
    <xf numFmtId="3" fontId="8" fillId="35" borderId="44" xfId="0" applyNumberFormat="1" applyFont="1" applyFill="1" applyBorder="1" applyAlignment="1">
      <alignment/>
    </xf>
    <xf numFmtId="3" fontId="8" fillId="35" borderId="46" xfId="0" applyNumberFormat="1" applyFont="1" applyFill="1" applyBorder="1" applyAlignment="1">
      <alignment/>
    </xf>
    <xf numFmtId="3" fontId="8" fillId="35" borderId="19" xfId="0" applyNumberFormat="1" applyFont="1" applyFill="1" applyBorder="1" applyAlignment="1">
      <alignment/>
    </xf>
    <xf numFmtId="3" fontId="8" fillId="35" borderId="48" xfId="0" applyNumberFormat="1" applyFont="1" applyFill="1" applyBorder="1" applyAlignment="1" quotePrefix="1">
      <alignment horizontal="center"/>
    </xf>
    <xf numFmtId="3" fontId="7" fillId="0" borderId="57" xfId="0" applyNumberFormat="1" applyFont="1" applyBorder="1" applyAlignment="1">
      <alignment vertical="center" wrapText="1"/>
    </xf>
    <xf numFmtId="0" fontId="8" fillId="33" borderId="33" xfId="48" applyFont="1" applyFill="1" applyBorder="1" applyAlignment="1">
      <alignment horizontal="center" vertical="center"/>
      <protection/>
    </xf>
    <xf numFmtId="0" fontId="8" fillId="33" borderId="55" xfId="48" applyFont="1" applyFill="1" applyBorder="1" applyAlignment="1">
      <alignment horizontal="center" vertical="center"/>
      <protection/>
    </xf>
    <xf numFmtId="0" fontId="7" fillId="35" borderId="21" xfId="0" applyFont="1" applyFill="1" applyBorder="1" applyAlignment="1">
      <alignment vertical="center"/>
    </xf>
    <xf numFmtId="0" fontId="7" fillId="35" borderId="54" xfId="0" applyFont="1" applyFill="1" applyBorder="1" applyAlignment="1">
      <alignment vertical="center"/>
    </xf>
    <xf numFmtId="0" fontId="7" fillId="35" borderId="16" xfId="0" applyFont="1" applyFill="1" applyBorder="1" applyAlignment="1">
      <alignment/>
    </xf>
    <xf numFmtId="0" fontId="8" fillId="0" borderId="38" xfId="0" applyFont="1" applyBorder="1" applyAlignment="1">
      <alignment/>
    </xf>
    <xf numFmtId="0" fontId="7" fillId="35" borderId="41" xfId="0" applyFont="1" applyFill="1" applyBorder="1" applyAlignment="1">
      <alignment horizontal="left" vertical="center"/>
    </xf>
    <xf numFmtId="0" fontId="7" fillId="35" borderId="58" xfId="0" applyFont="1" applyFill="1" applyBorder="1" applyAlignment="1">
      <alignment horizontal="left" vertical="center"/>
    </xf>
    <xf numFmtId="0" fontId="7" fillId="35" borderId="59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164" fontId="8" fillId="0" borderId="38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3" fontId="4" fillId="33" borderId="62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63" xfId="0" applyNumberFormat="1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8" fillId="33" borderId="65" xfId="48" applyFont="1" applyFill="1" applyBorder="1" applyAlignment="1">
      <alignment horizontal="center" vertical="center" wrapText="1"/>
      <protection/>
    </xf>
    <xf numFmtId="0" fontId="7" fillId="0" borderId="66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8" fillId="33" borderId="37" xfId="48" applyFont="1" applyFill="1" applyBorder="1" applyAlignment="1">
      <alignment horizontal="center" vertical="center" wrapText="1"/>
      <protection/>
    </xf>
    <xf numFmtId="0" fontId="7" fillId="0" borderId="5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33" borderId="67" xfId="0" applyFont="1" applyFill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/>
    </xf>
    <xf numFmtId="0" fontId="3" fillId="33" borderId="70" xfId="0" applyFont="1" applyFill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33" borderId="6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8" fillId="33" borderId="72" xfId="48" applyFont="1" applyFill="1" applyBorder="1" applyAlignment="1">
      <alignment horizontal="center" vertical="center" wrapText="1"/>
      <protection/>
    </xf>
    <xf numFmtId="0" fontId="7" fillId="0" borderId="7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33" borderId="0" xfId="48" applyFont="1" applyFill="1" applyBorder="1" applyAlignment="1">
      <alignment horizontal="center" vertical="center"/>
      <protection/>
    </xf>
    <xf numFmtId="0" fontId="7" fillId="0" borderId="74" xfId="0" applyFont="1" applyBorder="1" applyAlignment="1">
      <alignment horizontal="center" vertical="center"/>
    </xf>
    <xf numFmtId="0" fontId="8" fillId="33" borderId="15" xfId="4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33" borderId="67" xfId="0" applyFont="1" applyFill="1" applyBorder="1" applyAlignment="1">
      <alignment horizontal="center" vertical="center"/>
    </xf>
    <xf numFmtId="0" fontId="6" fillId="0" borderId="75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3" fontId="8" fillId="33" borderId="24" xfId="0" applyNumberFormat="1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3" fontId="8" fillId="33" borderId="64" xfId="0" applyNumberFormat="1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3" fontId="8" fillId="33" borderId="25" xfId="0" applyNumberFormat="1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7" width="9.75390625" style="2" customWidth="1"/>
    <col min="8" max="8" width="8.75390625" style="2" customWidth="1"/>
    <col min="9" max="9" width="9.375" style="0" customWidth="1"/>
    <col min="10" max="10" width="10.125" style="0" customWidth="1"/>
    <col min="11" max="11" width="9.875" style="0" customWidth="1"/>
    <col min="15" max="15" width="9.75390625" style="0" customWidth="1"/>
  </cols>
  <sheetData>
    <row r="1" ht="12.75">
      <c r="L1" s="4" t="s">
        <v>99</v>
      </c>
    </row>
    <row r="2" ht="12.75">
      <c r="L2" s="4" t="s">
        <v>59</v>
      </c>
    </row>
    <row r="3" spans="1:14" ht="15.75">
      <c r="A3" s="185" t="s">
        <v>77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14.25" customHeight="1" thickBot="1">
      <c r="A4" s="103"/>
      <c r="B4" s="1"/>
      <c r="C4" s="1"/>
      <c r="D4" s="1"/>
      <c r="E4" s="1"/>
      <c r="F4" s="1"/>
      <c r="G4" s="1"/>
      <c r="H4" s="1"/>
      <c r="N4" t="s">
        <v>24</v>
      </c>
    </row>
    <row r="5" spans="1:14" ht="20.25" customHeight="1" thickBot="1">
      <c r="A5" s="187" t="s">
        <v>55</v>
      </c>
      <c r="B5" s="192" t="s">
        <v>47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4"/>
    </row>
    <row r="6" spans="1:14" ht="12.75">
      <c r="A6" s="188"/>
      <c r="B6" s="29" t="s">
        <v>71</v>
      </c>
      <c r="C6" s="30"/>
      <c r="D6" s="31"/>
      <c r="E6" s="29" t="s">
        <v>88</v>
      </c>
      <c r="F6" s="30"/>
      <c r="G6" s="31"/>
      <c r="H6" s="190" t="s">
        <v>72</v>
      </c>
      <c r="I6" s="191"/>
      <c r="J6" s="30" t="s">
        <v>78</v>
      </c>
      <c r="K6" s="52"/>
      <c r="L6" s="31"/>
      <c r="M6" s="190" t="s">
        <v>89</v>
      </c>
      <c r="N6" s="195"/>
    </row>
    <row r="7" spans="1:14" ht="12.75">
      <c r="A7" s="188"/>
      <c r="B7" s="32" t="s">
        <v>0</v>
      </c>
      <c r="C7" s="33" t="s">
        <v>25</v>
      </c>
      <c r="D7" s="34" t="s">
        <v>1</v>
      </c>
      <c r="E7" s="32" t="s">
        <v>0</v>
      </c>
      <c r="F7" s="33" t="s">
        <v>25</v>
      </c>
      <c r="G7" s="34" t="s">
        <v>1</v>
      </c>
      <c r="H7" s="54" t="s">
        <v>1</v>
      </c>
      <c r="I7" s="54" t="s">
        <v>2</v>
      </c>
      <c r="J7" s="53" t="s">
        <v>0</v>
      </c>
      <c r="K7" s="33" t="s">
        <v>25</v>
      </c>
      <c r="L7" s="34" t="s">
        <v>1</v>
      </c>
      <c r="M7" s="54" t="s">
        <v>1</v>
      </c>
      <c r="N7" s="34" t="s">
        <v>2</v>
      </c>
    </row>
    <row r="8" spans="1:14" ht="13.5" thickBot="1">
      <c r="A8" s="189"/>
      <c r="B8" s="35" t="s">
        <v>3</v>
      </c>
      <c r="C8" s="36" t="s">
        <v>3</v>
      </c>
      <c r="D8" s="37"/>
      <c r="E8" s="35" t="s">
        <v>3</v>
      </c>
      <c r="F8" s="36" t="s">
        <v>3</v>
      </c>
      <c r="G8" s="37"/>
      <c r="H8" s="56" t="s">
        <v>4</v>
      </c>
      <c r="I8" s="74" t="s">
        <v>5</v>
      </c>
      <c r="J8" s="55" t="s">
        <v>3</v>
      </c>
      <c r="K8" s="36" t="s">
        <v>3</v>
      </c>
      <c r="L8" s="37"/>
      <c r="M8" s="56" t="s">
        <v>4</v>
      </c>
      <c r="N8" s="37" t="s">
        <v>5</v>
      </c>
    </row>
    <row r="9" spans="1:14" ht="15" customHeight="1">
      <c r="A9" s="21" t="s">
        <v>60</v>
      </c>
      <c r="B9" s="38">
        <v>0</v>
      </c>
      <c r="C9" s="39">
        <v>0</v>
      </c>
      <c r="D9" s="40">
        <f aca="true" t="shared" si="0" ref="D9:D18">SUM(B9:C9)</f>
        <v>0</v>
      </c>
      <c r="E9" s="38">
        <v>0</v>
      </c>
      <c r="F9" s="39">
        <v>0</v>
      </c>
      <c r="G9" s="40">
        <f>SUM(E9:F9)</f>
        <v>0</v>
      </c>
      <c r="H9" s="83">
        <f>SUM(F9:G9)</f>
        <v>0</v>
      </c>
      <c r="I9" s="84">
        <f>IF(D9=0,0,+G9/D9)</f>
        <v>0</v>
      </c>
      <c r="J9" s="92">
        <v>0</v>
      </c>
      <c r="K9" s="93">
        <v>0</v>
      </c>
      <c r="L9" s="94">
        <f aca="true" t="shared" si="1" ref="L9:L18">SUM(J9:K9)</f>
        <v>0</v>
      </c>
      <c r="M9" s="83">
        <v>0</v>
      </c>
      <c r="N9" s="84">
        <f>IF(G9=0,0,+L9/G9)</f>
        <v>0</v>
      </c>
    </row>
    <row r="10" spans="1:14" ht="15" customHeight="1">
      <c r="A10" s="22" t="s">
        <v>61</v>
      </c>
      <c r="B10" s="38">
        <v>47</v>
      </c>
      <c r="C10" s="42">
        <v>0</v>
      </c>
      <c r="D10" s="40">
        <f t="shared" si="0"/>
        <v>47</v>
      </c>
      <c r="E10" s="38">
        <v>289</v>
      </c>
      <c r="F10" s="42">
        <v>0</v>
      </c>
      <c r="G10" s="40">
        <f aca="true" t="shared" si="2" ref="G10:G18">SUM(E10:F10)</f>
        <v>289</v>
      </c>
      <c r="H10" s="85">
        <f aca="true" t="shared" si="3" ref="H10:H39">+G10-D10</f>
        <v>242</v>
      </c>
      <c r="I10" s="84">
        <f>IF(D10=0,0,+G10/D10)</f>
        <v>6.148936170212766</v>
      </c>
      <c r="J10" s="92">
        <v>169</v>
      </c>
      <c r="K10" s="58">
        <v>0</v>
      </c>
      <c r="L10" s="94">
        <f t="shared" si="1"/>
        <v>169</v>
      </c>
      <c r="M10" s="85">
        <f aca="true" t="shared" si="4" ref="M10:M39">+L10-G10</f>
        <v>-120</v>
      </c>
      <c r="N10" s="84">
        <f>IF(G10=0,0,+L10/G10)</f>
        <v>0.5847750865051903</v>
      </c>
    </row>
    <row r="11" spans="1:14" ht="15" customHeight="1">
      <c r="A11" s="22" t="s">
        <v>62</v>
      </c>
      <c r="B11" s="38">
        <v>30</v>
      </c>
      <c r="C11" s="42">
        <v>0</v>
      </c>
      <c r="D11" s="40">
        <f t="shared" si="0"/>
        <v>30</v>
      </c>
      <c r="E11" s="38">
        <v>47</v>
      </c>
      <c r="F11" s="42">
        <v>0</v>
      </c>
      <c r="G11" s="40">
        <f t="shared" si="2"/>
        <v>47</v>
      </c>
      <c r="H11" s="85">
        <f t="shared" si="3"/>
        <v>17</v>
      </c>
      <c r="I11" s="84">
        <f>IF(D11=0,0,+G11/D11)</f>
        <v>1.5666666666666667</v>
      </c>
      <c r="J11" s="92">
        <v>76</v>
      </c>
      <c r="K11" s="58">
        <v>0</v>
      </c>
      <c r="L11" s="94">
        <f t="shared" si="1"/>
        <v>76</v>
      </c>
      <c r="M11" s="85">
        <f t="shared" si="4"/>
        <v>29</v>
      </c>
      <c r="N11" s="84">
        <f>IF(G11=0,0,+L11/G11)</f>
        <v>1.6170212765957446</v>
      </c>
    </row>
    <row r="12" spans="1:14" ht="15" customHeight="1">
      <c r="A12" s="22" t="s">
        <v>63</v>
      </c>
      <c r="B12" s="38">
        <v>39</v>
      </c>
      <c r="C12" s="42">
        <v>19</v>
      </c>
      <c r="D12" s="40">
        <f t="shared" si="0"/>
        <v>58</v>
      </c>
      <c r="E12" s="38">
        <v>61</v>
      </c>
      <c r="F12" s="42">
        <v>40</v>
      </c>
      <c r="G12" s="40">
        <f t="shared" si="2"/>
        <v>101</v>
      </c>
      <c r="H12" s="85">
        <f t="shared" si="3"/>
        <v>43</v>
      </c>
      <c r="I12" s="84">
        <f aca="true" t="shared" si="5" ref="I12:I39">IF(D12=0,0,+G12/D12)</f>
        <v>1.7413793103448276</v>
      </c>
      <c r="J12" s="92">
        <v>60</v>
      </c>
      <c r="K12" s="58">
        <v>10</v>
      </c>
      <c r="L12" s="94">
        <f t="shared" si="1"/>
        <v>70</v>
      </c>
      <c r="M12" s="85">
        <f t="shared" si="4"/>
        <v>-31</v>
      </c>
      <c r="N12" s="84">
        <f aca="true" t="shared" si="6" ref="N12:N39">IF(G12=0,0,+L12/G12)</f>
        <v>0.693069306930693</v>
      </c>
    </row>
    <row r="13" spans="1:14" ht="15" customHeight="1">
      <c r="A13" s="22" t="s">
        <v>6</v>
      </c>
      <c r="B13" s="38">
        <v>0</v>
      </c>
      <c r="C13" s="42">
        <v>0</v>
      </c>
      <c r="D13" s="40">
        <f t="shared" si="0"/>
        <v>0</v>
      </c>
      <c r="E13" s="38">
        <v>0</v>
      </c>
      <c r="F13" s="42">
        <v>0</v>
      </c>
      <c r="G13" s="40">
        <f t="shared" si="2"/>
        <v>0</v>
      </c>
      <c r="H13" s="85">
        <f t="shared" si="3"/>
        <v>0</v>
      </c>
      <c r="I13" s="84">
        <f t="shared" si="5"/>
        <v>0</v>
      </c>
      <c r="J13" s="92">
        <v>0</v>
      </c>
      <c r="K13" s="58">
        <v>0</v>
      </c>
      <c r="L13" s="94">
        <f t="shared" si="1"/>
        <v>0</v>
      </c>
      <c r="M13" s="85">
        <f t="shared" si="4"/>
        <v>0</v>
      </c>
      <c r="N13" s="84">
        <f t="shared" si="6"/>
        <v>0</v>
      </c>
    </row>
    <row r="14" spans="1:14" ht="15" customHeight="1">
      <c r="A14" s="22" t="s">
        <v>70</v>
      </c>
      <c r="B14" s="38">
        <v>666</v>
      </c>
      <c r="C14" s="42">
        <v>0</v>
      </c>
      <c r="D14" s="40">
        <f t="shared" si="0"/>
        <v>666</v>
      </c>
      <c r="E14" s="38">
        <v>385</v>
      </c>
      <c r="F14" s="42">
        <v>0</v>
      </c>
      <c r="G14" s="40">
        <f t="shared" si="2"/>
        <v>385</v>
      </c>
      <c r="H14" s="85">
        <f t="shared" si="3"/>
        <v>-281</v>
      </c>
      <c r="I14" s="84">
        <f t="shared" si="5"/>
        <v>0.5780780780780781</v>
      </c>
      <c r="J14" s="92">
        <v>300</v>
      </c>
      <c r="K14" s="58">
        <v>0</v>
      </c>
      <c r="L14" s="94">
        <f t="shared" si="1"/>
        <v>300</v>
      </c>
      <c r="M14" s="85">
        <f t="shared" si="4"/>
        <v>-85</v>
      </c>
      <c r="N14" s="84">
        <f t="shared" si="6"/>
        <v>0.7792207792207793</v>
      </c>
    </row>
    <row r="15" spans="1:14" ht="24">
      <c r="A15" s="22" t="s">
        <v>65</v>
      </c>
      <c r="B15" s="38">
        <v>0</v>
      </c>
      <c r="C15" s="42">
        <v>0</v>
      </c>
      <c r="D15" s="40">
        <f t="shared" si="0"/>
        <v>0</v>
      </c>
      <c r="E15" s="38">
        <v>0</v>
      </c>
      <c r="F15" s="42">
        <v>0</v>
      </c>
      <c r="G15" s="40">
        <f t="shared" si="2"/>
        <v>0</v>
      </c>
      <c r="H15" s="85">
        <f>+G15-D15</f>
        <v>0</v>
      </c>
      <c r="I15" s="84">
        <f>IF(D15=0,0,+G15/D15)</f>
        <v>0</v>
      </c>
      <c r="J15" s="92">
        <v>0</v>
      </c>
      <c r="K15" s="58">
        <v>0</v>
      </c>
      <c r="L15" s="94">
        <f>SUM(J15:K15)</f>
        <v>0</v>
      </c>
      <c r="M15" s="85">
        <f>+L15-G15</f>
        <v>0</v>
      </c>
      <c r="N15" s="84">
        <f>IF(G15=0,0,+L15/G15)</f>
        <v>0</v>
      </c>
    </row>
    <row r="16" spans="1:14" ht="15" customHeight="1">
      <c r="A16" s="22" t="s">
        <v>64</v>
      </c>
      <c r="B16" s="38">
        <v>264</v>
      </c>
      <c r="C16" s="42">
        <v>0</v>
      </c>
      <c r="D16" s="40">
        <f t="shared" si="0"/>
        <v>264</v>
      </c>
      <c r="E16" s="38">
        <v>373</v>
      </c>
      <c r="F16" s="42">
        <v>0</v>
      </c>
      <c r="G16" s="40">
        <f t="shared" si="2"/>
        <v>373</v>
      </c>
      <c r="H16" s="85">
        <f t="shared" si="3"/>
        <v>109</v>
      </c>
      <c r="I16" s="84">
        <f t="shared" si="5"/>
        <v>1.4128787878787878</v>
      </c>
      <c r="J16" s="92">
        <v>300</v>
      </c>
      <c r="K16" s="58">
        <v>0</v>
      </c>
      <c r="L16" s="94">
        <f t="shared" si="1"/>
        <v>300</v>
      </c>
      <c r="M16" s="85">
        <f t="shared" si="4"/>
        <v>-73</v>
      </c>
      <c r="N16" s="84">
        <f t="shared" si="6"/>
        <v>0.8042895442359249</v>
      </c>
    </row>
    <row r="17" spans="1:14" ht="15" customHeight="1">
      <c r="A17" s="106" t="s">
        <v>76</v>
      </c>
      <c r="B17" s="38">
        <v>0</v>
      </c>
      <c r="C17" s="44">
        <v>0</v>
      </c>
      <c r="D17" s="40">
        <v>0</v>
      </c>
      <c r="E17" s="38">
        <v>0</v>
      </c>
      <c r="F17" s="44">
        <v>0</v>
      </c>
      <c r="G17" s="40">
        <v>0</v>
      </c>
      <c r="H17" s="86">
        <v>0</v>
      </c>
      <c r="I17" s="87">
        <v>0</v>
      </c>
      <c r="J17" s="92">
        <v>0</v>
      </c>
      <c r="K17" s="95">
        <v>0</v>
      </c>
      <c r="L17" s="94">
        <f t="shared" si="1"/>
        <v>0</v>
      </c>
      <c r="M17" s="85">
        <f t="shared" si="4"/>
        <v>0</v>
      </c>
      <c r="N17" s="84">
        <f t="shared" si="6"/>
        <v>0</v>
      </c>
    </row>
    <row r="18" spans="1:14" ht="26.25" customHeight="1" thickBot="1">
      <c r="A18" s="23" t="s">
        <v>68</v>
      </c>
      <c r="B18" s="38">
        <v>7858</v>
      </c>
      <c r="C18" s="44">
        <v>0</v>
      </c>
      <c r="D18" s="40">
        <f t="shared" si="0"/>
        <v>7858</v>
      </c>
      <c r="E18" s="38">
        <v>10052</v>
      </c>
      <c r="F18" s="44">
        <v>0</v>
      </c>
      <c r="G18" s="40">
        <f t="shared" si="2"/>
        <v>10052</v>
      </c>
      <c r="H18" s="86">
        <f t="shared" si="3"/>
        <v>2194</v>
      </c>
      <c r="I18" s="87">
        <f t="shared" si="5"/>
        <v>1.2792059048103843</v>
      </c>
      <c r="J18" s="92">
        <v>7519</v>
      </c>
      <c r="K18" s="95">
        <v>0</v>
      </c>
      <c r="L18" s="94">
        <f t="shared" si="1"/>
        <v>7519</v>
      </c>
      <c r="M18" s="85">
        <f t="shared" si="4"/>
        <v>-2533</v>
      </c>
      <c r="N18" s="87">
        <f t="shared" si="6"/>
        <v>0.7480103461997613</v>
      </c>
    </row>
    <row r="19" spans="1:16" ht="15" customHeight="1" thickBot="1">
      <c r="A19" s="27" t="s">
        <v>7</v>
      </c>
      <c r="B19" s="45">
        <f>SUM(B9+B10+B11+B12+B13+B14+B18)</f>
        <v>8640</v>
      </c>
      <c r="C19" s="46">
        <f>SUM(C9+C10+C12+C13+C14+C18)</f>
        <v>19</v>
      </c>
      <c r="D19" s="47">
        <f>SUM(D9+D10+D11+D12+D13+D14+D18)</f>
        <v>8659</v>
      </c>
      <c r="E19" s="45">
        <f>SUM(E9+E10+E11+E12+E13+E14+E18)</f>
        <v>10834</v>
      </c>
      <c r="F19" s="45">
        <f>SUM(F9+F10+F12+F13+F14+F18)</f>
        <v>40</v>
      </c>
      <c r="G19" s="45">
        <f>SUM(G9+G10+G11+G12+G13+G14+G18)</f>
        <v>10874</v>
      </c>
      <c r="H19" s="45">
        <f t="shared" si="3"/>
        <v>2215</v>
      </c>
      <c r="I19" s="96">
        <f t="shared" si="5"/>
        <v>1.255803210532394</v>
      </c>
      <c r="J19" s="46">
        <f>SUM(J9+J10+J11+J12+J13+J14+J17+J18)</f>
        <v>8124</v>
      </c>
      <c r="K19" s="46">
        <f>SUM(K9+K10+K12+K13+K14+K18)</f>
        <v>10</v>
      </c>
      <c r="L19" s="46">
        <f>SUM(L9+L10+L11+L17+L12+L13+L14+L18)</f>
        <v>8134</v>
      </c>
      <c r="M19" s="45">
        <f t="shared" si="4"/>
        <v>-2740</v>
      </c>
      <c r="N19" s="108">
        <f t="shared" si="6"/>
        <v>0.7480228066948685</v>
      </c>
      <c r="P19" s="99"/>
    </row>
    <row r="20" spans="1:14" ht="15" customHeight="1">
      <c r="A20" s="24" t="s">
        <v>8</v>
      </c>
      <c r="B20" s="38">
        <v>760</v>
      </c>
      <c r="C20" s="39">
        <v>0</v>
      </c>
      <c r="D20" s="40">
        <f aca="true" t="shared" si="7" ref="D20:D38">SUM(B20:C20)</f>
        <v>760</v>
      </c>
      <c r="E20" s="38">
        <v>614</v>
      </c>
      <c r="F20" s="39">
        <v>0</v>
      </c>
      <c r="G20" s="40">
        <f aca="true" t="shared" si="8" ref="G20:G38">SUM(E20:F20)</f>
        <v>614</v>
      </c>
      <c r="H20" s="83">
        <f t="shared" si="3"/>
        <v>-146</v>
      </c>
      <c r="I20" s="88">
        <f t="shared" si="5"/>
        <v>0.8078947368421052</v>
      </c>
      <c r="J20" s="92">
        <v>304</v>
      </c>
      <c r="K20" s="93">
        <v>0</v>
      </c>
      <c r="L20" s="94">
        <f aca="true" t="shared" si="9" ref="L20:L38">SUM(J20:K20)</f>
        <v>304</v>
      </c>
      <c r="M20" s="83">
        <f t="shared" si="4"/>
        <v>-310</v>
      </c>
      <c r="N20" s="88">
        <f t="shared" si="6"/>
        <v>0.495114006514658</v>
      </c>
    </row>
    <row r="21" spans="1:14" ht="15" customHeight="1">
      <c r="A21" s="22" t="s">
        <v>9</v>
      </c>
      <c r="B21" s="38">
        <v>470</v>
      </c>
      <c r="C21" s="42">
        <v>0</v>
      </c>
      <c r="D21" s="40">
        <f t="shared" si="7"/>
        <v>470</v>
      </c>
      <c r="E21" s="38">
        <v>528</v>
      </c>
      <c r="F21" s="42">
        <v>0</v>
      </c>
      <c r="G21" s="40">
        <f t="shared" si="8"/>
        <v>528</v>
      </c>
      <c r="H21" s="85">
        <f t="shared" si="3"/>
        <v>58</v>
      </c>
      <c r="I21" s="84">
        <f t="shared" si="5"/>
        <v>1.123404255319149</v>
      </c>
      <c r="J21" s="92">
        <v>570</v>
      </c>
      <c r="K21" s="58">
        <v>0</v>
      </c>
      <c r="L21" s="94">
        <f t="shared" si="9"/>
        <v>570</v>
      </c>
      <c r="M21" s="83">
        <f t="shared" si="4"/>
        <v>42</v>
      </c>
      <c r="N21" s="84">
        <f t="shared" si="6"/>
        <v>1.0795454545454546</v>
      </c>
    </row>
    <row r="22" spans="1:14" ht="15" customHeight="1">
      <c r="A22" s="22" t="s">
        <v>66</v>
      </c>
      <c r="B22" s="38">
        <v>0</v>
      </c>
      <c r="C22" s="42">
        <v>0</v>
      </c>
      <c r="D22" s="40">
        <f t="shared" si="7"/>
        <v>0</v>
      </c>
      <c r="E22" s="38">
        <v>0</v>
      </c>
      <c r="F22" s="42">
        <v>0</v>
      </c>
      <c r="G22" s="40">
        <f t="shared" si="8"/>
        <v>0</v>
      </c>
      <c r="H22" s="85">
        <f t="shared" si="3"/>
        <v>0</v>
      </c>
      <c r="I22" s="84">
        <f t="shared" si="5"/>
        <v>0</v>
      </c>
      <c r="J22" s="92">
        <v>0</v>
      </c>
      <c r="K22" s="58">
        <v>0</v>
      </c>
      <c r="L22" s="94">
        <f t="shared" si="9"/>
        <v>0</v>
      </c>
      <c r="M22" s="83">
        <f t="shared" si="4"/>
        <v>0</v>
      </c>
      <c r="N22" s="84">
        <f t="shared" si="6"/>
        <v>0</v>
      </c>
    </row>
    <row r="23" spans="1:14" ht="15" customHeight="1">
      <c r="A23" s="22" t="s">
        <v>10</v>
      </c>
      <c r="B23" s="38">
        <v>45</v>
      </c>
      <c r="C23" s="42">
        <v>15</v>
      </c>
      <c r="D23" s="40">
        <f t="shared" si="7"/>
        <v>60</v>
      </c>
      <c r="E23" s="38">
        <v>62</v>
      </c>
      <c r="F23" s="42">
        <v>32</v>
      </c>
      <c r="G23" s="40">
        <f t="shared" si="8"/>
        <v>94</v>
      </c>
      <c r="H23" s="85">
        <f t="shared" si="3"/>
        <v>34</v>
      </c>
      <c r="I23" s="84">
        <f t="shared" si="5"/>
        <v>1.5666666666666667</v>
      </c>
      <c r="J23" s="92">
        <v>45</v>
      </c>
      <c r="K23" s="58">
        <v>5</v>
      </c>
      <c r="L23" s="94">
        <f t="shared" si="9"/>
        <v>50</v>
      </c>
      <c r="M23" s="83">
        <f t="shared" si="4"/>
        <v>-44</v>
      </c>
      <c r="N23" s="84">
        <f t="shared" si="6"/>
        <v>0.5319148936170213</v>
      </c>
    </row>
    <row r="24" spans="1:14" ht="15" customHeight="1">
      <c r="A24" s="22" t="s">
        <v>11</v>
      </c>
      <c r="B24" s="38">
        <v>1422</v>
      </c>
      <c r="C24" s="42">
        <v>0</v>
      </c>
      <c r="D24" s="40">
        <f t="shared" si="7"/>
        <v>1422</v>
      </c>
      <c r="E24" s="38">
        <v>3417</v>
      </c>
      <c r="F24" s="42">
        <v>0</v>
      </c>
      <c r="G24" s="40">
        <f t="shared" si="8"/>
        <v>3417</v>
      </c>
      <c r="H24" s="85">
        <f t="shared" si="3"/>
        <v>1995</v>
      </c>
      <c r="I24" s="84">
        <f t="shared" si="5"/>
        <v>2.4029535864978904</v>
      </c>
      <c r="J24" s="92">
        <v>1253</v>
      </c>
      <c r="K24" s="58">
        <v>0</v>
      </c>
      <c r="L24" s="94">
        <f t="shared" si="9"/>
        <v>1253</v>
      </c>
      <c r="M24" s="83">
        <f t="shared" si="4"/>
        <v>-2164</v>
      </c>
      <c r="N24" s="84">
        <f t="shared" si="6"/>
        <v>0.36669593210418494</v>
      </c>
    </row>
    <row r="25" spans="1:14" ht="12.75">
      <c r="A25" s="22" t="s">
        <v>12</v>
      </c>
      <c r="B25" s="38">
        <v>271</v>
      </c>
      <c r="C25" s="42">
        <v>0</v>
      </c>
      <c r="D25" s="40">
        <f t="shared" si="7"/>
        <v>271</v>
      </c>
      <c r="E25" s="38">
        <v>337</v>
      </c>
      <c r="F25" s="42">
        <v>0</v>
      </c>
      <c r="G25" s="40">
        <f t="shared" si="8"/>
        <v>337</v>
      </c>
      <c r="H25" s="85">
        <f t="shared" si="3"/>
        <v>66</v>
      </c>
      <c r="I25" s="84">
        <f t="shared" si="5"/>
        <v>1.2435424354243543</v>
      </c>
      <c r="J25" s="92">
        <v>272</v>
      </c>
      <c r="K25" s="58">
        <v>0</v>
      </c>
      <c r="L25" s="94">
        <f t="shared" si="9"/>
        <v>272</v>
      </c>
      <c r="M25" s="83">
        <f t="shared" si="4"/>
        <v>-65</v>
      </c>
      <c r="N25" s="84">
        <f t="shared" si="6"/>
        <v>0.8071216617210683</v>
      </c>
    </row>
    <row r="26" spans="1:14" ht="15" customHeight="1">
      <c r="A26" s="22" t="s">
        <v>13</v>
      </c>
      <c r="B26" s="38">
        <v>1058</v>
      </c>
      <c r="C26" s="42">
        <v>0</v>
      </c>
      <c r="D26" s="40">
        <f t="shared" si="7"/>
        <v>1058</v>
      </c>
      <c r="E26" s="38">
        <v>2920</v>
      </c>
      <c r="F26" s="42">
        <v>0</v>
      </c>
      <c r="G26" s="40">
        <f t="shared" si="8"/>
        <v>2920</v>
      </c>
      <c r="H26" s="85">
        <f t="shared" si="3"/>
        <v>1862</v>
      </c>
      <c r="I26" s="84">
        <f t="shared" si="5"/>
        <v>2.7599243856332705</v>
      </c>
      <c r="J26" s="92">
        <v>923</v>
      </c>
      <c r="K26" s="58">
        <v>0</v>
      </c>
      <c r="L26" s="94">
        <f t="shared" si="9"/>
        <v>923</v>
      </c>
      <c r="M26" s="83">
        <f t="shared" si="4"/>
        <v>-1997</v>
      </c>
      <c r="N26" s="84">
        <f t="shared" si="6"/>
        <v>0.3160958904109589</v>
      </c>
    </row>
    <row r="27" spans="1:14" ht="15" customHeight="1">
      <c r="A27" s="25" t="s">
        <v>14</v>
      </c>
      <c r="B27" s="38">
        <v>4850</v>
      </c>
      <c r="C27" s="42">
        <v>0</v>
      </c>
      <c r="D27" s="40">
        <f t="shared" si="7"/>
        <v>4850</v>
      </c>
      <c r="E27" s="38">
        <v>4928</v>
      </c>
      <c r="F27" s="42">
        <v>0</v>
      </c>
      <c r="G27" s="40">
        <f t="shared" si="8"/>
        <v>4928</v>
      </c>
      <c r="H27" s="85">
        <f t="shared" si="3"/>
        <v>78</v>
      </c>
      <c r="I27" s="84">
        <f t="shared" si="5"/>
        <v>1.0160824742268042</v>
      </c>
      <c r="J27" s="92">
        <v>4944</v>
      </c>
      <c r="K27" s="58">
        <v>0</v>
      </c>
      <c r="L27" s="94">
        <f t="shared" si="9"/>
        <v>4944</v>
      </c>
      <c r="M27" s="83">
        <f t="shared" si="4"/>
        <v>16</v>
      </c>
      <c r="N27" s="84">
        <f t="shared" si="6"/>
        <v>1.0032467532467533</v>
      </c>
    </row>
    <row r="28" spans="1:14" ht="15" customHeight="1">
      <c r="A28" s="22" t="s">
        <v>15</v>
      </c>
      <c r="B28" s="38">
        <v>3568</v>
      </c>
      <c r="C28" s="42">
        <v>0</v>
      </c>
      <c r="D28" s="40">
        <f t="shared" si="7"/>
        <v>3568</v>
      </c>
      <c r="E28" s="38">
        <v>3610</v>
      </c>
      <c r="F28" s="42">
        <v>0</v>
      </c>
      <c r="G28" s="40">
        <f t="shared" si="8"/>
        <v>3610</v>
      </c>
      <c r="H28" s="85">
        <f t="shared" si="3"/>
        <v>42</v>
      </c>
      <c r="I28" s="84">
        <f t="shared" si="5"/>
        <v>1.0117713004484306</v>
      </c>
      <c r="J28" s="92">
        <v>3583</v>
      </c>
      <c r="K28" s="58">
        <v>0</v>
      </c>
      <c r="L28" s="94">
        <f t="shared" si="9"/>
        <v>3583</v>
      </c>
      <c r="M28" s="83">
        <f t="shared" si="4"/>
        <v>-27</v>
      </c>
      <c r="N28" s="84">
        <f t="shared" si="6"/>
        <v>0.9925207756232687</v>
      </c>
    </row>
    <row r="29" spans="1:14" ht="15" customHeight="1">
      <c r="A29" s="25" t="s">
        <v>16</v>
      </c>
      <c r="B29" s="38">
        <v>3078</v>
      </c>
      <c r="C29" s="42">
        <v>0</v>
      </c>
      <c r="D29" s="40">
        <f t="shared" si="7"/>
        <v>3078</v>
      </c>
      <c r="E29" s="38">
        <v>3005</v>
      </c>
      <c r="F29" s="42">
        <v>0</v>
      </c>
      <c r="G29" s="40">
        <f t="shared" si="8"/>
        <v>3005</v>
      </c>
      <c r="H29" s="85">
        <f t="shared" si="3"/>
        <v>-73</v>
      </c>
      <c r="I29" s="84">
        <f t="shared" si="5"/>
        <v>0.9762833008447044</v>
      </c>
      <c r="J29" s="92">
        <v>3116</v>
      </c>
      <c r="K29" s="58">
        <v>0</v>
      </c>
      <c r="L29" s="94">
        <f t="shared" si="9"/>
        <v>3116</v>
      </c>
      <c r="M29" s="83">
        <f t="shared" si="4"/>
        <v>111</v>
      </c>
      <c r="N29" s="84">
        <f t="shared" si="6"/>
        <v>1.0369384359401</v>
      </c>
    </row>
    <row r="30" spans="1:14" ht="15" customHeight="1">
      <c r="A30" s="22" t="s">
        <v>17</v>
      </c>
      <c r="B30" s="38">
        <v>491</v>
      </c>
      <c r="C30" s="42">
        <v>0</v>
      </c>
      <c r="D30" s="40">
        <f t="shared" si="7"/>
        <v>491</v>
      </c>
      <c r="E30" s="38">
        <v>605</v>
      </c>
      <c r="F30" s="42">
        <v>0</v>
      </c>
      <c r="G30" s="40">
        <f t="shared" si="8"/>
        <v>605</v>
      </c>
      <c r="H30" s="85">
        <f t="shared" si="3"/>
        <v>114</v>
      </c>
      <c r="I30" s="84">
        <f t="shared" si="5"/>
        <v>1.2321792260692463</v>
      </c>
      <c r="J30" s="92">
        <v>467</v>
      </c>
      <c r="K30" s="58">
        <v>0</v>
      </c>
      <c r="L30" s="94">
        <f t="shared" si="9"/>
        <v>467</v>
      </c>
      <c r="M30" s="83">
        <f t="shared" si="4"/>
        <v>-138</v>
      </c>
      <c r="N30" s="84">
        <f t="shared" si="6"/>
        <v>0.771900826446281</v>
      </c>
    </row>
    <row r="31" spans="1:14" ht="12.75">
      <c r="A31" s="22" t="s">
        <v>18</v>
      </c>
      <c r="B31" s="38">
        <v>1443</v>
      </c>
      <c r="C31" s="42">
        <v>0</v>
      </c>
      <c r="D31" s="40">
        <f t="shared" si="7"/>
        <v>1443</v>
      </c>
      <c r="E31" s="38">
        <v>1318</v>
      </c>
      <c r="F31" s="42">
        <v>0</v>
      </c>
      <c r="G31" s="40">
        <f t="shared" si="8"/>
        <v>1318</v>
      </c>
      <c r="H31" s="85">
        <f t="shared" si="3"/>
        <v>-125</v>
      </c>
      <c r="I31" s="84">
        <f t="shared" si="5"/>
        <v>0.9133749133749134</v>
      </c>
      <c r="J31" s="92">
        <v>1361</v>
      </c>
      <c r="K31" s="58">
        <v>0</v>
      </c>
      <c r="L31" s="94">
        <f t="shared" si="9"/>
        <v>1361</v>
      </c>
      <c r="M31" s="83">
        <f t="shared" si="4"/>
        <v>43</v>
      </c>
      <c r="N31" s="84">
        <f t="shared" si="6"/>
        <v>1.0326251896813354</v>
      </c>
    </row>
    <row r="32" spans="1:14" ht="15" customHeight="1">
      <c r="A32" s="25" t="s">
        <v>19</v>
      </c>
      <c r="B32" s="38">
        <v>0</v>
      </c>
      <c r="C32" s="42">
        <v>0</v>
      </c>
      <c r="D32" s="40">
        <f t="shared" si="7"/>
        <v>0</v>
      </c>
      <c r="E32" s="38">
        <v>4</v>
      </c>
      <c r="F32" s="42">
        <v>0</v>
      </c>
      <c r="G32" s="40">
        <f t="shared" si="8"/>
        <v>4</v>
      </c>
      <c r="H32" s="85">
        <f t="shared" si="3"/>
        <v>4</v>
      </c>
      <c r="I32" s="84">
        <f t="shared" si="5"/>
        <v>0</v>
      </c>
      <c r="J32" s="92">
        <v>3</v>
      </c>
      <c r="K32" s="58">
        <v>0</v>
      </c>
      <c r="L32" s="94">
        <f t="shared" si="9"/>
        <v>3</v>
      </c>
      <c r="M32" s="83">
        <f t="shared" si="4"/>
        <v>-1</v>
      </c>
      <c r="N32" s="84">
        <f t="shared" si="6"/>
        <v>0.75</v>
      </c>
    </row>
    <row r="33" spans="1:14" ht="15" customHeight="1">
      <c r="A33" s="25" t="s">
        <v>69</v>
      </c>
      <c r="B33" s="38">
        <v>243</v>
      </c>
      <c r="C33" s="42">
        <v>0</v>
      </c>
      <c r="D33" s="40">
        <f t="shared" si="7"/>
        <v>243</v>
      </c>
      <c r="E33" s="38">
        <v>270</v>
      </c>
      <c r="F33" s="42">
        <v>0</v>
      </c>
      <c r="G33" s="40">
        <f t="shared" si="8"/>
        <v>270</v>
      </c>
      <c r="H33" s="85">
        <f t="shared" si="3"/>
        <v>27</v>
      </c>
      <c r="I33" s="84">
        <f t="shared" si="5"/>
        <v>1.1111111111111112</v>
      </c>
      <c r="J33" s="92">
        <v>162</v>
      </c>
      <c r="K33" s="58">
        <v>0</v>
      </c>
      <c r="L33" s="94">
        <f t="shared" si="9"/>
        <v>162</v>
      </c>
      <c r="M33" s="83">
        <f t="shared" si="4"/>
        <v>-108</v>
      </c>
      <c r="N33" s="84">
        <f t="shared" si="6"/>
        <v>0.6</v>
      </c>
    </row>
    <row r="34" spans="1:14" ht="24">
      <c r="A34" s="22" t="s">
        <v>67</v>
      </c>
      <c r="B34" s="38">
        <v>776</v>
      </c>
      <c r="C34" s="42">
        <v>0</v>
      </c>
      <c r="D34" s="40">
        <f t="shared" si="7"/>
        <v>776</v>
      </c>
      <c r="E34" s="38">
        <v>820</v>
      </c>
      <c r="F34" s="42">
        <v>0</v>
      </c>
      <c r="G34" s="40">
        <f t="shared" si="8"/>
        <v>820</v>
      </c>
      <c r="H34" s="85">
        <f t="shared" si="3"/>
        <v>44</v>
      </c>
      <c r="I34" s="84">
        <f t="shared" si="5"/>
        <v>1.056701030927835</v>
      </c>
      <c r="J34" s="92">
        <v>846</v>
      </c>
      <c r="K34" s="58">
        <v>0</v>
      </c>
      <c r="L34" s="94">
        <f t="shared" si="9"/>
        <v>846</v>
      </c>
      <c r="M34" s="83">
        <f t="shared" si="4"/>
        <v>26</v>
      </c>
      <c r="N34" s="84">
        <f t="shared" si="6"/>
        <v>1.0317073170731708</v>
      </c>
    </row>
    <row r="35" spans="1:14" ht="24">
      <c r="A35" s="22" t="s">
        <v>20</v>
      </c>
      <c r="B35" s="38">
        <v>776</v>
      </c>
      <c r="C35" s="42">
        <v>0</v>
      </c>
      <c r="D35" s="40">
        <f t="shared" si="7"/>
        <v>776</v>
      </c>
      <c r="E35" s="38">
        <v>772</v>
      </c>
      <c r="F35" s="42">
        <v>0</v>
      </c>
      <c r="G35" s="40">
        <f t="shared" si="8"/>
        <v>772</v>
      </c>
      <c r="H35" s="85">
        <f t="shared" si="3"/>
        <v>-4</v>
      </c>
      <c r="I35" s="84">
        <f t="shared" si="5"/>
        <v>0.9948453608247423</v>
      </c>
      <c r="J35" s="92">
        <v>771</v>
      </c>
      <c r="K35" s="58">
        <v>0</v>
      </c>
      <c r="L35" s="94">
        <f t="shared" si="9"/>
        <v>771</v>
      </c>
      <c r="M35" s="83">
        <f t="shared" si="4"/>
        <v>-1</v>
      </c>
      <c r="N35" s="84">
        <f t="shared" si="6"/>
        <v>0.9987046632124352</v>
      </c>
    </row>
    <row r="36" spans="1:15" ht="24">
      <c r="A36" s="22" t="s">
        <v>73</v>
      </c>
      <c r="B36" s="41">
        <v>0</v>
      </c>
      <c r="C36" s="39">
        <v>0</v>
      </c>
      <c r="D36" s="40">
        <f t="shared" si="7"/>
        <v>0</v>
      </c>
      <c r="E36" s="43">
        <v>48</v>
      </c>
      <c r="F36" s="44">
        <v>0</v>
      </c>
      <c r="G36" s="40">
        <f t="shared" si="8"/>
        <v>48</v>
      </c>
      <c r="H36" s="85">
        <f t="shared" si="3"/>
        <v>48</v>
      </c>
      <c r="I36" s="84">
        <f t="shared" si="5"/>
        <v>0</v>
      </c>
      <c r="J36" s="57">
        <v>75</v>
      </c>
      <c r="K36" s="95">
        <v>0</v>
      </c>
      <c r="L36" s="94">
        <f t="shared" si="9"/>
        <v>75</v>
      </c>
      <c r="M36" s="83">
        <f t="shared" si="4"/>
        <v>27</v>
      </c>
      <c r="N36" s="84">
        <f t="shared" si="6"/>
        <v>1.5625</v>
      </c>
      <c r="O36" s="79"/>
    </row>
    <row r="37" spans="1:15" ht="12.75">
      <c r="A37" s="106" t="s">
        <v>94</v>
      </c>
      <c r="B37" s="43">
        <v>0</v>
      </c>
      <c r="C37" s="127">
        <v>0</v>
      </c>
      <c r="D37" s="40">
        <f t="shared" si="7"/>
        <v>0</v>
      </c>
      <c r="E37" s="43">
        <v>3</v>
      </c>
      <c r="F37" s="44">
        <v>0</v>
      </c>
      <c r="G37" s="40">
        <f t="shared" si="8"/>
        <v>3</v>
      </c>
      <c r="H37" s="86">
        <f t="shared" si="3"/>
        <v>3</v>
      </c>
      <c r="I37" s="87">
        <f t="shared" si="5"/>
        <v>0</v>
      </c>
      <c r="J37" s="57">
        <v>2</v>
      </c>
      <c r="K37" s="95">
        <v>0</v>
      </c>
      <c r="L37" s="94">
        <f t="shared" si="9"/>
        <v>2</v>
      </c>
      <c r="M37" s="107">
        <f t="shared" si="4"/>
        <v>-1</v>
      </c>
      <c r="N37" s="87">
        <f t="shared" si="6"/>
        <v>0.6666666666666666</v>
      </c>
      <c r="O37" s="79"/>
    </row>
    <row r="38" spans="1:14" ht="15" customHeight="1" thickBot="1">
      <c r="A38" s="26" t="s">
        <v>21</v>
      </c>
      <c r="B38" s="43">
        <v>0</v>
      </c>
      <c r="C38" s="44">
        <v>0</v>
      </c>
      <c r="D38" s="40">
        <f t="shared" si="7"/>
        <v>0</v>
      </c>
      <c r="E38" s="43">
        <v>0</v>
      </c>
      <c r="F38" s="42">
        <v>0</v>
      </c>
      <c r="G38" s="40">
        <f t="shared" si="8"/>
        <v>0</v>
      </c>
      <c r="H38" s="86">
        <f t="shared" si="3"/>
        <v>0</v>
      </c>
      <c r="I38" s="87">
        <f t="shared" si="5"/>
        <v>0</v>
      </c>
      <c r="J38" s="57">
        <v>0</v>
      </c>
      <c r="K38" s="95">
        <v>0</v>
      </c>
      <c r="L38" s="94">
        <f t="shared" si="9"/>
        <v>0</v>
      </c>
      <c r="M38" s="89">
        <f t="shared" si="4"/>
        <v>0</v>
      </c>
      <c r="N38" s="87">
        <f t="shared" si="6"/>
        <v>0</v>
      </c>
    </row>
    <row r="39" spans="1:14" ht="15" customHeight="1" thickBot="1">
      <c r="A39" s="27" t="s">
        <v>22</v>
      </c>
      <c r="B39" s="48">
        <f>SUM(B20+B21+B22+B23+B24+B27+B32+B33+B34+B38)</f>
        <v>8566</v>
      </c>
      <c r="C39" s="49">
        <f>SUM(C20+C21+C22+C23+C24+C27+C32+C33+C34+C38)</f>
        <v>15</v>
      </c>
      <c r="D39" s="50">
        <f>SUM(D20+D21+D22+D23+D24+D27+D32+D33+D34+D38)</f>
        <v>8581</v>
      </c>
      <c r="E39" s="45">
        <f>SUM(E37+E20+E21+E22+E23+E24+E27+E32+E33+E34+E38)</f>
        <v>10646</v>
      </c>
      <c r="F39" s="46">
        <f>SUM(F20+F21+F22+F23+F24+F27+F32+F33+F34+F38)</f>
        <v>32</v>
      </c>
      <c r="G39" s="47">
        <f>SUM(G37+G20+G21+G22+G23+G24+G27+G32+G33+G34+G38)</f>
        <v>10678</v>
      </c>
      <c r="H39" s="45">
        <f t="shared" si="3"/>
        <v>2097</v>
      </c>
      <c r="I39" s="96">
        <f t="shared" si="5"/>
        <v>1.2443771122246825</v>
      </c>
      <c r="J39" s="46">
        <f>SUM(J20+J21+J37+J22+J23+J24+J27+J32+J33+J34+J38)</f>
        <v>8129</v>
      </c>
      <c r="K39" s="46">
        <f>SUM(K20+K21+K22+K23+K24+K27+K32+K33+K34+K38)</f>
        <v>5</v>
      </c>
      <c r="L39" s="47">
        <f>SUM(L20+L21+L37+L22+L23+L24+L27+L32+L33+L34+L38)</f>
        <v>8134</v>
      </c>
      <c r="M39" s="45">
        <f t="shared" si="4"/>
        <v>-2544</v>
      </c>
      <c r="N39" s="96">
        <f t="shared" si="6"/>
        <v>0.7617531372916276</v>
      </c>
    </row>
    <row r="40" spans="1:14" ht="15" customHeight="1" thickBot="1">
      <c r="A40" s="27" t="s">
        <v>23</v>
      </c>
      <c r="B40" s="45">
        <f>B19-B39</f>
        <v>74</v>
      </c>
      <c r="C40" s="46">
        <f>C19-C39</f>
        <v>4</v>
      </c>
      <c r="D40" s="51">
        <f>SUM(B40:C40)</f>
        <v>78</v>
      </c>
      <c r="E40" s="45">
        <f>E19-E39</f>
        <v>188</v>
      </c>
      <c r="F40" s="46">
        <f>F19-F39</f>
        <v>8</v>
      </c>
      <c r="G40" s="51">
        <f>SUM(E40:F40)</f>
        <v>196</v>
      </c>
      <c r="H40" s="45">
        <f>+E40-B40</f>
        <v>114</v>
      </c>
      <c r="I40" s="96"/>
      <c r="J40" s="45">
        <f>J19-J39</f>
        <v>-5</v>
      </c>
      <c r="K40" s="46">
        <f>K19-K39</f>
        <v>5</v>
      </c>
      <c r="L40" s="51">
        <f>SUM(J40:K40)</f>
        <v>0</v>
      </c>
      <c r="M40" s="45"/>
      <c r="N40" s="96"/>
    </row>
    <row r="41" spans="1:14" ht="24.75" thickBot="1">
      <c r="A41" s="27" t="s">
        <v>31</v>
      </c>
      <c r="B41" s="203">
        <v>0</v>
      </c>
      <c r="C41" s="200"/>
      <c r="D41" s="204"/>
      <c r="E41" s="196">
        <v>0</v>
      </c>
      <c r="F41" s="201"/>
      <c r="G41" s="202"/>
      <c r="H41" s="45"/>
      <c r="I41" s="96"/>
      <c r="J41" s="196">
        <v>0</v>
      </c>
      <c r="K41" s="197"/>
      <c r="L41" s="198"/>
      <c r="M41" s="45"/>
      <c r="N41" s="96"/>
    </row>
    <row r="42" spans="1:14" ht="21.75" customHeight="1" thickBot="1">
      <c r="A42" s="28" t="s">
        <v>42</v>
      </c>
      <c r="B42" s="199"/>
      <c r="C42" s="200"/>
      <c r="D42" s="200"/>
      <c r="E42" s="196">
        <f>+E41+F41</f>
        <v>0</v>
      </c>
      <c r="F42" s="201"/>
      <c r="G42" s="202"/>
      <c r="H42" s="20"/>
      <c r="I42" s="20"/>
      <c r="J42" s="20"/>
      <c r="K42" s="20"/>
      <c r="L42" s="20"/>
      <c r="M42" s="20"/>
      <c r="N42" s="20"/>
    </row>
    <row r="43" spans="1:14" ht="13.5" customHeight="1">
      <c r="A43" s="184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</row>
    <row r="44" ht="14.25" customHeight="1">
      <c r="A44" s="81"/>
    </row>
    <row r="45" spans="1:11" ht="11.25" customHeight="1" thickBot="1">
      <c r="A45" s="81" t="s">
        <v>46</v>
      </c>
      <c r="B45" s="186" t="s">
        <v>79</v>
      </c>
      <c r="C45" s="186"/>
      <c r="D45" s="186"/>
      <c r="E45" s="186"/>
      <c r="F45" s="186"/>
      <c r="G45" s="186"/>
      <c r="H45" s="186"/>
      <c r="I45" s="186"/>
      <c r="K45" t="s">
        <v>24</v>
      </c>
    </row>
    <row r="46" spans="1:11" ht="14.25" customHeight="1">
      <c r="A46" s="160" t="s">
        <v>30</v>
      </c>
      <c r="B46" s="163" t="s">
        <v>80</v>
      </c>
      <c r="C46" s="183" t="s">
        <v>81</v>
      </c>
      <c r="D46" s="183"/>
      <c r="E46" s="183"/>
      <c r="F46" s="183"/>
      <c r="G46" s="183"/>
      <c r="H46" s="183"/>
      <c r="I46" s="183"/>
      <c r="J46" s="183"/>
      <c r="K46" s="178" t="s">
        <v>82</v>
      </c>
    </row>
    <row r="47" spans="1:11" ht="14.25" customHeight="1">
      <c r="A47" s="161"/>
      <c r="B47" s="164"/>
      <c r="C47" s="181" t="s">
        <v>28</v>
      </c>
      <c r="D47" s="183" t="s">
        <v>29</v>
      </c>
      <c r="E47" s="183"/>
      <c r="F47" s="183"/>
      <c r="G47" s="183"/>
      <c r="H47" s="183"/>
      <c r="I47" s="183"/>
      <c r="J47" s="183"/>
      <c r="K47" s="179"/>
    </row>
    <row r="48" spans="1:11" ht="19.5" customHeight="1">
      <c r="A48" s="162"/>
      <c r="B48" s="165"/>
      <c r="C48" s="182"/>
      <c r="D48" s="128">
        <v>1</v>
      </c>
      <c r="E48" s="128">
        <v>2</v>
      </c>
      <c r="F48" s="128">
        <v>3</v>
      </c>
      <c r="G48" s="128">
        <v>4</v>
      </c>
      <c r="H48" s="129">
        <v>5</v>
      </c>
      <c r="I48" s="129">
        <v>6</v>
      </c>
      <c r="J48" s="59">
        <v>7</v>
      </c>
      <c r="K48" s="180"/>
    </row>
    <row r="49" spans="1:11" ht="14.25" customHeight="1" thickBot="1">
      <c r="A49" s="102">
        <v>17794</v>
      </c>
      <c r="B49" s="101">
        <v>10067</v>
      </c>
      <c r="C49" s="60">
        <f>SUM(D49:J49)</f>
        <v>770</v>
      </c>
      <c r="D49" s="61">
        <v>21</v>
      </c>
      <c r="E49" s="60">
        <v>84</v>
      </c>
      <c r="F49" s="60">
        <v>4</v>
      </c>
      <c r="G49" s="60">
        <v>196</v>
      </c>
      <c r="H49" s="62">
        <v>0</v>
      </c>
      <c r="I49" s="91">
        <v>0</v>
      </c>
      <c r="J49" s="101">
        <v>465</v>
      </c>
      <c r="K49" s="75">
        <f>A49-B49-C49</f>
        <v>6957</v>
      </c>
    </row>
    <row r="50" spans="1:11" ht="14.25" customHeight="1">
      <c r="A50" s="13"/>
      <c r="B50" s="14"/>
      <c r="C50" s="14"/>
      <c r="D50" s="14"/>
      <c r="E50" s="14"/>
      <c r="F50" s="14"/>
      <c r="G50" s="14"/>
      <c r="H50" s="14"/>
      <c r="I50" s="14"/>
      <c r="K50" s="5"/>
    </row>
    <row r="51" spans="1:9" ht="14.25" customHeight="1">
      <c r="A51" s="104"/>
      <c r="B51" s="14"/>
      <c r="C51" s="14"/>
      <c r="D51" s="14"/>
      <c r="E51" s="14"/>
      <c r="F51" s="14"/>
      <c r="G51" s="14"/>
      <c r="H51" s="14"/>
      <c r="I51" s="14"/>
    </row>
    <row r="52" spans="1:12" ht="14.25" customHeight="1" thickBot="1">
      <c r="A52" s="159" t="s">
        <v>56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</row>
    <row r="53" spans="1:12" ht="26.25" customHeight="1">
      <c r="A53" s="166" t="s">
        <v>32</v>
      </c>
      <c r="B53" s="168" t="s">
        <v>90</v>
      </c>
      <c r="C53" s="170" t="s">
        <v>91</v>
      </c>
      <c r="D53" s="171"/>
      <c r="E53" s="171"/>
      <c r="F53" s="172"/>
      <c r="G53" s="168" t="s">
        <v>93</v>
      </c>
      <c r="H53" s="173" t="s">
        <v>43</v>
      </c>
      <c r="I53" s="175" t="s">
        <v>83</v>
      </c>
      <c r="J53" s="176"/>
      <c r="K53" s="176"/>
      <c r="L53" s="177"/>
    </row>
    <row r="54" spans="1:12" ht="23.25" thickBot="1">
      <c r="A54" s="167"/>
      <c r="B54" s="169"/>
      <c r="C54" s="65" t="s">
        <v>74</v>
      </c>
      <c r="D54" s="66" t="s">
        <v>33</v>
      </c>
      <c r="E54" s="66" t="s">
        <v>34</v>
      </c>
      <c r="F54" s="67" t="s">
        <v>75</v>
      </c>
      <c r="G54" s="169"/>
      <c r="H54" s="174"/>
      <c r="I54" s="63" t="s">
        <v>84</v>
      </c>
      <c r="J54" s="64" t="s">
        <v>33</v>
      </c>
      <c r="K54" s="64" t="s">
        <v>34</v>
      </c>
      <c r="L54" s="76" t="s">
        <v>85</v>
      </c>
    </row>
    <row r="55" spans="1:12" ht="14.25" customHeight="1">
      <c r="A55" s="6" t="s">
        <v>35</v>
      </c>
      <c r="B55" s="114">
        <f>B56+B57+B58+B59</f>
        <v>511.78999999999996</v>
      </c>
      <c r="C55" s="115" t="s">
        <v>36</v>
      </c>
      <c r="D55" s="115" t="s">
        <v>36</v>
      </c>
      <c r="E55" s="115" t="s">
        <v>36</v>
      </c>
      <c r="F55" s="116" t="s">
        <v>36</v>
      </c>
      <c r="G55" s="114">
        <f>G56+G57+G58+G59</f>
        <v>441.07</v>
      </c>
      <c r="H55" s="117" t="s">
        <v>36</v>
      </c>
      <c r="I55" s="115" t="s">
        <v>36</v>
      </c>
      <c r="J55" s="115" t="s">
        <v>36</v>
      </c>
      <c r="K55" s="115" t="s">
        <v>36</v>
      </c>
      <c r="L55" s="126" t="s">
        <v>36</v>
      </c>
    </row>
    <row r="56" spans="1:12" ht="14.25" customHeight="1">
      <c r="A56" s="7" t="s">
        <v>37</v>
      </c>
      <c r="B56" s="118">
        <v>147</v>
      </c>
      <c r="C56" s="113">
        <v>147</v>
      </c>
      <c r="D56" s="113">
        <v>15</v>
      </c>
      <c r="E56" s="113">
        <v>0</v>
      </c>
      <c r="F56" s="119">
        <f>+C56+D56-E56</f>
        <v>162</v>
      </c>
      <c r="G56" s="118">
        <v>162.44</v>
      </c>
      <c r="H56" s="120">
        <f>+G56-F56</f>
        <v>0.4399999999999977</v>
      </c>
      <c r="I56" s="113">
        <f>F56</f>
        <v>162</v>
      </c>
      <c r="J56" s="113">
        <v>39</v>
      </c>
      <c r="K56" s="113">
        <v>50</v>
      </c>
      <c r="L56" s="120">
        <f>+I56+J56-K56</f>
        <v>151</v>
      </c>
    </row>
    <row r="57" spans="1:12" ht="14.25" customHeight="1">
      <c r="A57" s="7" t="s">
        <v>38</v>
      </c>
      <c r="B57" s="118">
        <v>65</v>
      </c>
      <c r="C57" s="113">
        <v>65</v>
      </c>
      <c r="D57" s="113">
        <v>87</v>
      </c>
      <c r="E57" s="113">
        <v>90</v>
      </c>
      <c r="F57" s="119">
        <f>+C57+D57-E57</f>
        <v>62</v>
      </c>
      <c r="G57" s="118">
        <v>62</v>
      </c>
      <c r="H57" s="120">
        <f>+G57-F57</f>
        <v>0</v>
      </c>
      <c r="I57" s="113">
        <f>F57</f>
        <v>62</v>
      </c>
      <c r="J57" s="113">
        <v>157</v>
      </c>
      <c r="K57" s="113">
        <v>50</v>
      </c>
      <c r="L57" s="120">
        <f>+I57+J57-K57</f>
        <v>169</v>
      </c>
    </row>
    <row r="58" spans="1:12" ht="14.25" customHeight="1">
      <c r="A58" s="7" t="s">
        <v>39</v>
      </c>
      <c r="B58" s="118">
        <v>107</v>
      </c>
      <c r="C58" s="113">
        <v>107</v>
      </c>
      <c r="D58" s="113">
        <v>772</v>
      </c>
      <c r="E58" s="113">
        <v>757</v>
      </c>
      <c r="F58" s="119">
        <f>+C58+D58-E58</f>
        <v>122</v>
      </c>
      <c r="G58" s="118">
        <v>121.63</v>
      </c>
      <c r="H58" s="120">
        <f>+G58-F58</f>
        <v>-0.37000000000000455</v>
      </c>
      <c r="I58" s="113">
        <v>121</v>
      </c>
      <c r="J58" s="113">
        <v>771</v>
      </c>
      <c r="K58" s="113">
        <v>665</v>
      </c>
      <c r="L58" s="120">
        <f>+I58+J58-K58</f>
        <v>227</v>
      </c>
    </row>
    <row r="59" spans="1:12" s="79" customFormat="1" ht="14.25" customHeight="1">
      <c r="A59" s="82" t="s">
        <v>40</v>
      </c>
      <c r="B59" s="118">
        <v>192.79</v>
      </c>
      <c r="C59" s="115" t="s">
        <v>36</v>
      </c>
      <c r="D59" s="115" t="s">
        <v>36</v>
      </c>
      <c r="E59" s="115" t="s">
        <v>36</v>
      </c>
      <c r="F59" s="116" t="s">
        <v>36</v>
      </c>
      <c r="G59" s="118">
        <v>95</v>
      </c>
      <c r="H59" s="121" t="s">
        <v>36</v>
      </c>
      <c r="I59" s="115" t="s">
        <v>36</v>
      </c>
      <c r="J59" s="115" t="s">
        <v>36</v>
      </c>
      <c r="K59" s="115" t="s">
        <v>36</v>
      </c>
      <c r="L59" s="126" t="s">
        <v>36</v>
      </c>
    </row>
    <row r="60" spans="1:12" ht="14.25" customHeight="1" thickBot="1">
      <c r="A60" s="8" t="s">
        <v>41</v>
      </c>
      <c r="B60" s="122">
        <v>73.58</v>
      </c>
      <c r="C60" s="123">
        <v>83</v>
      </c>
      <c r="D60" s="123">
        <v>30</v>
      </c>
      <c r="E60" s="123">
        <v>31</v>
      </c>
      <c r="F60" s="124">
        <f>+C60+D60-E60</f>
        <v>82</v>
      </c>
      <c r="G60" s="122">
        <v>74.6</v>
      </c>
      <c r="H60" s="125">
        <f>+G60-F60</f>
        <v>-7.400000000000006</v>
      </c>
      <c r="I60" s="123">
        <f>F60</f>
        <v>82</v>
      </c>
      <c r="J60" s="123">
        <v>31</v>
      </c>
      <c r="K60" s="123">
        <v>35</v>
      </c>
      <c r="L60" s="125">
        <f>+I60+J60-K60</f>
        <v>78</v>
      </c>
    </row>
    <row r="61" spans="1:8" ht="14.25" customHeight="1">
      <c r="A61" s="81" t="s">
        <v>98</v>
      </c>
      <c r="B61" s="20"/>
      <c r="C61" s="20"/>
      <c r="D61" s="20"/>
      <c r="E61" s="20"/>
      <c r="F61" s="20"/>
      <c r="G61" s="20"/>
      <c r="H61" s="20"/>
    </row>
    <row r="62" spans="1:9" ht="14.25" customHeight="1">
      <c r="A62" s="78"/>
      <c r="B62" s="78"/>
      <c r="C62" s="78"/>
      <c r="D62" s="78"/>
      <c r="E62" s="78"/>
      <c r="F62" s="78"/>
      <c r="G62" s="78"/>
      <c r="H62" s="78"/>
      <c r="I62" s="78"/>
    </row>
    <row r="63" spans="1:9" ht="14.25" customHeight="1">
      <c r="A63" s="77"/>
      <c r="B63" s="77"/>
      <c r="C63" s="77"/>
      <c r="D63" s="77"/>
      <c r="E63" s="77"/>
      <c r="F63" s="77"/>
      <c r="G63" s="77"/>
      <c r="H63" s="77"/>
      <c r="I63" s="77"/>
    </row>
    <row r="64" ht="14.25" customHeight="1" thickBot="1">
      <c r="A64" s="81"/>
    </row>
    <row r="65" spans="1:12" ht="14.25" customHeight="1">
      <c r="A65" s="139" t="s">
        <v>86</v>
      </c>
      <c r="B65" s="140"/>
      <c r="C65" s="140"/>
      <c r="D65" s="140"/>
      <c r="E65" s="140"/>
      <c r="F65" s="140"/>
      <c r="G65" s="140"/>
      <c r="H65" s="140"/>
      <c r="I65" s="140"/>
      <c r="J65" s="140"/>
      <c r="K65" s="9"/>
      <c r="L65" s="10"/>
    </row>
    <row r="66" spans="1:12" ht="14.25" customHeight="1">
      <c r="A66" s="109" t="s">
        <v>27</v>
      </c>
      <c r="B66" s="110"/>
      <c r="C66" s="110"/>
      <c r="D66" s="110"/>
      <c r="E66" s="11" t="s">
        <v>26</v>
      </c>
      <c r="F66" s="156" t="s">
        <v>95</v>
      </c>
      <c r="G66" s="157"/>
      <c r="H66" s="157"/>
      <c r="I66" s="157"/>
      <c r="J66" s="157"/>
      <c r="K66" s="158"/>
      <c r="L66" s="12" t="s">
        <v>26</v>
      </c>
    </row>
    <row r="67" spans="1:12" ht="14.25" customHeight="1" thickBot="1">
      <c r="A67" s="130" t="s">
        <v>97</v>
      </c>
      <c r="B67" s="131"/>
      <c r="C67" s="131"/>
      <c r="D67" s="131"/>
      <c r="E67" s="138">
        <v>80</v>
      </c>
      <c r="F67" s="134" t="s">
        <v>96</v>
      </c>
      <c r="G67" s="135"/>
      <c r="H67" s="135"/>
      <c r="I67" s="135"/>
      <c r="J67" s="135"/>
      <c r="K67" s="136"/>
      <c r="L67" s="132">
        <v>120</v>
      </c>
    </row>
    <row r="68" spans="1:12" ht="14.25" customHeight="1" thickBot="1">
      <c r="A68" s="111" t="s">
        <v>48</v>
      </c>
      <c r="B68" s="112"/>
      <c r="C68" s="112"/>
      <c r="D68" s="112"/>
      <c r="E68" s="100">
        <f>SUM(E67:E67)</f>
        <v>80</v>
      </c>
      <c r="F68" s="153" t="s">
        <v>48</v>
      </c>
      <c r="G68" s="154"/>
      <c r="H68" s="154"/>
      <c r="I68" s="154"/>
      <c r="J68" s="154"/>
      <c r="K68" s="155"/>
      <c r="L68" s="133">
        <f>SUM(L67:L67)</f>
        <v>120</v>
      </c>
    </row>
    <row r="69" spans="1:7" ht="14.25" customHeight="1" thickBot="1">
      <c r="A69" s="97" t="s">
        <v>58</v>
      </c>
      <c r="B69" s="98"/>
      <c r="C69" s="98"/>
      <c r="D69" s="98"/>
      <c r="E69" s="137">
        <v>465</v>
      </c>
      <c r="G69" s="105"/>
    </row>
    <row r="70" ht="14.25" customHeight="1">
      <c r="A70" s="2"/>
    </row>
    <row r="71" spans="1:9" ht="14.25" customHeight="1">
      <c r="A71" s="2"/>
      <c r="B71" s="144" t="s">
        <v>87</v>
      </c>
      <c r="C71" s="144"/>
      <c r="D71" s="144"/>
      <c r="E71" s="144"/>
      <c r="F71" s="144"/>
      <c r="G71" s="144"/>
      <c r="H71" s="144"/>
      <c r="I71" s="144"/>
    </row>
    <row r="72" spans="1:12" ht="13.5" thickBot="1">
      <c r="A72" s="2"/>
      <c r="B72" s="81"/>
      <c r="L72" s="79"/>
    </row>
    <row r="73" spans="1:9" ht="13.5" thickBot="1">
      <c r="A73" s="2"/>
      <c r="B73" s="15" t="s">
        <v>49</v>
      </c>
      <c r="C73" s="16"/>
      <c r="D73" s="17"/>
      <c r="E73" s="139" t="s">
        <v>50</v>
      </c>
      <c r="F73" s="145"/>
      <c r="G73" s="146"/>
      <c r="H73" s="147" t="s">
        <v>44</v>
      </c>
      <c r="I73" s="148"/>
    </row>
    <row r="74" spans="1:9" ht="12.75">
      <c r="A74" s="2"/>
      <c r="B74" s="68" t="s">
        <v>45</v>
      </c>
      <c r="C74" s="69" t="s">
        <v>51</v>
      </c>
      <c r="D74" s="70" t="s">
        <v>52</v>
      </c>
      <c r="E74" s="68" t="s">
        <v>45</v>
      </c>
      <c r="F74" s="69" t="s">
        <v>51</v>
      </c>
      <c r="G74" s="70" t="s">
        <v>53</v>
      </c>
      <c r="H74" s="149" t="s">
        <v>54</v>
      </c>
      <c r="I74" s="150"/>
    </row>
    <row r="75" spans="1:9" ht="13.5" thickBot="1">
      <c r="A75" s="2"/>
      <c r="B75" s="71">
        <v>2012</v>
      </c>
      <c r="C75" s="72">
        <v>2013</v>
      </c>
      <c r="D75" s="73"/>
      <c r="E75" s="71">
        <v>2012</v>
      </c>
      <c r="F75" s="72">
        <v>2013</v>
      </c>
      <c r="G75" s="73" t="s">
        <v>92</v>
      </c>
      <c r="H75" s="151" t="s">
        <v>57</v>
      </c>
      <c r="I75" s="152"/>
    </row>
    <row r="76" spans="1:14" s="3" customFormat="1" ht="15" customHeight="1" thickBot="1">
      <c r="A76" s="2"/>
      <c r="B76" s="18">
        <v>12.6</v>
      </c>
      <c r="C76" s="90">
        <v>13</v>
      </c>
      <c r="D76" s="19">
        <f>SUM(C76-B76)</f>
        <v>0.40000000000000036</v>
      </c>
      <c r="E76" s="18">
        <f>H77/(12*B76)*1000</f>
        <v>19874.338624338627</v>
      </c>
      <c r="F76" s="90">
        <f>H76/(12*C76)*1000</f>
        <v>19974.358974358973</v>
      </c>
      <c r="G76" s="80">
        <f>PRODUCT(F76/E76*100)</f>
        <v>100.50326379111736</v>
      </c>
      <c r="H76" s="141">
        <f>L29</f>
        <v>3116</v>
      </c>
      <c r="I76" s="142"/>
      <c r="J76"/>
      <c r="K76"/>
      <c r="L76"/>
      <c r="M76"/>
      <c r="N76"/>
    </row>
    <row r="77" spans="1:9" ht="17.25" customHeight="1" hidden="1">
      <c r="A77" s="2"/>
      <c r="H77" s="143">
        <f>G29</f>
        <v>3005</v>
      </c>
      <c r="I77" s="143"/>
    </row>
    <row r="78" ht="16.5" customHeight="1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</sheetData>
  <sheetProtection/>
  <mergeCells count="35">
    <mergeCell ref="J41:L41"/>
    <mergeCell ref="B42:D42"/>
    <mergeCell ref="E42:G42"/>
    <mergeCell ref="E41:G41"/>
    <mergeCell ref="B41:D41"/>
    <mergeCell ref="C47:C48"/>
    <mergeCell ref="C46:J46"/>
    <mergeCell ref="D47:J47"/>
    <mergeCell ref="A43:N43"/>
    <mergeCell ref="A3:N3"/>
    <mergeCell ref="B45:I45"/>
    <mergeCell ref="A5:A8"/>
    <mergeCell ref="H6:I6"/>
    <mergeCell ref="B5:N5"/>
    <mergeCell ref="M6:N6"/>
    <mergeCell ref="A52:L52"/>
    <mergeCell ref="A46:A48"/>
    <mergeCell ref="B46:B48"/>
    <mergeCell ref="A53:A54"/>
    <mergeCell ref="B53:B54"/>
    <mergeCell ref="C53:F53"/>
    <mergeCell ref="G53:G54"/>
    <mergeCell ref="H53:H54"/>
    <mergeCell ref="I53:L53"/>
    <mergeCell ref="K46:K48"/>
    <mergeCell ref="A65:J65"/>
    <mergeCell ref="H76:I76"/>
    <mergeCell ref="H77:I77"/>
    <mergeCell ref="B71:I71"/>
    <mergeCell ref="E73:G73"/>
    <mergeCell ref="H73:I73"/>
    <mergeCell ref="H74:I74"/>
    <mergeCell ref="H75:I75"/>
    <mergeCell ref="F68:K68"/>
    <mergeCell ref="F66:K66"/>
  </mergeCells>
  <conditionalFormatting sqref="G76">
    <cfRule type="cellIs" priority="1" dxfId="0" operator="greaterThan" stopIfTrue="1">
      <formula>103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2013-02-27T12:20:37Z</cp:lastPrinted>
  <dcterms:created xsi:type="dcterms:W3CDTF">2004-02-26T11:39:43Z</dcterms:created>
  <dcterms:modified xsi:type="dcterms:W3CDTF">2013-03-14T10:07:14Z</dcterms:modified>
  <cp:category/>
  <cp:version/>
  <cp:contentType/>
  <cp:contentStatus/>
</cp:coreProperties>
</file>