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225" windowWidth="19230" windowHeight="6045" tabRatio="790" activeTab="0"/>
  </bookViews>
  <sheets>
    <sheet name="RK-10-2013-24, př. 2" sheetId="1" r:id="rId1"/>
  </sheets>
  <definedNames/>
  <calcPr fullCalcOnLoad="1"/>
</workbook>
</file>

<file path=xl/sharedStrings.xml><?xml version="1.0" encoding="utf-8"?>
<sst xmlns="http://schemas.openxmlformats.org/spreadsheetml/2006/main" count="144" uniqueCount="102">
  <si>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</si>
  <si>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</si>
  <si>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</si>
  <si>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</si>
  <si>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</si>
  <si>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</si>
  <si>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</si>
  <si>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</si>
  <si>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</si>
  <si>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</si>
  <si>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</si>
  <si>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</si>
  <si>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</si>
  <si>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</si>
  <si>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</si>
  <si>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</si>
  <si>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</si>
  <si>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</si>
  <si>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</si>
  <si>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</si>
  <si>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</si>
  <si>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</si>
  <si>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</si>
  <si>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</si>
  <si>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</si>
  <si>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</si>
  <si>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</si>
  <si>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</si>
  <si>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</si>
  <si>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</si>
  <si>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</si>
  <si>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</si>
  <si>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</si>
  <si>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</si>
  <si>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</si>
  <si>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</si>
  <si>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</si>
  <si>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</si>
  <si>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</si>
  <si>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</si>
  <si>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</si>
  <si>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</si>
  <si>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</si>
  <si>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</si>
  <si>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</si>
  <si>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</si>
  <si>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</si>
  <si>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</si>
  <si>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</si>
  <si>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</si>
  <si>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</si>
  <si>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</si>
  <si>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</si>
  <si>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</si>
  <si>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</si>
  <si>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</si>
  <si>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</si>
  <si>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</si>
  <si>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</si>
  <si>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</si>
  <si>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počet stran: 1</t>
  </si>
  <si>
    <t>Krajská knihovna Vysočiny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</si>
  <si>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</si>
  <si>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</si>
  <si>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</si>
  <si>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</si>
  <si>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</si>
  <si>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</si>
  <si>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</si>
  <si>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</si>
  <si>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Výnosy z nároků na prostředky z rozpočtů ÚSC /úč. 672/ a /uč. 671/</t>
  </si>
  <si>
    <t>výnosy z úroků /úč. 662/</t>
  </si>
  <si>
    <t>Skutečnost za rok 2011</t>
  </si>
  <si>
    <t>Rozdíl 2012-2011</t>
  </si>
  <si>
    <t xml:space="preserve">      z toho: nákup drobného dlouhod. hm. Majetku /uč. 558/</t>
  </si>
  <si>
    <t>Stav k 1.1.2012</t>
  </si>
  <si>
    <t>Stav k 31.12.2012</t>
  </si>
  <si>
    <t>Obnova serverů</t>
  </si>
  <si>
    <t>Kuzové zisky /uč. 663/</t>
  </si>
  <si>
    <r>
      <t xml:space="preserve">Tržby z prodeje majetku </t>
    </r>
    <r>
      <rPr>
        <sz val="8"/>
        <rFont val="Arial CE"/>
        <family val="2"/>
      </rPr>
      <t>/sesk.úč.65/</t>
    </r>
  </si>
  <si>
    <r>
      <t xml:space="preserve">Kurzové ztráty </t>
    </r>
    <r>
      <rPr>
        <sz val="8"/>
        <rFont val="Arial CE"/>
        <family val="0"/>
      </rPr>
      <t>/úč. 563/</t>
    </r>
  </si>
  <si>
    <t>Finanční plán výnosů a nákladů na rok 2013</t>
  </si>
  <si>
    <t>Návrh na rok 2013</t>
  </si>
  <si>
    <t>Odpisový plán 2013</t>
  </si>
  <si>
    <t>Oprávky k 1.1.2013</t>
  </si>
  <si>
    <t>Účetní odpisy na rok 2013</t>
  </si>
  <si>
    <t>Zůstatková cena k 31.12.2013</t>
  </si>
  <si>
    <t>Plán 2013</t>
  </si>
  <si>
    <t>Stav k 1.1.2013</t>
  </si>
  <si>
    <t>Stav k 31.12.2013</t>
  </si>
  <si>
    <t>Plán čerpání investičního fondu 2013</t>
  </si>
  <si>
    <t>Pracovníci, průměrná mzda a limit prostředků na platy 2013</t>
  </si>
  <si>
    <t>Skutečnost za rok 2012</t>
  </si>
  <si>
    <t>Rozdíl 2013-2012</t>
  </si>
  <si>
    <t>Zůstatek bank.účtu k 1.1.2012</t>
  </si>
  <si>
    <t>Účetní stav 2012</t>
  </si>
  <si>
    <t>2013/2012</t>
  </si>
  <si>
    <t>Zůstatek bank.účtu k 31.12.2012</t>
  </si>
  <si>
    <t>Selfcheck - automat na půjčování dokumentů</t>
  </si>
  <si>
    <t>Poznámka: čerpání fondu odměn ve výši 300 tis. Kč</t>
  </si>
  <si>
    <t>Poznámka: ve finančním plánu promítnuta dotace z rozpočtu města Havlíčkův Brod ve výši 7 150 tis. Kč a mimořádná neivestiní dotace od zřizovatele na úpravy části interiérových prostor ve výši 600 tis. Kč</t>
  </si>
  <si>
    <t>RK-10-2013-24,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</si>
</sst>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 horizontal="center" vertical="center"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3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0" fillId="33" borderId="16" xfId="0" applyFont="1" applyFill="1" applyBorder="1" applyAlignment="1">
      <alignment horizontal="centerContinuous"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centerContinuous" vertical="center"/>
    </xf>
    <xf numFmtId="0" fontId="8" fillId="33" borderId="26" xfId="0" applyFont="1" applyFill="1" applyBorder="1" applyAlignment="1">
      <alignment horizontal="centerContinuous" vertical="center"/>
    </xf>
    <xf numFmtId="0" fontId="8" fillId="33" borderId="27" xfId="0" applyFont="1" applyFill="1" applyBorder="1" applyAlignment="1">
      <alignment horizontal="centerContinuous" vertic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3" fontId="7" fillId="0" borderId="20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3" fontId="8" fillId="33" borderId="24" xfId="0" applyNumberFormat="1" applyFont="1" applyFill="1" applyBorder="1" applyAlignment="1">
      <alignment vertical="center" wrapText="1"/>
    </xf>
    <xf numFmtId="3" fontId="8" fillId="33" borderId="35" xfId="0" applyNumberFormat="1" applyFont="1" applyFill="1" applyBorder="1" applyAlignment="1">
      <alignment vertical="center" wrapText="1"/>
    </xf>
    <xf numFmtId="3" fontId="8" fillId="33" borderId="36" xfId="0" applyNumberFormat="1" applyFont="1" applyFill="1" applyBorder="1" applyAlignment="1">
      <alignment vertical="center" wrapText="1"/>
    </xf>
    <xf numFmtId="3" fontId="7" fillId="0" borderId="37" xfId="0" applyNumberFormat="1" applyFont="1" applyBorder="1" applyAlignment="1">
      <alignment vertical="center" wrapText="1"/>
    </xf>
    <xf numFmtId="3" fontId="8" fillId="33" borderId="14" xfId="0" applyNumberFormat="1" applyFont="1" applyFill="1" applyBorder="1" applyAlignment="1">
      <alignment vertical="center" wrapText="1"/>
    </xf>
    <xf numFmtId="3" fontId="8" fillId="33" borderId="38" xfId="0" applyNumberFormat="1" applyFont="1" applyFill="1" applyBorder="1" applyAlignment="1">
      <alignment vertical="center" wrapText="1"/>
    </xf>
    <xf numFmtId="0" fontId="8" fillId="33" borderId="39" xfId="0" applyFont="1" applyFill="1" applyBorder="1" applyAlignment="1">
      <alignment horizontal="centerContinuous" vertical="center"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 quotePrefix="1">
      <alignment horizontal="center"/>
    </xf>
    <xf numFmtId="3" fontId="7" fillId="0" borderId="44" xfId="0" applyNumberFormat="1" applyFont="1" applyBorder="1" applyAlignment="1">
      <alignment vertical="center" wrapText="1"/>
    </xf>
    <xf numFmtId="3" fontId="7" fillId="0" borderId="45" xfId="0" applyNumberFormat="1" applyFont="1" applyBorder="1" applyAlignment="1">
      <alignment vertical="center" wrapText="1"/>
    </xf>
    <xf numFmtId="3" fontId="7" fillId="0" borderId="4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0" fontId="8" fillId="33" borderId="12" xfId="48" applyFont="1" applyFill="1" applyBorder="1" applyAlignment="1">
      <alignment horizontal="center" vertical="center"/>
      <protection/>
    </xf>
    <xf numFmtId="0" fontId="8" fillId="33" borderId="46" xfId="48" applyFont="1" applyFill="1" applyBorder="1" applyAlignment="1">
      <alignment horizontal="center" vertical="center"/>
      <protection/>
    </xf>
    <xf numFmtId="3" fontId="8" fillId="0" borderId="22" xfId="48" applyNumberFormat="1" applyFont="1" applyBorder="1" applyAlignment="1">
      <alignment horizontal="center" vertical="center"/>
      <protection/>
    </xf>
    <xf numFmtId="3" fontId="8" fillId="0" borderId="47" xfId="48" applyNumberFormat="1" applyFont="1" applyBorder="1" applyAlignment="1">
      <alignment horizontal="right" vertical="center"/>
      <protection/>
    </xf>
    <xf numFmtId="3" fontId="8" fillId="0" borderId="48" xfId="48" applyNumberFormat="1" applyFont="1" applyBorder="1" applyAlignment="1">
      <alignment horizontal="right" vertical="center"/>
      <protection/>
    </xf>
    <xf numFmtId="3" fontId="8" fillId="0" borderId="49" xfId="48" applyNumberFormat="1" applyFont="1" applyBorder="1" applyAlignment="1">
      <alignment horizontal="right" vertical="center"/>
      <protection/>
    </xf>
    <xf numFmtId="0" fontId="5" fillId="33" borderId="31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3" fontId="8" fillId="0" borderId="18" xfId="48" applyNumberFormat="1" applyFont="1" applyBorder="1" applyAlignment="1">
      <alignment horizontal="right" vertical="center"/>
      <protection/>
    </xf>
    <xf numFmtId="0" fontId="5" fillId="33" borderId="32" xfId="0" applyFont="1" applyFill="1" applyBorder="1" applyAlignment="1">
      <alignment horizontal="center" vertical="center" wrapText="1"/>
    </xf>
    <xf numFmtId="3" fontId="8" fillId="33" borderId="51" xfId="0" applyNumberFormat="1" applyFont="1" applyFill="1" applyBorder="1" applyAlignment="1">
      <alignment vertical="center" wrapText="1"/>
    </xf>
    <xf numFmtId="3" fontId="8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3" xfId="0" applyFont="1" applyBorder="1" applyAlignment="1">
      <alignment/>
    </xf>
    <xf numFmtId="0" fontId="3" fillId="0" borderId="10" xfId="0" applyFont="1" applyFill="1" applyBorder="1" applyAlignment="1">
      <alignment/>
    </xf>
    <xf numFmtId="3" fontId="8" fillId="0" borderId="20" xfId="0" applyNumberFormat="1" applyFont="1" applyFill="1" applyBorder="1" applyAlignment="1">
      <alignment vertical="center" wrapText="1"/>
    </xf>
    <xf numFmtId="10" fontId="8" fillId="0" borderId="13" xfId="0" applyNumberFormat="1" applyFont="1" applyFill="1" applyBorder="1" applyAlignment="1">
      <alignment vertical="center" wrapText="1"/>
    </xf>
    <xf numFmtId="3" fontId="8" fillId="0" borderId="21" xfId="0" applyNumberFormat="1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vertical="center" wrapText="1"/>
    </xf>
    <xf numFmtId="10" fontId="8" fillId="0" borderId="30" xfId="0" applyNumberFormat="1" applyFont="1" applyFill="1" applyBorder="1" applyAlignment="1">
      <alignment vertical="center" wrapText="1"/>
    </xf>
    <xf numFmtId="10" fontId="8" fillId="0" borderId="45" xfId="0" applyNumberFormat="1" applyFont="1" applyFill="1" applyBorder="1" applyAlignment="1">
      <alignment vertical="center" wrapText="1"/>
    </xf>
    <xf numFmtId="3" fontId="7" fillId="0" borderId="47" xfId="0" applyNumberFormat="1" applyFont="1" applyFill="1" applyBorder="1" applyAlignment="1">
      <alignment/>
    </xf>
    <xf numFmtId="3" fontId="8" fillId="0" borderId="12" xfId="0" applyNumberFormat="1" applyFont="1" applyFill="1" applyBorder="1" applyAlignment="1" quotePrefix="1">
      <alignment horizontal="center"/>
    </xf>
    <xf numFmtId="3" fontId="8" fillId="0" borderId="45" xfId="0" applyNumberFormat="1" applyFont="1" applyFill="1" applyBorder="1" applyAlignment="1" quotePrefix="1">
      <alignment horizontal="center"/>
    </xf>
    <xf numFmtId="3" fontId="7" fillId="0" borderId="45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/>
    </xf>
    <xf numFmtId="10" fontId="8" fillId="33" borderId="19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7" fillId="0" borderId="53" xfId="0" applyFont="1" applyBorder="1" applyAlignment="1">
      <alignment horizontal="left"/>
    </xf>
    <xf numFmtId="3" fontId="5" fillId="0" borderId="0" xfId="0" applyNumberFormat="1" applyFont="1" applyAlignment="1">
      <alignment/>
    </xf>
    <xf numFmtId="3" fontId="8" fillId="33" borderId="54" xfId="0" applyNumberFormat="1" applyFont="1" applyFill="1" applyBorder="1" applyAlignment="1">
      <alignment vertical="center" wrapText="1"/>
    </xf>
    <xf numFmtId="3" fontId="8" fillId="33" borderId="19" xfId="0" applyNumberFormat="1" applyFont="1" applyFill="1" applyBorder="1" applyAlignment="1">
      <alignment vertical="center" wrapText="1"/>
    </xf>
    <xf numFmtId="3" fontId="8" fillId="33" borderId="5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Continuous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32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59" xfId="0" applyNumberFormat="1" applyBorder="1" applyAlignment="1">
      <alignment/>
    </xf>
    <xf numFmtId="0" fontId="7" fillId="0" borderId="60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7" fillId="0" borderId="37" xfId="0" applyFont="1" applyBorder="1" applyAlignment="1">
      <alignment horizontal="right"/>
    </xf>
    <xf numFmtId="3" fontId="0" fillId="0" borderId="61" xfId="0" applyNumberFormat="1" applyBorder="1" applyAlignment="1">
      <alignment/>
    </xf>
    <xf numFmtId="3" fontId="0" fillId="0" borderId="37" xfId="0" applyNumberFormat="1" applyFont="1" applyBorder="1" applyAlignment="1">
      <alignment/>
    </xf>
    <xf numFmtId="3" fontId="7" fillId="0" borderId="60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0" fillId="0" borderId="53" xfId="0" applyFont="1" applyBorder="1" applyAlignment="1">
      <alignment/>
    </xf>
    <xf numFmtId="10" fontId="8" fillId="33" borderId="13" xfId="0" applyNumberFormat="1" applyFont="1" applyFill="1" applyBorder="1" applyAlignment="1">
      <alignment vertical="center" wrapText="1"/>
    </xf>
    <xf numFmtId="3" fontId="7" fillId="0" borderId="37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2" xfId="0" applyNumberFormat="1" applyFont="1" applyBorder="1" applyAlignment="1">
      <alignment vertical="center" wrapText="1"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7" fillId="34" borderId="20" xfId="0" applyNumberFormat="1" applyFont="1" applyFill="1" applyBorder="1" applyAlignment="1">
      <alignment vertical="center" wrapText="1"/>
    </xf>
    <xf numFmtId="0" fontId="0" fillId="35" borderId="33" xfId="0" applyFill="1" applyBorder="1" applyAlignment="1">
      <alignment/>
    </xf>
    <xf numFmtId="3" fontId="7" fillId="34" borderId="37" xfId="0" applyNumberFormat="1" applyFont="1" applyFill="1" applyBorder="1" applyAlignment="1">
      <alignment vertical="center" wrapText="1"/>
    </xf>
    <xf numFmtId="3" fontId="8" fillId="34" borderId="12" xfId="0" applyNumberFormat="1" applyFont="1" applyFill="1" applyBorder="1" applyAlignment="1">
      <alignment/>
    </xf>
    <xf numFmtId="3" fontId="7" fillId="34" borderId="17" xfId="0" applyNumberFormat="1" applyFont="1" applyFill="1" applyBorder="1" applyAlignment="1">
      <alignment/>
    </xf>
    <xf numFmtId="3" fontId="7" fillId="34" borderId="47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8" fillId="34" borderId="12" xfId="0" applyNumberFormat="1" applyFont="1" applyFill="1" applyBorder="1" applyAlignment="1" quotePrefix="1">
      <alignment horizontal="center"/>
    </xf>
    <xf numFmtId="3" fontId="8" fillId="34" borderId="62" xfId="0" applyNumberFormat="1" applyFont="1" applyFill="1" applyBorder="1" applyAlignment="1" quotePrefix="1">
      <alignment horizontal="center"/>
    </xf>
    <xf numFmtId="3" fontId="8" fillId="34" borderId="27" xfId="0" applyNumberFormat="1" applyFont="1" applyFill="1" applyBorder="1" applyAlignment="1" quotePrefix="1">
      <alignment horizontal="center"/>
    </xf>
    <xf numFmtId="3" fontId="8" fillId="34" borderId="21" xfId="0" applyNumberFormat="1" applyFont="1" applyFill="1" applyBorder="1" applyAlignment="1">
      <alignment/>
    </xf>
    <xf numFmtId="3" fontId="8" fillId="34" borderId="46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8" fillId="34" borderId="13" xfId="0" applyNumberFormat="1" applyFont="1" applyFill="1" applyBorder="1" applyAlignment="1" quotePrefix="1">
      <alignment horizontal="center"/>
    </xf>
    <xf numFmtId="3" fontId="8" fillId="34" borderId="22" xfId="0" applyNumberFormat="1" applyFont="1" applyFill="1" applyBorder="1" applyAlignment="1">
      <alignment/>
    </xf>
    <xf numFmtId="3" fontId="8" fillId="34" borderId="47" xfId="0" applyNumberFormat="1" applyFont="1" applyFill="1" applyBorder="1" applyAlignment="1">
      <alignment/>
    </xf>
    <xf numFmtId="3" fontId="8" fillId="34" borderId="49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0" fontId="8" fillId="33" borderId="63" xfId="48" applyFont="1" applyFill="1" applyBorder="1" applyAlignment="1">
      <alignment horizontal="center" vertical="center" wrapText="1"/>
      <protection/>
    </xf>
    <xf numFmtId="0" fontId="7" fillId="0" borderId="6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33" borderId="65" xfId="48" applyFont="1" applyFill="1" applyBorder="1" applyAlignment="1">
      <alignment horizontal="center" vertical="center"/>
      <protection/>
    </xf>
    <xf numFmtId="0" fontId="8" fillId="33" borderId="56" xfId="48" applyFont="1" applyFill="1" applyBorder="1" applyAlignment="1">
      <alignment horizontal="center" vertical="center"/>
      <protection/>
    </xf>
    <xf numFmtId="0" fontId="8" fillId="33" borderId="66" xfId="48" applyFont="1" applyFill="1" applyBorder="1" applyAlignment="1">
      <alignment horizontal="center" vertical="center"/>
      <protection/>
    </xf>
    <xf numFmtId="0" fontId="5" fillId="0" borderId="67" xfId="0" applyFont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3" fillId="33" borderId="68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left" vertical="center"/>
    </xf>
    <xf numFmtId="3" fontId="4" fillId="33" borderId="61" xfId="0" applyNumberFormat="1" applyFont="1" applyFill="1" applyBorder="1" applyAlignment="1">
      <alignment horizontal="left" vertical="center"/>
    </xf>
    <xf numFmtId="3" fontId="4" fillId="33" borderId="59" xfId="0" applyNumberFormat="1" applyFont="1" applyFill="1" applyBorder="1" applyAlignment="1">
      <alignment horizontal="left" vertical="center"/>
    </xf>
    <xf numFmtId="3" fontId="3" fillId="33" borderId="58" xfId="0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8" fillId="33" borderId="70" xfId="48" applyFont="1" applyFill="1" applyBorder="1" applyAlignment="1">
      <alignment horizontal="center" vertical="center" wrapText="1"/>
      <protection/>
    </xf>
    <xf numFmtId="0" fontId="7" fillId="0" borderId="71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8" fillId="33" borderId="72" xfId="48" applyFont="1" applyFill="1" applyBorder="1" applyAlignment="1">
      <alignment horizontal="center" vertical="center" wrapText="1"/>
      <protection/>
    </xf>
    <xf numFmtId="0" fontId="7" fillId="0" borderId="7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3" fontId="8" fillId="33" borderId="24" xfId="0" applyNumberFormat="1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3" fontId="8" fillId="33" borderId="25" xfId="0" applyNumberFormat="1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8" fillId="33" borderId="46" xfId="48" applyFont="1" applyFill="1" applyBorder="1" applyAlignment="1">
      <alignment horizontal="left" vertical="center"/>
      <protection/>
    </xf>
    <xf numFmtId="0" fontId="8" fillId="33" borderId="61" xfId="48" applyFont="1" applyFill="1" applyBorder="1" applyAlignment="1">
      <alignment horizontal="left" vertical="center"/>
      <protection/>
    </xf>
    <xf numFmtId="0" fontId="8" fillId="33" borderId="59" xfId="48" applyFont="1" applyFill="1" applyBorder="1" applyAlignment="1">
      <alignment horizontal="left" vertical="center"/>
      <protection/>
    </xf>
    <xf numFmtId="0" fontId="8" fillId="33" borderId="53" xfId="48" applyFont="1" applyFill="1" applyBorder="1" applyAlignment="1">
      <alignment horizontal="center" vertical="center"/>
      <protection/>
    </xf>
    <xf numFmtId="0" fontId="7" fillId="0" borderId="75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61" xfId="0" applyBorder="1" applyAlignment="1">
      <alignment horizontal="left"/>
    </xf>
    <xf numFmtId="0" fontId="4" fillId="33" borderId="68" xfId="0" applyFont="1" applyFill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7" fillId="0" borderId="46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3" fontId="4" fillId="33" borderId="46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74" xfId="0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164" fontId="8" fillId="0" borderId="38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3" borderId="68" xfId="0" applyFont="1" applyFill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/>
    </xf>
    <xf numFmtId="0" fontId="8" fillId="33" borderId="57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K Odpisový plán na rok 200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2" width="9.75390625" style="2" customWidth="1"/>
    <col min="3" max="3" width="9.625" style="2" customWidth="1"/>
    <col min="4" max="7" width="9.75390625" style="2" customWidth="1"/>
    <col min="8" max="8" width="8.75390625" style="2" customWidth="1"/>
    <col min="9" max="9" width="9.375" style="0" customWidth="1"/>
    <col min="10" max="10" width="10.25390625" style="0" customWidth="1"/>
    <col min="14" max="14" width="10.125" style="0" customWidth="1"/>
    <col min="15" max="15" width="9.75390625" style="0" customWidth="1"/>
  </cols>
  <sheetData>
    <row r="1" ht="12.75">
      <c r="L1" s="3" t="s">
        <v>101</v>
      </c>
    </row>
    <row r="2" ht="12.75">
      <c r="L2" s="3" t="s">
        <v>60</v>
      </c>
    </row>
    <row r="3" spans="1:14" ht="15.75">
      <c r="A3" s="219" t="s">
        <v>81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ht="14.25" customHeight="1" thickBot="1">
      <c r="A4" s="104"/>
      <c r="B4" s="1"/>
      <c r="C4" s="1"/>
      <c r="D4" s="1"/>
      <c r="E4" s="1"/>
      <c r="F4" s="1"/>
      <c r="G4" s="1"/>
      <c r="H4" s="1"/>
      <c r="N4" t="s">
        <v>26</v>
      </c>
    </row>
    <row r="5" spans="1:14" ht="20.25" customHeight="1" thickBot="1">
      <c r="A5" s="220" t="s">
        <v>57</v>
      </c>
      <c r="B5" s="225" t="s">
        <v>61</v>
      </c>
      <c r="C5" s="226"/>
      <c r="D5" s="226"/>
      <c r="E5" s="226"/>
      <c r="F5" s="226"/>
      <c r="G5" s="226" t="s">
        <v>26</v>
      </c>
      <c r="H5" s="226"/>
      <c r="I5" s="226"/>
      <c r="J5" s="227"/>
      <c r="K5" s="227"/>
      <c r="L5" s="227"/>
      <c r="M5" s="227"/>
      <c r="N5" s="228"/>
    </row>
    <row r="6" spans="1:14" ht="12.75">
      <c r="A6" s="221"/>
      <c r="B6" s="25" t="s">
        <v>72</v>
      </c>
      <c r="C6" s="26"/>
      <c r="D6" s="27"/>
      <c r="E6" s="25" t="s">
        <v>92</v>
      </c>
      <c r="F6" s="26"/>
      <c r="G6" s="27"/>
      <c r="H6" s="223" t="s">
        <v>73</v>
      </c>
      <c r="I6" s="224"/>
      <c r="J6" s="26" t="s">
        <v>82</v>
      </c>
      <c r="K6" s="47"/>
      <c r="L6" s="27"/>
      <c r="M6" s="223" t="s">
        <v>93</v>
      </c>
      <c r="N6" s="229"/>
    </row>
    <row r="7" spans="1:14" ht="12.75">
      <c r="A7" s="221"/>
      <c r="B7" s="28" t="s">
        <v>0</v>
      </c>
      <c r="C7" s="29" t="s">
        <v>27</v>
      </c>
      <c r="D7" s="30" t="s">
        <v>1</v>
      </c>
      <c r="E7" s="28" t="s">
        <v>0</v>
      </c>
      <c r="F7" s="29" t="s">
        <v>27</v>
      </c>
      <c r="G7" s="30" t="s">
        <v>1</v>
      </c>
      <c r="H7" s="49" t="s">
        <v>1</v>
      </c>
      <c r="I7" s="49" t="s">
        <v>2</v>
      </c>
      <c r="J7" s="48" t="s">
        <v>0</v>
      </c>
      <c r="K7" s="29" t="s">
        <v>27</v>
      </c>
      <c r="L7" s="30" t="s">
        <v>1</v>
      </c>
      <c r="M7" s="49" t="s">
        <v>1</v>
      </c>
      <c r="N7" s="30" t="s">
        <v>2</v>
      </c>
    </row>
    <row r="8" spans="1:14" ht="13.5" thickBot="1">
      <c r="A8" s="222"/>
      <c r="B8" s="31" t="s">
        <v>3</v>
      </c>
      <c r="C8" s="32" t="s">
        <v>3</v>
      </c>
      <c r="D8" s="33"/>
      <c r="E8" s="31" t="s">
        <v>3</v>
      </c>
      <c r="F8" s="32" t="s">
        <v>3</v>
      </c>
      <c r="G8" s="33"/>
      <c r="H8" s="51" t="s">
        <v>4</v>
      </c>
      <c r="I8" s="75" t="s">
        <v>5</v>
      </c>
      <c r="J8" s="50" t="s">
        <v>3</v>
      </c>
      <c r="K8" s="32" t="s">
        <v>3</v>
      </c>
      <c r="L8" s="33"/>
      <c r="M8" s="51" t="s">
        <v>4</v>
      </c>
      <c r="N8" s="33" t="s">
        <v>5</v>
      </c>
    </row>
    <row r="9" spans="1:14" ht="15" customHeight="1">
      <c r="A9" s="17" t="s">
        <v>62</v>
      </c>
      <c r="B9" s="34">
        <v>0</v>
      </c>
      <c r="C9" s="35">
        <v>0</v>
      </c>
      <c r="D9" s="36">
        <f aca="true" t="shared" si="0" ref="D9:D20">SUM(B9:C9)</f>
        <v>0</v>
      </c>
      <c r="E9" s="34">
        <v>0</v>
      </c>
      <c r="F9" s="35">
        <v>0</v>
      </c>
      <c r="G9" s="36">
        <f>SUM(E9:F9)</f>
        <v>0</v>
      </c>
      <c r="H9" s="86">
        <f>SUM(F9:G9)</f>
        <v>0</v>
      </c>
      <c r="I9" s="87">
        <f aca="true" t="shared" si="1" ref="I9:I39">IF(D9=0,0,+G9/D9)</f>
        <v>0</v>
      </c>
      <c r="J9" s="52">
        <v>0</v>
      </c>
      <c r="K9" s="35">
        <v>0</v>
      </c>
      <c r="L9" s="53">
        <f aca="true" t="shared" si="2" ref="L9:L20">SUM(J9:K9)</f>
        <v>0</v>
      </c>
      <c r="M9" s="86">
        <v>0</v>
      </c>
      <c r="N9" s="87">
        <f aca="true" t="shared" si="3" ref="N9:N41">IF(G9=0,0,+L9/G9)</f>
        <v>0</v>
      </c>
    </row>
    <row r="10" spans="1:14" ht="15" customHeight="1">
      <c r="A10" s="18" t="s">
        <v>63</v>
      </c>
      <c r="B10" s="34">
        <v>899</v>
      </c>
      <c r="C10" s="38">
        <v>0</v>
      </c>
      <c r="D10" s="36">
        <f t="shared" si="0"/>
        <v>899</v>
      </c>
      <c r="E10" s="37">
        <v>907</v>
      </c>
      <c r="F10" s="38">
        <v>0</v>
      </c>
      <c r="G10" s="36">
        <f aca="true" t="shared" si="4" ref="G10:G20">SUM(E10:F10)</f>
        <v>907</v>
      </c>
      <c r="H10" s="88">
        <f aca="true" t="shared" si="5" ref="H10:H39">+G10-D10</f>
        <v>8</v>
      </c>
      <c r="I10" s="87">
        <f t="shared" si="1"/>
        <v>1.0088987764182424</v>
      </c>
      <c r="J10" s="44">
        <v>900</v>
      </c>
      <c r="K10" s="38">
        <v>0</v>
      </c>
      <c r="L10" s="53">
        <f t="shared" si="2"/>
        <v>900</v>
      </c>
      <c r="M10" s="88">
        <f aca="true" t="shared" si="6" ref="M10:M40">+L10-G10</f>
        <v>-7</v>
      </c>
      <c r="N10" s="87">
        <f t="shared" si="3"/>
        <v>0.9922822491730982</v>
      </c>
    </row>
    <row r="11" spans="1:14" ht="15" customHeight="1">
      <c r="A11" s="18" t="s">
        <v>64</v>
      </c>
      <c r="B11" s="34">
        <v>0</v>
      </c>
      <c r="C11" s="38">
        <v>0</v>
      </c>
      <c r="D11" s="36">
        <f t="shared" si="0"/>
        <v>0</v>
      </c>
      <c r="E11" s="37">
        <v>0</v>
      </c>
      <c r="F11" s="38">
        <v>0</v>
      </c>
      <c r="G11" s="36">
        <f t="shared" si="4"/>
        <v>0</v>
      </c>
      <c r="H11" s="88">
        <f t="shared" si="5"/>
        <v>0</v>
      </c>
      <c r="I11" s="87">
        <f t="shared" si="1"/>
        <v>0</v>
      </c>
      <c r="J11" s="44">
        <v>0</v>
      </c>
      <c r="K11" s="38">
        <v>0</v>
      </c>
      <c r="L11" s="53">
        <f t="shared" si="2"/>
        <v>0</v>
      </c>
      <c r="M11" s="88"/>
      <c r="N11" s="87">
        <f t="shared" si="3"/>
        <v>0</v>
      </c>
    </row>
    <row r="12" spans="1:14" ht="15" customHeight="1">
      <c r="A12" s="18" t="s">
        <v>65</v>
      </c>
      <c r="B12" s="34">
        <v>0</v>
      </c>
      <c r="C12" s="38">
        <v>24</v>
      </c>
      <c r="D12" s="36">
        <f t="shared" si="0"/>
        <v>24</v>
      </c>
      <c r="E12" s="37">
        <v>0</v>
      </c>
      <c r="F12" s="38">
        <v>30</v>
      </c>
      <c r="G12" s="36">
        <f t="shared" si="4"/>
        <v>30</v>
      </c>
      <c r="H12" s="88">
        <f t="shared" si="5"/>
        <v>6</v>
      </c>
      <c r="I12" s="87">
        <f t="shared" si="1"/>
        <v>1.25</v>
      </c>
      <c r="J12" s="44">
        <v>0</v>
      </c>
      <c r="K12" s="38">
        <v>25</v>
      </c>
      <c r="L12" s="53">
        <f t="shared" si="2"/>
        <v>25</v>
      </c>
      <c r="M12" s="88">
        <f t="shared" si="6"/>
        <v>-5</v>
      </c>
      <c r="N12" s="87">
        <f t="shared" si="3"/>
        <v>0.8333333333333334</v>
      </c>
    </row>
    <row r="13" spans="1:14" ht="15" customHeight="1">
      <c r="A13" s="18" t="s">
        <v>6</v>
      </c>
      <c r="B13" s="34">
        <v>0</v>
      </c>
      <c r="C13" s="38">
        <v>0</v>
      </c>
      <c r="D13" s="36">
        <f t="shared" si="0"/>
        <v>0</v>
      </c>
      <c r="E13" s="37">
        <v>0</v>
      </c>
      <c r="F13" s="38">
        <v>0</v>
      </c>
      <c r="G13" s="36">
        <f t="shared" si="4"/>
        <v>0</v>
      </c>
      <c r="H13" s="88">
        <f t="shared" si="5"/>
        <v>0</v>
      </c>
      <c r="I13" s="87">
        <f t="shared" si="1"/>
        <v>0</v>
      </c>
      <c r="J13" s="44">
        <v>0</v>
      </c>
      <c r="K13" s="38">
        <v>0</v>
      </c>
      <c r="L13" s="53">
        <f t="shared" si="2"/>
        <v>0</v>
      </c>
      <c r="M13" s="88">
        <f t="shared" si="6"/>
        <v>0</v>
      </c>
      <c r="N13" s="87">
        <f t="shared" si="3"/>
        <v>0</v>
      </c>
    </row>
    <row r="14" spans="1:14" ht="15" customHeight="1">
      <c r="A14" s="18" t="s">
        <v>7</v>
      </c>
      <c r="B14" s="34">
        <v>474</v>
      </c>
      <c r="C14" s="38">
        <v>0</v>
      </c>
      <c r="D14" s="36">
        <f t="shared" si="0"/>
        <v>474</v>
      </c>
      <c r="E14" s="37">
        <v>39</v>
      </c>
      <c r="F14" s="38">
        <v>0</v>
      </c>
      <c r="G14" s="36">
        <f t="shared" si="4"/>
        <v>39</v>
      </c>
      <c r="H14" s="88">
        <f t="shared" si="5"/>
        <v>-435</v>
      </c>
      <c r="I14" s="87">
        <f t="shared" si="1"/>
        <v>0.08227848101265822</v>
      </c>
      <c r="J14" s="131">
        <v>300</v>
      </c>
      <c r="K14" s="38">
        <v>0</v>
      </c>
      <c r="L14" s="53">
        <f t="shared" si="2"/>
        <v>300</v>
      </c>
      <c r="M14" s="88">
        <f t="shared" si="6"/>
        <v>261</v>
      </c>
      <c r="N14" s="87">
        <f t="shared" si="3"/>
        <v>7.6923076923076925</v>
      </c>
    </row>
    <row r="15" spans="1:14" ht="24">
      <c r="A15" s="18" t="s">
        <v>67</v>
      </c>
      <c r="B15" s="34">
        <v>0</v>
      </c>
      <c r="C15" s="38">
        <v>0</v>
      </c>
      <c r="D15" s="36">
        <f>SUM(B15:C15)</f>
        <v>0</v>
      </c>
      <c r="E15" s="37">
        <v>0</v>
      </c>
      <c r="F15" s="38">
        <v>0</v>
      </c>
      <c r="G15" s="36">
        <f>SUM(E15:F15)</f>
        <v>0</v>
      </c>
      <c r="H15" s="88">
        <f>+G15-D15</f>
        <v>0</v>
      </c>
      <c r="I15" s="87">
        <f>IF(D15=0,0,+G15/D15)</f>
        <v>0</v>
      </c>
      <c r="J15" s="44">
        <v>0</v>
      </c>
      <c r="K15" s="38">
        <v>0</v>
      </c>
      <c r="L15" s="53">
        <f>SUM(J15:K15)</f>
        <v>0</v>
      </c>
      <c r="M15" s="88">
        <f>+L15-G15</f>
        <v>0</v>
      </c>
      <c r="N15" s="87">
        <f t="shared" si="3"/>
        <v>0</v>
      </c>
    </row>
    <row r="16" spans="1:14" ht="15" customHeight="1">
      <c r="A16" s="18" t="s">
        <v>66</v>
      </c>
      <c r="B16" s="34">
        <v>380</v>
      </c>
      <c r="C16" s="38">
        <v>0</v>
      </c>
      <c r="D16" s="36">
        <f t="shared" si="0"/>
        <v>380</v>
      </c>
      <c r="E16" s="37">
        <v>0</v>
      </c>
      <c r="F16" s="38">
        <v>0</v>
      </c>
      <c r="G16" s="36">
        <f t="shared" si="4"/>
        <v>0</v>
      </c>
      <c r="H16" s="88">
        <f t="shared" si="5"/>
        <v>-380</v>
      </c>
      <c r="I16" s="87">
        <f t="shared" si="1"/>
        <v>0</v>
      </c>
      <c r="J16" s="44">
        <v>300</v>
      </c>
      <c r="K16" s="38">
        <v>0</v>
      </c>
      <c r="L16" s="53">
        <f t="shared" si="2"/>
        <v>300</v>
      </c>
      <c r="M16" s="88">
        <f t="shared" si="6"/>
        <v>300</v>
      </c>
      <c r="N16" s="87">
        <f t="shared" si="3"/>
        <v>0</v>
      </c>
    </row>
    <row r="17" spans="1:14" ht="15" customHeight="1">
      <c r="A17" s="115" t="s">
        <v>79</v>
      </c>
      <c r="B17" s="116">
        <v>0</v>
      </c>
      <c r="C17" s="113">
        <v>0</v>
      </c>
      <c r="D17" s="36">
        <f t="shared" si="0"/>
        <v>0</v>
      </c>
      <c r="E17" s="118">
        <v>0</v>
      </c>
      <c r="F17" s="117">
        <v>0</v>
      </c>
      <c r="G17" s="112">
        <v>0</v>
      </c>
      <c r="H17" s="88">
        <f t="shared" si="5"/>
        <v>0</v>
      </c>
      <c r="I17" s="87">
        <f t="shared" si="1"/>
        <v>0</v>
      </c>
      <c r="J17" s="44">
        <v>0</v>
      </c>
      <c r="K17" s="38">
        <v>0</v>
      </c>
      <c r="L17" s="53">
        <f t="shared" si="2"/>
        <v>0</v>
      </c>
      <c r="M17" s="88">
        <f t="shared" si="6"/>
        <v>0</v>
      </c>
      <c r="N17" s="87">
        <f t="shared" si="3"/>
        <v>0</v>
      </c>
    </row>
    <row r="18" spans="1:14" ht="15" customHeight="1">
      <c r="A18" s="99" t="s">
        <v>71</v>
      </c>
      <c r="B18" s="34">
        <v>0</v>
      </c>
      <c r="C18" s="38">
        <v>0</v>
      </c>
      <c r="D18" s="36">
        <f t="shared" si="0"/>
        <v>0</v>
      </c>
      <c r="E18" s="37">
        <v>0</v>
      </c>
      <c r="F18" s="38">
        <v>0</v>
      </c>
      <c r="G18" s="36">
        <f t="shared" si="4"/>
        <v>0</v>
      </c>
      <c r="H18" s="88">
        <f t="shared" si="5"/>
        <v>0</v>
      </c>
      <c r="I18" s="87">
        <f t="shared" si="1"/>
        <v>0</v>
      </c>
      <c r="J18" s="44">
        <v>0</v>
      </c>
      <c r="K18" s="38">
        <v>0</v>
      </c>
      <c r="L18" s="53">
        <f t="shared" si="2"/>
        <v>0</v>
      </c>
      <c r="M18" s="88">
        <f t="shared" si="6"/>
        <v>0</v>
      </c>
      <c r="N18" s="87">
        <f t="shared" si="3"/>
        <v>0</v>
      </c>
    </row>
    <row r="19" spans="1:14" ht="15" customHeight="1">
      <c r="A19" s="114" t="s">
        <v>78</v>
      </c>
      <c r="B19" s="44">
        <v>0</v>
      </c>
      <c r="C19" s="113">
        <v>0</v>
      </c>
      <c r="D19" s="36">
        <f t="shared" si="0"/>
        <v>0</v>
      </c>
      <c r="E19" s="37">
        <v>20</v>
      </c>
      <c r="F19" s="38">
        <v>0</v>
      </c>
      <c r="G19" s="36">
        <f t="shared" si="4"/>
        <v>20</v>
      </c>
      <c r="H19" s="88">
        <f t="shared" si="5"/>
        <v>20</v>
      </c>
      <c r="I19" s="87">
        <f t="shared" si="1"/>
        <v>0</v>
      </c>
      <c r="J19" s="44">
        <v>20</v>
      </c>
      <c r="K19" s="38">
        <v>0</v>
      </c>
      <c r="L19" s="53">
        <f t="shared" si="2"/>
        <v>20</v>
      </c>
      <c r="M19" s="88">
        <f t="shared" si="6"/>
        <v>0</v>
      </c>
      <c r="N19" s="87">
        <f t="shared" si="3"/>
        <v>1</v>
      </c>
    </row>
    <row r="20" spans="1:14" ht="25.5" customHeight="1" thickBot="1">
      <c r="A20" s="19" t="s">
        <v>70</v>
      </c>
      <c r="B20" s="34">
        <v>21310</v>
      </c>
      <c r="C20" s="40">
        <v>0</v>
      </c>
      <c r="D20" s="36">
        <f t="shared" si="0"/>
        <v>21310</v>
      </c>
      <c r="E20" s="39">
        <v>21631</v>
      </c>
      <c r="F20" s="40">
        <v>0</v>
      </c>
      <c r="G20" s="36">
        <f t="shared" si="4"/>
        <v>21631</v>
      </c>
      <c r="H20" s="89">
        <f t="shared" si="5"/>
        <v>321</v>
      </c>
      <c r="I20" s="90">
        <f t="shared" si="1"/>
        <v>1.0150633505396527</v>
      </c>
      <c r="J20" s="54">
        <v>21595</v>
      </c>
      <c r="K20" s="40">
        <v>0</v>
      </c>
      <c r="L20" s="53">
        <f t="shared" si="2"/>
        <v>21595</v>
      </c>
      <c r="M20" s="89">
        <f t="shared" si="6"/>
        <v>-36</v>
      </c>
      <c r="N20" s="90">
        <f t="shared" si="3"/>
        <v>0.9983357218806342</v>
      </c>
    </row>
    <row r="21" spans="1:14" ht="15" customHeight="1" thickBot="1">
      <c r="A21" s="23" t="s">
        <v>8</v>
      </c>
      <c r="B21" s="41">
        <f aca="true" t="shared" si="7" ref="B21:N21">SUM(B9+B10+B12+B13+B14+B20)</f>
        <v>22683</v>
      </c>
      <c r="C21" s="42">
        <f t="shared" si="7"/>
        <v>24</v>
      </c>
      <c r="D21" s="43">
        <f t="shared" si="7"/>
        <v>22707</v>
      </c>
      <c r="E21" s="101">
        <f>SUM(E9+E10+E12+E13+E14+E19+E20)</f>
        <v>22597</v>
      </c>
      <c r="F21" s="42">
        <f t="shared" si="7"/>
        <v>30</v>
      </c>
      <c r="G21" s="103">
        <f>SUM(G9+G10+G12+G13+G14+G19+G20)</f>
        <v>22627</v>
      </c>
      <c r="H21" s="103">
        <f t="shared" si="7"/>
        <v>-100</v>
      </c>
      <c r="I21" s="78">
        <f t="shared" si="7"/>
        <v>3.3562406079705536</v>
      </c>
      <c r="J21" s="41">
        <f>SUM(J9+J10+J12+J13+J14+J19+J20)</f>
        <v>22815</v>
      </c>
      <c r="K21" s="103">
        <f t="shared" si="7"/>
        <v>25</v>
      </c>
      <c r="L21" s="102">
        <f>SUM(L9+L10+L12+L13+L14+L19+L20)</f>
        <v>22840</v>
      </c>
      <c r="M21" s="41">
        <f t="shared" si="7"/>
        <v>213</v>
      </c>
      <c r="N21" s="102">
        <f t="shared" si="7"/>
        <v>10.516258996694757</v>
      </c>
    </row>
    <row r="22" spans="1:14" ht="15" customHeight="1">
      <c r="A22" s="20" t="s">
        <v>9</v>
      </c>
      <c r="B22" s="34">
        <v>5153</v>
      </c>
      <c r="C22" s="35">
        <v>0</v>
      </c>
      <c r="D22" s="36">
        <f aca="true" t="shared" si="8" ref="D22:D40">SUM(B22:C22)</f>
        <v>5153</v>
      </c>
      <c r="E22" s="34">
        <v>3537</v>
      </c>
      <c r="F22" s="35">
        <v>0</v>
      </c>
      <c r="G22" s="36">
        <f aca="true" t="shared" si="9" ref="G22:G40">SUM(E22:F22)</f>
        <v>3537</v>
      </c>
      <c r="H22" s="86">
        <f t="shared" si="5"/>
        <v>-1616</v>
      </c>
      <c r="I22" s="91">
        <f t="shared" si="1"/>
        <v>0.6863962740151368</v>
      </c>
      <c r="J22" s="52">
        <v>3488</v>
      </c>
      <c r="K22" s="35">
        <v>0</v>
      </c>
      <c r="L22" s="53">
        <f aca="true" t="shared" si="10" ref="L22:L40">SUM(J22:K22)</f>
        <v>3488</v>
      </c>
      <c r="M22" s="86">
        <f t="shared" si="6"/>
        <v>-49</v>
      </c>
      <c r="N22" s="91">
        <f t="shared" si="3"/>
        <v>0.9861464517953068</v>
      </c>
    </row>
    <row r="23" spans="1:14" ht="12.75">
      <c r="A23" s="18" t="s">
        <v>10</v>
      </c>
      <c r="B23" s="34">
        <v>640</v>
      </c>
      <c r="C23" s="35">
        <v>0</v>
      </c>
      <c r="D23" s="36">
        <f t="shared" si="8"/>
        <v>640</v>
      </c>
      <c r="E23" s="34">
        <v>670</v>
      </c>
      <c r="F23" s="35">
        <v>0</v>
      </c>
      <c r="G23" s="36">
        <f t="shared" si="9"/>
        <v>670</v>
      </c>
      <c r="H23" s="88">
        <f t="shared" si="5"/>
        <v>30</v>
      </c>
      <c r="I23" s="87">
        <f t="shared" si="1"/>
        <v>1.046875</v>
      </c>
      <c r="J23" s="52">
        <v>704</v>
      </c>
      <c r="K23" s="35">
        <v>0</v>
      </c>
      <c r="L23" s="53">
        <f t="shared" si="10"/>
        <v>704</v>
      </c>
      <c r="M23" s="86">
        <f t="shared" si="6"/>
        <v>34</v>
      </c>
      <c r="N23" s="87">
        <f t="shared" si="3"/>
        <v>1.0507462686567164</v>
      </c>
    </row>
    <row r="24" spans="1:14" ht="15" customHeight="1">
      <c r="A24" s="18" t="s">
        <v>68</v>
      </c>
      <c r="B24" s="34">
        <v>0</v>
      </c>
      <c r="C24" s="38">
        <v>0</v>
      </c>
      <c r="D24" s="36">
        <f t="shared" si="8"/>
        <v>0</v>
      </c>
      <c r="E24" s="34">
        <v>0</v>
      </c>
      <c r="F24" s="38">
        <v>0</v>
      </c>
      <c r="G24" s="36">
        <f t="shared" si="9"/>
        <v>0</v>
      </c>
      <c r="H24" s="88">
        <f t="shared" si="5"/>
        <v>0</v>
      </c>
      <c r="I24" s="87">
        <f t="shared" si="1"/>
        <v>0</v>
      </c>
      <c r="J24" s="52">
        <v>0</v>
      </c>
      <c r="K24" s="38">
        <v>0</v>
      </c>
      <c r="L24" s="53">
        <f t="shared" si="10"/>
        <v>0</v>
      </c>
      <c r="M24" s="86">
        <f t="shared" si="6"/>
        <v>0</v>
      </c>
      <c r="N24" s="87">
        <f t="shared" si="3"/>
        <v>0</v>
      </c>
    </row>
    <row r="25" spans="1:14" ht="12.75">
      <c r="A25" s="18" t="s">
        <v>11</v>
      </c>
      <c r="B25" s="34">
        <v>0</v>
      </c>
      <c r="C25" s="38">
        <v>20</v>
      </c>
      <c r="D25" s="36">
        <f t="shared" si="8"/>
        <v>20</v>
      </c>
      <c r="E25" s="34">
        <v>0</v>
      </c>
      <c r="F25" s="38">
        <v>20</v>
      </c>
      <c r="G25" s="36">
        <f t="shared" si="9"/>
        <v>20</v>
      </c>
      <c r="H25" s="88">
        <f t="shared" si="5"/>
        <v>0</v>
      </c>
      <c r="I25" s="87">
        <f t="shared" si="1"/>
        <v>1</v>
      </c>
      <c r="J25" s="52">
        <v>0</v>
      </c>
      <c r="K25" s="38">
        <v>20</v>
      </c>
      <c r="L25" s="53">
        <f t="shared" si="10"/>
        <v>20</v>
      </c>
      <c r="M25" s="86">
        <f t="shared" si="6"/>
        <v>0</v>
      </c>
      <c r="N25" s="87">
        <f t="shared" si="3"/>
        <v>1</v>
      </c>
    </row>
    <row r="26" spans="1:14" ht="15" customHeight="1">
      <c r="A26" s="18" t="s">
        <v>12</v>
      </c>
      <c r="B26" s="34">
        <v>3599</v>
      </c>
      <c r="C26" s="38">
        <v>0</v>
      </c>
      <c r="D26" s="36">
        <f t="shared" si="8"/>
        <v>3599</v>
      </c>
      <c r="E26" s="34">
        <v>3765</v>
      </c>
      <c r="F26" s="38">
        <v>0</v>
      </c>
      <c r="G26" s="36">
        <f t="shared" si="9"/>
        <v>3765</v>
      </c>
      <c r="H26" s="88">
        <f t="shared" si="5"/>
        <v>166</v>
      </c>
      <c r="I26" s="87">
        <f t="shared" si="1"/>
        <v>1.0461239233120312</v>
      </c>
      <c r="J26" s="52">
        <v>3830</v>
      </c>
      <c r="K26" s="38">
        <v>0</v>
      </c>
      <c r="L26" s="53">
        <f t="shared" si="10"/>
        <v>3830</v>
      </c>
      <c r="M26" s="86">
        <f t="shared" si="6"/>
        <v>65</v>
      </c>
      <c r="N26" s="87">
        <f t="shared" si="3"/>
        <v>1.0172642762284196</v>
      </c>
    </row>
    <row r="27" spans="1:14" ht="15" customHeight="1">
      <c r="A27" s="18" t="s">
        <v>13</v>
      </c>
      <c r="B27" s="34">
        <v>87</v>
      </c>
      <c r="C27" s="38">
        <v>0</v>
      </c>
      <c r="D27" s="36">
        <f t="shared" si="8"/>
        <v>87</v>
      </c>
      <c r="E27" s="34">
        <v>323</v>
      </c>
      <c r="F27" s="38">
        <v>0</v>
      </c>
      <c r="G27" s="36">
        <f t="shared" si="9"/>
        <v>323</v>
      </c>
      <c r="H27" s="88">
        <f t="shared" si="5"/>
        <v>236</v>
      </c>
      <c r="I27" s="87">
        <f t="shared" si="1"/>
        <v>3.7126436781609193</v>
      </c>
      <c r="J27" s="52">
        <v>438</v>
      </c>
      <c r="K27" s="38">
        <v>0</v>
      </c>
      <c r="L27" s="53">
        <f t="shared" si="10"/>
        <v>438</v>
      </c>
      <c r="M27" s="86">
        <f t="shared" si="6"/>
        <v>115</v>
      </c>
      <c r="N27" s="87">
        <f t="shared" si="3"/>
        <v>1.3560371517027863</v>
      </c>
    </row>
    <row r="28" spans="1:14" ht="12.75">
      <c r="A28" s="18" t="s">
        <v>14</v>
      </c>
      <c r="B28" s="34">
        <v>3287</v>
      </c>
      <c r="C28" s="38">
        <v>0</v>
      </c>
      <c r="D28" s="36">
        <f t="shared" si="8"/>
        <v>3287</v>
      </c>
      <c r="E28" s="34">
        <v>3259</v>
      </c>
      <c r="F28" s="38">
        <v>0</v>
      </c>
      <c r="G28" s="36">
        <f t="shared" si="9"/>
        <v>3259</v>
      </c>
      <c r="H28" s="88">
        <f t="shared" si="5"/>
        <v>-28</v>
      </c>
      <c r="I28" s="87">
        <f t="shared" si="1"/>
        <v>0.9914815941588074</v>
      </c>
      <c r="J28" s="52">
        <v>3211</v>
      </c>
      <c r="K28" s="38">
        <v>0</v>
      </c>
      <c r="L28" s="53">
        <f t="shared" si="10"/>
        <v>3211</v>
      </c>
      <c r="M28" s="86">
        <f t="shared" si="6"/>
        <v>-48</v>
      </c>
      <c r="N28" s="87">
        <f t="shared" si="3"/>
        <v>0.98527155569193</v>
      </c>
    </row>
    <row r="29" spans="1:14" ht="15" customHeight="1">
      <c r="A29" s="21" t="s">
        <v>15</v>
      </c>
      <c r="B29" s="34">
        <v>12345</v>
      </c>
      <c r="C29" s="38">
        <v>0</v>
      </c>
      <c r="D29" s="36">
        <f t="shared" si="8"/>
        <v>12345</v>
      </c>
      <c r="E29" s="34">
        <v>12869</v>
      </c>
      <c r="F29" s="38">
        <v>0</v>
      </c>
      <c r="G29" s="36">
        <f t="shared" si="9"/>
        <v>12869</v>
      </c>
      <c r="H29" s="88">
        <f t="shared" si="5"/>
        <v>524</v>
      </c>
      <c r="I29" s="87">
        <f t="shared" si="1"/>
        <v>1.0424463345484</v>
      </c>
      <c r="J29" s="52">
        <v>13081</v>
      </c>
      <c r="K29" s="38">
        <v>0</v>
      </c>
      <c r="L29" s="53">
        <f t="shared" si="10"/>
        <v>13081</v>
      </c>
      <c r="M29" s="86">
        <f t="shared" si="6"/>
        <v>212</v>
      </c>
      <c r="N29" s="87">
        <f t="shared" si="3"/>
        <v>1.016473696479913</v>
      </c>
    </row>
    <row r="30" spans="1:14" ht="15" customHeight="1">
      <c r="A30" s="18" t="s">
        <v>16</v>
      </c>
      <c r="B30" s="34">
        <v>9043</v>
      </c>
      <c r="C30" s="38">
        <v>0</v>
      </c>
      <c r="D30" s="36">
        <f t="shared" si="8"/>
        <v>9043</v>
      </c>
      <c r="E30" s="34">
        <v>9403</v>
      </c>
      <c r="F30" s="38">
        <v>0</v>
      </c>
      <c r="G30" s="36">
        <f t="shared" si="9"/>
        <v>9403</v>
      </c>
      <c r="H30" s="88">
        <f t="shared" si="5"/>
        <v>360</v>
      </c>
      <c r="I30" s="87">
        <f t="shared" si="1"/>
        <v>1.0398097976335288</v>
      </c>
      <c r="J30" s="52">
        <v>9553</v>
      </c>
      <c r="K30" s="55">
        <v>0</v>
      </c>
      <c r="L30" s="53">
        <f t="shared" si="10"/>
        <v>9553</v>
      </c>
      <c r="M30" s="86">
        <f t="shared" si="6"/>
        <v>150</v>
      </c>
      <c r="N30" s="87">
        <f t="shared" si="3"/>
        <v>1.0159523556311816</v>
      </c>
    </row>
    <row r="31" spans="1:14" ht="15" customHeight="1">
      <c r="A31" s="21" t="s">
        <v>17</v>
      </c>
      <c r="B31" s="34">
        <v>8130</v>
      </c>
      <c r="C31" s="38">
        <v>0</v>
      </c>
      <c r="D31" s="36">
        <f t="shared" si="8"/>
        <v>8130</v>
      </c>
      <c r="E31" s="34">
        <v>8370</v>
      </c>
      <c r="F31" s="38">
        <v>0</v>
      </c>
      <c r="G31" s="36">
        <f t="shared" si="9"/>
        <v>8370</v>
      </c>
      <c r="H31" s="88">
        <f t="shared" si="5"/>
        <v>240</v>
      </c>
      <c r="I31" s="87">
        <f t="shared" si="1"/>
        <v>1.029520295202952</v>
      </c>
      <c r="J31" s="52">
        <v>8552</v>
      </c>
      <c r="K31" s="38">
        <v>0</v>
      </c>
      <c r="L31" s="53">
        <f t="shared" si="10"/>
        <v>8552</v>
      </c>
      <c r="M31" s="86">
        <f t="shared" si="6"/>
        <v>182</v>
      </c>
      <c r="N31" s="87">
        <f t="shared" si="3"/>
        <v>1.0217443249701315</v>
      </c>
    </row>
    <row r="32" spans="1:14" ht="15" customHeight="1">
      <c r="A32" s="18" t="s">
        <v>18</v>
      </c>
      <c r="B32" s="34">
        <v>913</v>
      </c>
      <c r="C32" s="38">
        <v>0</v>
      </c>
      <c r="D32" s="36">
        <f t="shared" si="8"/>
        <v>913</v>
      </c>
      <c r="E32" s="34">
        <v>1033</v>
      </c>
      <c r="F32" s="38">
        <v>0</v>
      </c>
      <c r="G32" s="36">
        <f t="shared" si="9"/>
        <v>1033</v>
      </c>
      <c r="H32" s="88">
        <f t="shared" si="5"/>
        <v>120</v>
      </c>
      <c r="I32" s="87">
        <f t="shared" si="1"/>
        <v>1.131434830230011</v>
      </c>
      <c r="J32" s="52">
        <v>1001</v>
      </c>
      <c r="K32" s="38">
        <v>0</v>
      </c>
      <c r="L32" s="53">
        <f t="shared" si="10"/>
        <v>1001</v>
      </c>
      <c r="M32" s="86">
        <f t="shared" si="6"/>
        <v>-32</v>
      </c>
      <c r="N32" s="87">
        <f t="shared" si="3"/>
        <v>0.9690222652468539</v>
      </c>
    </row>
    <row r="33" spans="1:14" ht="15" customHeight="1">
      <c r="A33" s="18" t="s">
        <v>19</v>
      </c>
      <c r="B33" s="34">
        <v>3301</v>
      </c>
      <c r="C33" s="38">
        <v>0</v>
      </c>
      <c r="D33" s="36">
        <f t="shared" si="8"/>
        <v>3301</v>
      </c>
      <c r="E33" s="34">
        <v>3466</v>
      </c>
      <c r="F33" s="38">
        <v>0</v>
      </c>
      <c r="G33" s="36">
        <f t="shared" si="9"/>
        <v>3466</v>
      </c>
      <c r="H33" s="88">
        <f t="shared" si="5"/>
        <v>165</v>
      </c>
      <c r="I33" s="87">
        <f t="shared" si="1"/>
        <v>1.049984853074826</v>
      </c>
      <c r="J33" s="52">
        <v>3528</v>
      </c>
      <c r="K33" s="38">
        <v>0</v>
      </c>
      <c r="L33" s="53">
        <f t="shared" si="10"/>
        <v>3528</v>
      </c>
      <c r="M33" s="86">
        <f t="shared" si="6"/>
        <v>62</v>
      </c>
      <c r="N33" s="87">
        <f t="shared" si="3"/>
        <v>1.0178880553952683</v>
      </c>
    </row>
    <row r="34" spans="1:15" ht="12.75">
      <c r="A34" s="21" t="s">
        <v>20</v>
      </c>
      <c r="B34" s="34">
        <v>1</v>
      </c>
      <c r="C34" s="38">
        <v>0</v>
      </c>
      <c r="D34" s="36">
        <f t="shared" si="8"/>
        <v>1</v>
      </c>
      <c r="E34" s="34">
        <v>2</v>
      </c>
      <c r="F34" s="38">
        <v>0</v>
      </c>
      <c r="G34" s="36">
        <f t="shared" si="9"/>
        <v>2</v>
      </c>
      <c r="H34" s="88">
        <f t="shared" si="5"/>
        <v>1</v>
      </c>
      <c r="I34" s="87">
        <f t="shared" si="1"/>
        <v>2</v>
      </c>
      <c r="J34" s="52">
        <v>2</v>
      </c>
      <c r="K34" s="38">
        <v>0</v>
      </c>
      <c r="L34" s="53">
        <f t="shared" si="10"/>
        <v>2</v>
      </c>
      <c r="M34" s="86">
        <f t="shared" si="6"/>
        <v>0</v>
      </c>
      <c r="N34" s="87">
        <f t="shared" si="3"/>
        <v>1</v>
      </c>
      <c r="O34" s="153"/>
    </row>
    <row r="35" spans="1:15" ht="15" customHeight="1">
      <c r="A35" s="21" t="s">
        <v>21</v>
      </c>
      <c r="B35" s="34">
        <v>94</v>
      </c>
      <c r="C35" s="38">
        <v>0</v>
      </c>
      <c r="D35" s="36">
        <f t="shared" si="8"/>
        <v>94</v>
      </c>
      <c r="E35" s="34">
        <v>76</v>
      </c>
      <c r="F35" s="38">
        <v>0</v>
      </c>
      <c r="G35" s="36">
        <f t="shared" si="9"/>
        <v>76</v>
      </c>
      <c r="H35" s="88">
        <f t="shared" si="5"/>
        <v>-18</v>
      </c>
      <c r="I35" s="87">
        <f t="shared" si="1"/>
        <v>0.8085106382978723</v>
      </c>
      <c r="J35" s="52">
        <v>40</v>
      </c>
      <c r="K35" s="38">
        <v>0</v>
      </c>
      <c r="L35" s="53">
        <f t="shared" si="10"/>
        <v>40</v>
      </c>
      <c r="M35" s="86">
        <f t="shared" si="6"/>
        <v>-36</v>
      </c>
      <c r="N35" s="87">
        <f t="shared" si="3"/>
        <v>0.5263157894736842</v>
      </c>
      <c r="O35" s="154"/>
    </row>
    <row r="36" spans="1:14" ht="24">
      <c r="A36" s="18" t="s">
        <v>69</v>
      </c>
      <c r="B36" s="129">
        <v>478</v>
      </c>
      <c r="C36" s="38">
        <v>0</v>
      </c>
      <c r="D36" s="36">
        <f t="shared" si="8"/>
        <v>478</v>
      </c>
      <c r="E36" s="34">
        <v>1680</v>
      </c>
      <c r="F36" s="38">
        <v>0</v>
      </c>
      <c r="G36" s="36">
        <f t="shared" si="9"/>
        <v>1680</v>
      </c>
      <c r="H36" s="88">
        <f t="shared" si="5"/>
        <v>1202</v>
      </c>
      <c r="I36" s="87">
        <f t="shared" si="1"/>
        <v>3.514644351464435</v>
      </c>
      <c r="J36" s="52">
        <v>1675</v>
      </c>
      <c r="K36" s="38">
        <v>0</v>
      </c>
      <c r="L36" s="53">
        <f t="shared" si="10"/>
        <v>1675</v>
      </c>
      <c r="M36" s="86">
        <f t="shared" si="6"/>
        <v>-5</v>
      </c>
      <c r="N36" s="87">
        <f t="shared" si="3"/>
        <v>0.9970238095238095</v>
      </c>
    </row>
    <row r="37" spans="1:14" ht="24">
      <c r="A37" s="18" t="s">
        <v>22</v>
      </c>
      <c r="B37" s="37">
        <v>478</v>
      </c>
      <c r="C37" s="35"/>
      <c r="D37" s="36">
        <f t="shared" si="8"/>
        <v>478</v>
      </c>
      <c r="E37" s="39">
        <v>512</v>
      </c>
      <c r="F37" s="40"/>
      <c r="G37" s="36">
        <f t="shared" si="9"/>
        <v>512</v>
      </c>
      <c r="H37" s="88">
        <f t="shared" si="5"/>
        <v>34</v>
      </c>
      <c r="I37" s="87">
        <f t="shared" si="1"/>
        <v>1.0711297071129706</v>
      </c>
      <c r="J37" s="52">
        <v>520</v>
      </c>
      <c r="K37" s="38">
        <v>0</v>
      </c>
      <c r="L37" s="95">
        <f t="shared" si="10"/>
        <v>520</v>
      </c>
      <c r="M37" s="86">
        <f t="shared" si="6"/>
        <v>8</v>
      </c>
      <c r="N37" s="87">
        <f t="shared" si="3"/>
        <v>1.015625</v>
      </c>
    </row>
    <row r="38" spans="1:15" ht="24">
      <c r="A38" s="18" t="s">
        <v>74</v>
      </c>
      <c r="B38" s="37">
        <v>0</v>
      </c>
      <c r="C38" s="38">
        <v>0</v>
      </c>
      <c r="D38" s="119">
        <f t="shared" si="8"/>
        <v>0</v>
      </c>
      <c r="E38" s="37">
        <v>1168</v>
      </c>
      <c r="F38" s="38">
        <v>0</v>
      </c>
      <c r="G38" s="119">
        <f t="shared" si="9"/>
        <v>1168</v>
      </c>
      <c r="H38" s="88">
        <f t="shared" si="5"/>
        <v>1168</v>
      </c>
      <c r="I38" s="87">
        <f t="shared" si="1"/>
        <v>0</v>
      </c>
      <c r="J38" s="44">
        <v>1155</v>
      </c>
      <c r="K38" s="38">
        <v>0</v>
      </c>
      <c r="L38" s="120">
        <f t="shared" si="10"/>
        <v>1155</v>
      </c>
      <c r="M38" s="88">
        <f t="shared" si="6"/>
        <v>-13</v>
      </c>
      <c r="N38" s="87">
        <f t="shared" si="3"/>
        <v>0.9888698630136986</v>
      </c>
      <c r="O38" s="80"/>
    </row>
    <row r="39" spans="1:15" ht="12.75">
      <c r="A39" s="121" t="s">
        <v>80</v>
      </c>
      <c r="B39" s="123">
        <v>0</v>
      </c>
      <c r="C39" s="124">
        <v>0</v>
      </c>
      <c r="D39" s="119">
        <f t="shared" si="8"/>
        <v>0</v>
      </c>
      <c r="E39" s="125">
        <v>0</v>
      </c>
      <c r="F39" s="126">
        <v>0</v>
      </c>
      <c r="G39" s="119">
        <f t="shared" si="9"/>
        <v>0</v>
      </c>
      <c r="H39" s="88">
        <f t="shared" si="5"/>
        <v>0</v>
      </c>
      <c r="I39" s="87">
        <f t="shared" si="1"/>
        <v>0</v>
      </c>
      <c r="J39" s="44">
        <v>0</v>
      </c>
      <c r="K39" s="38">
        <v>0</v>
      </c>
      <c r="L39" s="120">
        <f t="shared" si="10"/>
        <v>0</v>
      </c>
      <c r="M39" s="88">
        <f t="shared" si="6"/>
        <v>0</v>
      </c>
      <c r="N39" s="87">
        <f t="shared" si="3"/>
        <v>0</v>
      </c>
      <c r="O39" s="80"/>
    </row>
    <row r="40" spans="1:15" ht="15" customHeight="1" thickBot="1">
      <c r="A40" s="22" t="s">
        <v>23</v>
      </c>
      <c r="B40" s="123">
        <v>0</v>
      </c>
      <c r="C40" s="124">
        <v>0</v>
      </c>
      <c r="D40" s="119">
        <f t="shared" si="8"/>
        <v>0</v>
      </c>
      <c r="E40" s="125">
        <v>0</v>
      </c>
      <c r="F40" s="126">
        <v>0</v>
      </c>
      <c r="G40" s="119">
        <f t="shared" si="9"/>
        <v>0</v>
      </c>
      <c r="H40" s="88">
        <f>+G40-D40</f>
        <v>0</v>
      </c>
      <c r="I40" s="87">
        <f>IF(D40=0,0,+G40/D40)</f>
        <v>0</v>
      </c>
      <c r="J40" s="44">
        <v>0</v>
      </c>
      <c r="K40" s="38">
        <v>0</v>
      </c>
      <c r="L40" s="120">
        <f t="shared" si="10"/>
        <v>0</v>
      </c>
      <c r="M40" s="88">
        <f t="shared" si="6"/>
        <v>0</v>
      </c>
      <c r="N40" s="87">
        <f t="shared" si="3"/>
        <v>0</v>
      </c>
      <c r="O40" s="80"/>
    </row>
    <row r="41" spans="1:14" ht="15" customHeight="1" thickBot="1">
      <c r="A41" s="23" t="s">
        <v>24</v>
      </c>
      <c r="B41" s="45">
        <f aca="true" t="shared" si="11" ref="B41:H41">SUM(B22+B23+B24+B25+B26+B29+B34+B35+B36+B39+B40)</f>
        <v>22310</v>
      </c>
      <c r="C41" s="45">
        <f t="shared" si="11"/>
        <v>20</v>
      </c>
      <c r="D41" s="45">
        <f t="shared" si="11"/>
        <v>22330</v>
      </c>
      <c r="E41" s="45">
        <f t="shared" si="11"/>
        <v>22599</v>
      </c>
      <c r="F41" s="45">
        <f t="shared" si="11"/>
        <v>20</v>
      </c>
      <c r="G41" s="45">
        <f t="shared" si="11"/>
        <v>22619</v>
      </c>
      <c r="H41" s="45">
        <f t="shared" si="11"/>
        <v>289</v>
      </c>
      <c r="I41" s="122">
        <f>IF(D41=0,0,+G41/D41)</f>
        <v>1.0129422301836095</v>
      </c>
      <c r="J41" s="45">
        <f>SUM(J22+J23+J24+J25+J26+J29+J34+J35+J36+J39+J40)</f>
        <v>22820</v>
      </c>
      <c r="K41" s="45">
        <f>SUM(K22+K23+K24+K25+K26+K29+K34+K35+K36+K39+K40)</f>
        <v>20</v>
      </c>
      <c r="L41" s="45">
        <f>SUM(L22+L23+L24+L25+L26+L29+L34+L35+L36+L39+L40)</f>
        <v>22840</v>
      </c>
      <c r="M41" s="45">
        <f>SUM(M22+M23+M24+M25+M26+M29+M34+M35+M36+M39+M40)</f>
        <v>221</v>
      </c>
      <c r="N41" s="122">
        <f t="shared" si="3"/>
        <v>1.009770546885362</v>
      </c>
    </row>
    <row r="42" spans="1:14" ht="15" customHeight="1" thickBot="1">
      <c r="A42" s="23" t="s">
        <v>25</v>
      </c>
      <c r="B42" s="41">
        <f>B21-B41</f>
        <v>373</v>
      </c>
      <c r="C42" s="42">
        <f>C21-C41</f>
        <v>4</v>
      </c>
      <c r="D42" s="46">
        <f>SUM(B42:C42)</f>
        <v>377</v>
      </c>
      <c r="E42" s="41">
        <f>E21-E41</f>
        <v>-2</v>
      </c>
      <c r="F42" s="42">
        <f>F21-F41</f>
        <v>10</v>
      </c>
      <c r="G42" s="46">
        <f>SUM(E42:F42)</f>
        <v>8</v>
      </c>
      <c r="H42" s="41">
        <f>+E42-B42</f>
        <v>-375</v>
      </c>
      <c r="I42" s="97"/>
      <c r="J42" s="41">
        <f>J21-J41</f>
        <v>-5</v>
      </c>
      <c r="K42" s="42">
        <f>K21-K41</f>
        <v>5</v>
      </c>
      <c r="L42" s="46">
        <f>SUM(J42:K42)</f>
        <v>0</v>
      </c>
      <c r="M42" s="41"/>
      <c r="N42" s="97"/>
    </row>
    <row r="43" spans="1:14" ht="24.75" thickBot="1">
      <c r="A43" s="23" t="s">
        <v>33</v>
      </c>
      <c r="B43" s="177">
        <v>0</v>
      </c>
      <c r="C43" s="178"/>
      <c r="D43" s="179"/>
      <c r="E43" s="172">
        <v>0</v>
      </c>
      <c r="F43" s="175"/>
      <c r="G43" s="176"/>
      <c r="H43" s="41"/>
      <c r="I43" s="97"/>
      <c r="J43" s="172">
        <v>0</v>
      </c>
      <c r="K43" s="173"/>
      <c r="L43" s="174"/>
      <c r="M43" s="41"/>
      <c r="N43" s="97"/>
    </row>
    <row r="44" spans="1:8" ht="21.75" customHeight="1" thickBot="1">
      <c r="A44" s="24" t="s">
        <v>44</v>
      </c>
      <c r="B44" s="160"/>
      <c r="C44" s="161"/>
      <c r="D44" s="161"/>
      <c r="E44" s="168">
        <f>+E43+F43</f>
        <v>0</v>
      </c>
      <c r="F44" s="169"/>
      <c r="G44" s="170"/>
      <c r="H44"/>
    </row>
    <row r="45" spans="1:14" ht="14.25" customHeight="1">
      <c r="A45" s="83" t="s">
        <v>100</v>
      </c>
      <c r="I45" s="80"/>
      <c r="J45" s="105"/>
      <c r="K45" s="106"/>
      <c r="L45" s="106"/>
      <c r="M45" s="106"/>
      <c r="N45" s="106"/>
    </row>
    <row r="46" spans="1:14" ht="14.25" customHeight="1">
      <c r="A46" s="2"/>
      <c r="J46" s="106"/>
      <c r="K46" s="106"/>
      <c r="L46" s="106"/>
      <c r="M46" s="106"/>
      <c r="N46" s="106"/>
    </row>
    <row r="47" spans="1:11" ht="14.25" customHeight="1" thickBot="1">
      <c r="A47" s="83" t="s">
        <v>49</v>
      </c>
      <c r="B47" s="171" t="s">
        <v>83</v>
      </c>
      <c r="C47" s="171"/>
      <c r="D47" s="171"/>
      <c r="E47" s="171"/>
      <c r="F47" s="171"/>
      <c r="G47" s="171"/>
      <c r="H47" s="171"/>
      <c r="I47" s="171"/>
      <c r="K47" t="s">
        <v>26</v>
      </c>
    </row>
    <row r="48" spans="1:11" ht="14.25" customHeight="1">
      <c r="A48" s="162" t="s">
        <v>32</v>
      </c>
      <c r="B48" s="165" t="s">
        <v>84</v>
      </c>
      <c r="C48" s="150" t="s">
        <v>85</v>
      </c>
      <c r="D48" s="151"/>
      <c r="E48" s="151"/>
      <c r="F48" s="151"/>
      <c r="G48" s="151"/>
      <c r="H48" s="151"/>
      <c r="I48" s="151"/>
      <c r="J48" s="152"/>
      <c r="K48" s="147" t="s">
        <v>86</v>
      </c>
    </row>
    <row r="49" spans="1:11" ht="14.25" customHeight="1">
      <c r="A49" s="163"/>
      <c r="B49" s="166"/>
      <c r="C49" s="183" t="s">
        <v>30</v>
      </c>
      <c r="D49" s="180" t="s">
        <v>31</v>
      </c>
      <c r="E49" s="181"/>
      <c r="F49" s="181"/>
      <c r="G49" s="181"/>
      <c r="H49" s="181"/>
      <c r="I49" s="182"/>
      <c r="J49" s="130"/>
      <c r="K49" s="148"/>
    </row>
    <row r="50" spans="1:11" ht="14.25" customHeight="1">
      <c r="A50" s="164"/>
      <c r="B50" s="167"/>
      <c r="C50" s="184"/>
      <c r="D50" s="56">
        <v>1</v>
      </c>
      <c r="E50" s="56">
        <v>2</v>
      </c>
      <c r="F50" s="56">
        <v>3</v>
      </c>
      <c r="G50" s="56">
        <v>4</v>
      </c>
      <c r="H50" s="57">
        <v>5</v>
      </c>
      <c r="I50" s="57">
        <v>6</v>
      </c>
      <c r="J50" s="57">
        <v>7</v>
      </c>
      <c r="K50" s="149"/>
    </row>
    <row r="51" spans="1:11" ht="14.25" customHeight="1" thickBot="1">
      <c r="A51" s="58">
        <v>4920</v>
      </c>
      <c r="B51" s="59">
        <v>2201</v>
      </c>
      <c r="C51" s="59">
        <f>D51+E51+F51+G51+H51+I51</f>
        <v>520</v>
      </c>
      <c r="D51" s="60">
        <v>370</v>
      </c>
      <c r="E51" s="59">
        <v>122</v>
      </c>
      <c r="F51" s="59">
        <v>0</v>
      </c>
      <c r="G51" s="59">
        <v>28</v>
      </c>
      <c r="H51" s="61">
        <v>0</v>
      </c>
      <c r="I51" s="61">
        <v>0</v>
      </c>
      <c r="J51" s="61">
        <v>0</v>
      </c>
      <c r="K51" s="76">
        <f>A51-B51-C51</f>
        <v>2199</v>
      </c>
    </row>
    <row r="52" ht="14.25" customHeight="1">
      <c r="A52" s="2"/>
    </row>
    <row r="53" spans="1:12" ht="14.25" customHeight="1">
      <c r="A53" s="83"/>
      <c r="B53" s="83"/>
      <c r="C53" s="83"/>
      <c r="D53" s="83"/>
      <c r="E53" s="83"/>
      <c r="F53" s="83"/>
      <c r="G53" s="83"/>
      <c r="H53" s="83"/>
      <c r="I53" s="80"/>
      <c r="J53" s="80"/>
      <c r="K53" s="80"/>
      <c r="L53" s="80"/>
    </row>
    <row r="54" spans="1:12" ht="14.25" customHeight="1" thickBot="1">
      <c r="A54" s="111" t="s">
        <v>58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</row>
    <row r="55" spans="1:12" ht="23.25" customHeight="1">
      <c r="A55" s="187" t="s">
        <v>34</v>
      </c>
      <c r="B55" s="189" t="s">
        <v>94</v>
      </c>
      <c r="C55" s="191" t="s">
        <v>95</v>
      </c>
      <c r="D55" s="192"/>
      <c r="E55" s="192"/>
      <c r="F55" s="193"/>
      <c r="G55" s="189" t="s">
        <v>97</v>
      </c>
      <c r="H55" s="155" t="s">
        <v>45</v>
      </c>
      <c r="I55" s="197" t="s">
        <v>87</v>
      </c>
      <c r="J55" s="198"/>
      <c r="K55" s="198"/>
      <c r="L55" s="199"/>
    </row>
    <row r="56" spans="1:12" ht="23.25" thickBot="1">
      <c r="A56" s="188"/>
      <c r="B56" s="190"/>
      <c r="C56" s="62" t="s">
        <v>75</v>
      </c>
      <c r="D56" s="63" t="s">
        <v>35</v>
      </c>
      <c r="E56" s="63" t="s">
        <v>36</v>
      </c>
      <c r="F56" s="64" t="s">
        <v>76</v>
      </c>
      <c r="G56" s="190"/>
      <c r="H56" s="156"/>
      <c r="I56" s="62" t="s">
        <v>88</v>
      </c>
      <c r="J56" s="63" t="s">
        <v>35</v>
      </c>
      <c r="K56" s="63" t="s">
        <v>36</v>
      </c>
      <c r="L56" s="77" t="s">
        <v>89</v>
      </c>
    </row>
    <row r="57" spans="1:12" ht="14.25" customHeight="1">
      <c r="A57" s="96" t="s">
        <v>37</v>
      </c>
      <c r="B57" s="135">
        <v>923</v>
      </c>
      <c r="C57" s="136" t="s">
        <v>38</v>
      </c>
      <c r="D57" s="136" t="s">
        <v>38</v>
      </c>
      <c r="E57" s="136" t="s">
        <v>38</v>
      </c>
      <c r="F57" s="137" t="s">
        <v>38</v>
      </c>
      <c r="G57" s="135">
        <v>2736</v>
      </c>
      <c r="H57" s="138" t="s">
        <v>38</v>
      </c>
      <c r="I57" s="93" t="s">
        <v>38</v>
      </c>
      <c r="J57" s="93" t="s">
        <v>38</v>
      </c>
      <c r="K57" s="93" t="s">
        <v>38</v>
      </c>
      <c r="L57" s="94" t="s">
        <v>38</v>
      </c>
    </row>
    <row r="58" spans="1:12" ht="14.25" customHeight="1">
      <c r="A58" s="4" t="s">
        <v>39</v>
      </c>
      <c r="B58" s="139">
        <v>224.73</v>
      </c>
      <c r="C58" s="132">
        <v>224.73</v>
      </c>
      <c r="D58" s="132">
        <v>75</v>
      </c>
      <c r="E58" s="132">
        <v>10</v>
      </c>
      <c r="F58" s="140">
        <f>+C58+D58-E58</f>
        <v>289.73</v>
      </c>
      <c r="G58" s="139">
        <v>290</v>
      </c>
      <c r="H58" s="141">
        <f>+G58-F58</f>
        <v>0.2699999999999818</v>
      </c>
      <c r="I58" s="65">
        <v>290</v>
      </c>
      <c r="J58" s="65">
        <v>0</v>
      </c>
      <c r="K58" s="65">
        <v>0</v>
      </c>
      <c r="L58" s="66">
        <f>+I58+J58-K58</f>
        <v>290</v>
      </c>
    </row>
    <row r="59" spans="1:12" ht="14.25" customHeight="1">
      <c r="A59" s="4" t="s">
        <v>40</v>
      </c>
      <c r="B59" s="139">
        <v>203.05</v>
      </c>
      <c r="C59" s="132">
        <v>203.05</v>
      </c>
      <c r="D59" s="132">
        <v>302.03</v>
      </c>
      <c r="E59" s="132">
        <v>0</v>
      </c>
      <c r="F59" s="140">
        <f>+C59+D59-E59</f>
        <v>505.08</v>
      </c>
      <c r="G59" s="139">
        <v>505</v>
      </c>
      <c r="H59" s="141">
        <f>+G59-F59</f>
        <v>-0.07999999999998408</v>
      </c>
      <c r="I59" s="65">
        <v>505</v>
      </c>
      <c r="J59" s="65">
        <v>0</v>
      </c>
      <c r="K59" s="132">
        <v>300</v>
      </c>
      <c r="L59" s="66">
        <f>+I59+J59-K59</f>
        <v>205</v>
      </c>
    </row>
    <row r="60" spans="1:14" ht="14.25" customHeight="1">
      <c r="A60" s="4" t="s">
        <v>41</v>
      </c>
      <c r="B60" s="139">
        <v>494.95</v>
      </c>
      <c r="C60" s="132">
        <v>494.95</v>
      </c>
      <c r="D60" s="132">
        <v>512.01</v>
      </c>
      <c r="E60" s="132">
        <v>318.78</v>
      </c>
      <c r="F60" s="140">
        <f>+C60+D60-E60</f>
        <v>688.1800000000001</v>
      </c>
      <c r="G60" s="139">
        <v>688.2</v>
      </c>
      <c r="H60" s="141">
        <f>+G60-F60</f>
        <v>0.01999999999998181</v>
      </c>
      <c r="I60" s="65">
        <v>688</v>
      </c>
      <c r="J60" s="65">
        <v>571</v>
      </c>
      <c r="K60" s="65">
        <v>620</v>
      </c>
      <c r="L60" s="66">
        <f>+I60+J60-K60</f>
        <v>639</v>
      </c>
      <c r="N60" s="98"/>
    </row>
    <row r="61" spans="1:12" ht="14.25" customHeight="1">
      <c r="A61" s="85" t="s">
        <v>42</v>
      </c>
      <c r="B61" s="139">
        <v>0</v>
      </c>
      <c r="C61" s="136" t="s">
        <v>38</v>
      </c>
      <c r="D61" s="136" t="s">
        <v>38</v>
      </c>
      <c r="E61" s="136" t="s">
        <v>38</v>
      </c>
      <c r="F61" s="137" t="s">
        <v>38</v>
      </c>
      <c r="G61" s="139">
        <v>1150</v>
      </c>
      <c r="H61" s="142" t="s">
        <v>38</v>
      </c>
      <c r="I61" s="93" t="s">
        <v>38</v>
      </c>
      <c r="J61" s="93" t="s">
        <v>38</v>
      </c>
      <c r="K61" s="93" t="s">
        <v>38</v>
      </c>
      <c r="L61" s="94" t="s">
        <v>38</v>
      </c>
    </row>
    <row r="62" spans="1:14" ht="14.25" customHeight="1" thickBot="1">
      <c r="A62" s="5" t="s">
        <v>43</v>
      </c>
      <c r="B62" s="143">
        <v>132.83</v>
      </c>
      <c r="C62" s="144">
        <v>132.83</v>
      </c>
      <c r="D62" s="144">
        <v>83.94</v>
      </c>
      <c r="E62" s="144">
        <v>102.64</v>
      </c>
      <c r="F62" s="145">
        <f>+C62+D62-E62</f>
        <v>114.13000000000001</v>
      </c>
      <c r="G62" s="143">
        <v>102.75</v>
      </c>
      <c r="H62" s="146">
        <f>+G62-F62</f>
        <v>-11.38000000000001</v>
      </c>
      <c r="I62" s="67">
        <v>114</v>
      </c>
      <c r="J62" s="67">
        <v>86</v>
      </c>
      <c r="K62" s="67">
        <v>115</v>
      </c>
      <c r="L62" s="68">
        <f>+I62+J62-K62</f>
        <v>85</v>
      </c>
      <c r="N62" s="98"/>
    </row>
    <row r="63" spans="1:12" ht="14.25" customHeight="1">
      <c r="A63" s="83" t="s">
        <v>99</v>
      </c>
      <c r="B63" s="79"/>
      <c r="C63" s="79"/>
      <c r="D63" s="79"/>
      <c r="E63" s="79"/>
      <c r="F63" s="79"/>
      <c r="G63" s="81"/>
      <c r="H63" s="79"/>
      <c r="I63" s="79"/>
      <c r="J63" s="79"/>
      <c r="K63" s="79"/>
      <c r="L63" s="79"/>
    </row>
    <row r="64" ht="14.25" customHeight="1">
      <c r="A64" s="83"/>
    </row>
    <row r="65" ht="14.25" customHeight="1" thickBot="1">
      <c r="A65" s="83"/>
    </row>
    <row r="66" spans="1:12" ht="14.25" customHeight="1">
      <c r="A66" s="108" t="s">
        <v>90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10"/>
    </row>
    <row r="67" spans="1:12" ht="14.25" customHeight="1">
      <c r="A67" s="157" t="s">
        <v>29</v>
      </c>
      <c r="B67" s="158"/>
      <c r="C67" s="158"/>
      <c r="D67" s="158"/>
      <c r="E67" s="159"/>
      <c r="F67" s="6" t="s">
        <v>28</v>
      </c>
      <c r="G67" s="200" t="s">
        <v>46</v>
      </c>
      <c r="H67" s="158"/>
      <c r="I67" s="158"/>
      <c r="J67" s="158"/>
      <c r="K67" s="159"/>
      <c r="L67" s="10" t="s">
        <v>28</v>
      </c>
    </row>
    <row r="68" spans="1:12" ht="14.25" customHeight="1">
      <c r="A68" s="201" t="s">
        <v>77</v>
      </c>
      <c r="B68" s="186"/>
      <c r="C68" s="186"/>
      <c r="D68" s="186"/>
      <c r="E68" s="186"/>
      <c r="F68" s="127">
        <v>160</v>
      </c>
      <c r="G68" s="194"/>
      <c r="H68" s="195"/>
      <c r="I68" s="195"/>
      <c r="J68" s="195"/>
      <c r="K68" s="196"/>
      <c r="L68" s="84"/>
    </row>
    <row r="69" spans="1:12" ht="14.25" customHeight="1" thickBot="1">
      <c r="A69" s="185" t="s">
        <v>98</v>
      </c>
      <c r="B69" s="186"/>
      <c r="C69" s="186"/>
      <c r="D69" s="186"/>
      <c r="E69" s="186"/>
      <c r="F69" s="128">
        <v>460</v>
      </c>
      <c r="G69" s="194"/>
      <c r="H69" s="195"/>
      <c r="I69" s="195"/>
      <c r="J69" s="195"/>
      <c r="K69" s="196"/>
      <c r="L69" s="84"/>
    </row>
    <row r="70" spans="1:12" ht="14.25" customHeight="1" thickBot="1">
      <c r="A70" s="217" t="s">
        <v>50</v>
      </c>
      <c r="B70" s="218"/>
      <c r="C70" s="218"/>
      <c r="D70" s="218"/>
      <c r="E70" s="218"/>
      <c r="F70" s="16">
        <f>SUM(F68:F69)</f>
        <v>620</v>
      </c>
      <c r="G70" s="203" t="s">
        <v>50</v>
      </c>
      <c r="H70" s="204"/>
      <c r="I70" s="204"/>
      <c r="J70" s="204"/>
      <c r="K70" s="204"/>
      <c r="L70" s="107">
        <f>SUM(L68:L69)</f>
        <v>0</v>
      </c>
    </row>
    <row r="71" spans="1:12" ht="14.25" customHeight="1">
      <c r="A71" s="7"/>
      <c r="B71" s="7"/>
      <c r="C71" s="7"/>
      <c r="D71" s="7"/>
      <c r="E71" s="7"/>
      <c r="F71" s="8"/>
      <c r="G71" s="9"/>
      <c r="H71" s="9"/>
      <c r="I71" s="9"/>
      <c r="J71" s="9"/>
      <c r="K71" s="9"/>
      <c r="L71" s="8"/>
    </row>
    <row r="72" ht="12.75">
      <c r="A72" s="2"/>
    </row>
    <row r="73" ht="12.75">
      <c r="B73" s="83"/>
    </row>
    <row r="74" spans="2:9" ht="12.75">
      <c r="B74" s="205" t="s">
        <v>91</v>
      </c>
      <c r="C74" s="205"/>
      <c r="D74" s="205"/>
      <c r="E74" s="205"/>
      <c r="F74" s="205"/>
      <c r="G74" s="205"/>
      <c r="H74" s="205"/>
      <c r="I74" s="205"/>
    </row>
    <row r="75" ht="13.5" thickBot="1">
      <c r="B75" s="83"/>
    </row>
    <row r="76" spans="2:9" ht="13.5" thickBot="1">
      <c r="B76" s="11" t="s">
        <v>51</v>
      </c>
      <c r="C76" s="12"/>
      <c r="D76" s="13"/>
      <c r="E76" s="206" t="s">
        <v>52</v>
      </c>
      <c r="F76" s="207"/>
      <c r="G76" s="208"/>
      <c r="H76" s="209" t="s">
        <v>47</v>
      </c>
      <c r="I76" s="210"/>
    </row>
    <row r="77" spans="1:9" ht="12.75">
      <c r="A77" s="80"/>
      <c r="B77" s="69" t="s">
        <v>48</v>
      </c>
      <c r="C77" s="70" t="s">
        <v>53</v>
      </c>
      <c r="D77" s="71" t="s">
        <v>54</v>
      </c>
      <c r="E77" s="69" t="s">
        <v>48</v>
      </c>
      <c r="F77" s="70" t="s">
        <v>53</v>
      </c>
      <c r="G77" s="71" t="s">
        <v>55</v>
      </c>
      <c r="H77" s="211" t="s">
        <v>56</v>
      </c>
      <c r="I77" s="212"/>
    </row>
    <row r="78" spans="2:9" ht="13.5" thickBot="1">
      <c r="B78" s="72">
        <v>2012</v>
      </c>
      <c r="C78" s="73">
        <v>2013</v>
      </c>
      <c r="D78" s="74"/>
      <c r="E78" s="72">
        <v>2012</v>
      </c>
      <c r="F78" s="73">
        <v>2013</v>
      </c>
      <c r="G78" s="74" t="s">
        <v>96</v>
      </c>
      <c r="H78" s="213" t="s">
        <v>59</v>
      </c>
      <c r="I78" s="214"/>
    </row>
    <row r="79" spans="2:9" ht="16.5" customHeight="1" thickBot="1">
      <c r="B79" s="133">
        <v>37</v>
      </c>
      <c r="C79" s="134">
        <v>38</v>
      </c>
      <c r="D79" s="15">
        <f>SUM(C79-B79)</f>
        <v>1</v>
      </c>
      <c r="E79" s="14">
        <f>H80/(12*B79)*1000</f>
        <v>18851.35135135135</v>
      </c>
      <c r="F79" s="92">
        <f>H79/(12*C79)*1000</f>
        <v>18754.385964912282</v>
      </c>
      <c r="G79" s="82">
        <f>PRODUCT(F79/E79*100)</f>
        <v>99.4856316418286</v>
      </c>
      <c r="H79" s="215">
        <f>L31</f>
        <v>8552</v>
      </c>
      <c r="I79" s="216"/>
    </row>
    <row r="80" spans="8:9" ht="12.75" customHeight="1" hidden="1">
      <c r="H80" s="202">
        <f>G31</f>
        <v>8370</v>
      </c>
      <c r="I80" s="202"/>
    </row>
    <row r="81" spans="2:8" ht="12.75">
      <c r="B81" s="2" t="s">
        <v>49</v>
      </c>
      <c r="H81" s="100"/>
    </row>
  </sheetData>
  <sheetProtection/>
  <mergeCells count="39">
    <mergeCell ref="H77:I77"/>
    <mergeCell ref="H78:I78"/>
    <mergeCell ref="H79:I79"/>
    <mergeCell ref="A70:E70"/>
    <mergeCell ref="A3:N3"/>
    <mergeCell ref="A5:A8"/>
    <mergeCell ref="H6:I6"/>
    <mergeCell ref="B5:N5"/>
    <mergeCell ref="M6:N6"/>
    <mergeCell ref="G69:K69"/>
    <mergeCell ref="G68:K68"/>
    <mergeCell ref="I55:L55"/>
    <mergeCell ref="G67:K67"/>
    <mergeCell ref="A68:E68"/>
    <mergeCell ref="H80:I80"/>
    <mergeCell ref="G70:K70"/>
    <mergeCell ref="B74:I74"/>
    <mergeCell ref="E76:G76"/>
    <mergeCell ref="H76:I76"/>
    <mergeCell ref="J43:L43"/>
    <mergeCell ref="E43:G43"/>
    <mergeCell ref="B43:D43"/>
    <mergeCell ref="D49:I49"/>
    <mergeCell ref="C49:C50"/>
    <mergeCell ref="A69:E69"/>
    <mergeCell ref="A55:A56"/>
    <mergeCell ref="B55:B56"/>
    <mergeCell ref="C55:F55"/>
    <mergeCell ref="G55:G56"/>
    <mergeCell ref="K48:K50"/>
    <mergeCell ref="C48:J48"/>
    <mergeCell ref="O34:O35"/>
    <mergeCell ref="H55:H56"/>
    <mergeCell ref="A67:E67"/>
    <mergeCell ref="B44:D44"/>
    <mergeCell ref="A48:A50"/>
    <mergeCell ref="B48:B50"/>
    <mergeCell ref="E44:G44"/>
    <mergeCell ref="B47:I47"/>
  </mergeCells>
  <conditionalFormatting sqref="G79">
    <cfRule type="cellIs" priority="1" dxfId="0" operator="greaterThan" stopIfTrue="1">
      <formula>103</formula>
    </cfRule>
  </conditionalFormatting>
  <printOptions horizontalCentered="1"/>
  <pageMargins left="0.2362204724409449" right="0.2755905511811024" top="0.43" bottom="0.2362204724409449" header="0.2362204724409449" footer="0.196850393700787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2013-02-27T12:20:37Z</cp:lastPrinted>
  <dcterms:created xsi:type="dcterms:W3CDTF">2004-02-26T11:39:43Z</dcterms:created>
  <dcterms:modified xsi:type="dcterms:W3CDTF">2013-03-14T10:09:58Z</dcterms:modified>
  <cp:category/>
  <cp:version/>
  <cp:contentType/>
  <cp:contentStatus/>
</cp:coreProperties>
</file>