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225" windowWidth="19230" windowHeight="6045" tabRatio="790" activeTab="0"/>
  </bookViews>
  <sheets>
    <sheet name="RK-10-2013-24, př. 1" sheetId="1" r:id="rId1"/>
  </sheets>
  <definedNames/>
  <calcPr fullCalcOnLoad="1"/>
</workbook>
</file>

<file path=xl/sharedStrings.xml><?xml version="1.0" encoding="utf-8"?>
<sst xmlns="http://schemas.openxmlformats.org/spreadsheetml/2006/main" count="155" uniqueCount="104">
  <si>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</si>
  <si>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</si>
  <si>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</si>
  <si>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</si>
  <si>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</si>
  <si>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</si>
  <si>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</si>
  <si>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</si>
  <si>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</si>
  <si>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</si>
  <si>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</si>
  <si>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</si>
  <si>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</si>
  <si>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</si>
  <si>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</si>
  <si>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</si>
  <si>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</si>
  <si>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</si>
  <si>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</si>
  <si>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</si>
  <si>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</si>
  <si>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</si>
  <si>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</si>
  <si>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</si>
  <si>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</si>
  <si>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</si>
  <si>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</si>
  <si>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</si>
  <si>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</si>
  <si>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</si>
  <si>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</si>
  <si>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</si>
  <si>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</si>
  <si>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</si>
  <si>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</si>
  <si>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</si>
  <si>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</si>
  <si>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</si>
  <si>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</si>
  <si>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</si>
  <si>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</si>
  <si>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</si>
  <si>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</si>
  <si>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</si>
  <si>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Horácké divadlo Jihlava, příspěvková organizace</t>
  </si>
  <si>
    <t>CELKEM</t>
  </si>
  <si>
    <t>Ostatní běžné účty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</si>
  <si>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</si>
  <si>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</si>
  <si>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</si>
  <si>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</si>
  <si>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</si>
  <si>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</si>
  <si>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</si>
  <si>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</si>
  <si>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</si>
  <si>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z toho:     fond odměn</t>
  </si>
  <si>
    <t xml:space="preserve">                 provozní prostř.</t>
  </si>
  <si>
    <t>z toho:     rezervní fond</t>
  </si>
  <si>
    <t xml:space="preserve">                 investiční fond</t>
  </si>
  <si>
    <t>Odvod z investičního fondu organizace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</si>
  <si>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</si>
  <si>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</si>
  <si>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</si>
  <si>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</si>
  <si>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</si>
  <si>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</si>
  <si>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>Spotřeba jiných nesklad. dodávek /úč. 503/</t>
  </si>
  <si>
    <t>Odpisy, rezervy a opravné položky         /sesk.úč. 55/</t>
  </si>
  <si>
    <t xml:space="preserve">      z toho: tržby z prodeje dlouhodého  hmotného majetku /úč. 646/</t>
  </si>
  <si>
    <t>Výnosy z nároků na prostředky z rozpočtů ÚSC /úč. 672/ a /uč. 671/</t>
  </si>
  <si>
    <t>výnosy z úroků /úč. 662/</t>
  </si>
  <si>
    <t>Ostatní náklady /sesk.úč. 54/ a úč. 569</t>
  </si>
  <si>
    <t xml:space="preserve">Ostatní výnosy /sesk.úč. 64/ </t>
  </si>
  <si>
    <t>Skutečnost za rok 2011</t>
  </si>
  <si>
    <t>Rozdíl 2012-2011</t>
  </si>
  <si>
    <t xml:space="preserve">      z toho: nákup drobného dlouhod. hm. Majetku /uč. 558/</t>
  </si>
  <si>
    <t>Účetní odpisy na rok 2012</t>
  </si>
  <si>
    <t>Stav k 1.1.2012</t>
  </si>
  <si>
    <t>Stav k 31.12.2012</t>
  </si>
  <si>
    <t>Finanční plán výnosů a nákladů na rok 2013</t>
  </si>
  <si>
    <t>Návrh na rok 2013</t>
  </si>
  <si>
    <t>Oprávky k 1.1.2013</t>
  </si>
  <si>
    <t>Zůstatková cena k 31.12.2013</t>
  </si>
  <si>
    <t>Plán 2013</t>
  </si>
  <si>
    <t>Stav k 1.1.2013</t>
  </si>
  <si>
    <t>Stav k 31.12.2013</t>
  </si>
  <si>
    <t>Plán čerpání investičního fondu 2013</t>
  </si>
  <si>
    <t>Pracovníci, průměrná mzda a limit prostředků na platy 2013</t>
  </si>
  <si>
    <t>Skutečnost za rok 2012</t>
  </si>
  <si>
    <t>Rozdíl 2013-2012</t>
  </si>
  <si>
    <t>Zůstatek bank.účtu k 1.1.2012</t>
  </si>
  <si>
    <t>Účetní stav 2012</t>
  </si>
  <si>
    <t>2013/2012</t>
  </si>
  <si>
    <t>Zůstatek bank.účtu k 31.12.2012</t>
  </si>
  <si>
    <t>Odpisový plán na rok 2013</t>
  </si>
  <si>
    <t xml:space="preserve">"Zvukový pult na malou scénu YAMAHA, včetně zapojení </t>
  </si>
  <si>
    <t>Soubor pro doplnění scénického osvětleni</t>
  </si>
  <si>
    <t>Pořízení kamerového systému</t>
  </si>
  <si>
    <t>Pořízení docházkového systému</t>
  </si>
  <si>
    <t>Výmalba části divadla - diváckých prostor a foyer</t>
  </si>
  <si>
    <t>Opravy movitého majetku - vzduchotechnika</t>
  </si>
  <si>
    <t xml:space="preserve">Poznámka: čerpání fondu odměn ve výši 400 tis. Kč k dalšímu rozvoji činnosti organizace </t>
  </si>
  <si>
    <t>RK-10-2013-24,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</si>
</sst>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 horizontal="center" vertical="center"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 quotePrefix="1">
      <alignment horizontal="center"/>
    </xf>
    <xf numFmtId="0" fontId="5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3" fontId="3" fillId="33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3" fontId="3" fillId="33" borderId="18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Continuous"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centerContinuous" vertical="center"/>
    </xf>
    <xf numFmtId="0" fontId="8" fillId="33" borderId="27" xfId="0" applyFont="1" applyFill="1" applyBorder="1" applyAlignment="1">
      <alignment horizontal="centerContinuous" vertical="center"/>
    </xf>
    <xf numFmtId="0" fontId="8" fillId="33" borderId="28" xfId="0" applyFont="1" applyFill="1" applyBorder="1" applyAlignment="1">
      <alignment horizontal="centerContinuous" vertic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3" fontId="7" fillId="0" borderId="22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 wrapText="1"/>
    </xf>
    <xf numFmtId="3" fontId="8" fillId="33" borderId="11" xfId="0" applyNumberFormat="1" applyFont="1" applyFill="1" applyBorder="1" applyAlignment="1">
      <alignment vertical="center" wrapText="1"/>
    </xf>
    <xf numFmtId="3" fontId="8" fillId="33" borderId="36" xfId="0" applyNumberFormat="1" applyFont="1" applyFill="1" applyBorder="1" applyAlignment="1">
      <alignment vertical="center" wrapText="1"/>
    </xf>
    <xf numFmtId="3" fontId="8" fillId="33" borderId="37" xfId="0" applyNumberFormat="1" applyFont="1" applyFill="1" applyBorder="1" applyAlignment="1">
      <alignment vertical="center" wrapText="1"/>
    </xf>
    <xf numFmtId="3" fontId="8" fillId="33" borderId="38" xfId="0" applyNumberFormat="1" applyFont="1" applyFill="1" applyBorder="1" applyAlignment="1">
      <alignment vertical="center" wrapText="1"/>
    </xf>
    <xf numFmtId="3" fontId="8" fillId="33" borderId="39" xfId="0" applyNumberFormat="1" applyFont="1" applyFill="1" applyBorder="1" applyAlignment="1">
      <alignment vertical="center" wrapText="1"/>
    </xf>
    <xf numFmtId="0" fontId="8" fillId="33" borderId="40" xfId="0" applyFont="1" applyFill="1" applyBorder="1" applyAlignment="1">
      <alignment horizontal="centerContinuous" vertical="center"/>
    </xf>
    <xf numFmtId="0" fontId="7" fillId="33" borderId="4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12" xfId="0" applyFont="1" applyFill="1" applyBorder="1" applyAlignment="1" quotePrefix="1">
      <alignment horizontal="center"/>
    </xf>
    <xf numFmtId="3" fontId="7" fillId="0" borderId="43" xfId="0" applyNumberFormat="1" applyFont="1" applyBorder="1" applyAlignment="1">
      <alignment vertical="center" wrapText="1"/>
    </xf>
    <xf numFmtId="3" fontId="7" fillId="0" borderId="44" xfId="0" applyNumberFormat="1" applyFont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 wrapText="1"/>
    </xf>
    <xf numFmtId="3" fontId="7" fillId="0" borderId="41" xfId="0" applyNumberFormat="1" applyFont="1" applyBorder="1" applyAlignment="1">
      <alignment vertical="center" wrapText="1"/>
    </xf>
    <xf numFmtId="0" fontId="8" fillId="33" borderId="16" xfId="48" applyFont="1" applyFill="1" applyBorder="1" applyAlignment="1">
      <alignment horizontal="center" vertical="center"/>
      <protection/>
    </xf>
    <xf numFmtId="0" fontId="8" fillId="33" borderId="45" xfId="48" applyFont="1" applyFill="1" applyBorder="1" applyAlignment="1">
      <alignment horizontal="center" vertical="center"/>
      <protection/>
    </xf>
    <xf numFmtId="3" fontId="8" fillId="0" borderId="24" xfId="48" applyNumberFormat="1" applyFont="1" applyBorder="1" applyAlignment="1">
      <alignment horizontal="center" vertical="center"/>
      <protection/>
    </xf>
    <xf numFmtId="3" fontId="8" fillId="0" borderId="19" xfId="48" applyNumberFormat="1" applyFont="1" applyBorder="1" applyAlignment="1">
      <alignment horizontal="center" vertical="center"/>
      <protection/>
    </xf>
    <xf numFmtId="3" fontId="8" fillId="0" borderId="19" xfId="48" applyNumberFormat="1" applyFont="1" applyBorder="1" applyAlignment="1">
      <alignment horizontal="right" vertical="center"/>
      <protection/>
    </xf>
    <xf numFmtId="3" fontId="8" fillId="0" borderId="46" xfId="48" applyNumberFormat="1" applyFont="1" applyBorder="1" applyAlignment="1">
      <alignment horizontal="right" vertical="center"/>
      <protection/>
    </xf>
    <xf numFmtId="3" fontId="8" fillId="0" borderId="47" xfId="48" applyNumberFormat="1" applyFont="1" applyBorder="1" applyAlignment="1">
      <alignment horizontal="right" vertical="center"/>
      <protection/>
    </xf>
    <xf numFmtId="3" fontId="8" fillId="0" borderId="20" xfId="48" applyNumberFormat="1" applyFont="1" applyBorder="1" applyAlignment="1">
      <alignment horizontal="center" vertical="center"/>
      <protection/>
    </xf>
    <xf numFmtId="0" fontId="5" fillId="33" borderId="32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49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2" fontId="7" fillId="0" borderId="2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8" xfId="0" applyNumberFormat="1" applyFont="1" applyFill="1" applyBorder="1" applyAlignment="1" quotePrefix="1">
      <alignment horizontal="center"/>
    </xf>
    <xf numFmtId="3" fontId="3" fillId="0" borderId="22" xfId="0" applyNumberFormat="1" applyFont="1" applyFill="1" applyBorder="1" applyAlignment="1">
      <alignment vertical="center" wrapText="1"/>
    </xf>
    <xf numFmtId="10" fontId="3" fillId="0" borderId="18" xfId="0" applyNumberFormat="1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 wrapText="1"/>
    </xf>
    <xf numFmtId="3" fontId="3" fillId="0" borderId="29" xfId="0" applyNumberFormat="1" applyFont="1" applyFill="1" applyBorder="1" applyAlignment="1">
      <alignment vertical="center" wrapText="1"/>
    </xf>
    <xf numFmtId="10" fontId="3" fillId="0" borderId="31" xfId="0" applyNumberFormat="1" applyFont="1" applyFill="1" applyBorder="1" applyAlignment="1">
      <alignment vertical="center" wrapText="1"/>
    </xf>
    <xf numFmtId="10" fontId="3" fillId="0" borderId="44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vertical="center" wrapText="1"/>
    </xf>
    <xf numFmtId="10" fontId="8" fillId="0" borderId="18" xfId="0" applyNumberFormat="1" applyFont="1" applyFill="1" applyBorder="1" applyAlignment="1">
      <alignment vertical="center" wrapText="1"/>
    </xf>
    <xf numFmtId="3" fontId="8" fillId="0" borderId="23" xfId="0" applyNumberFormat="1" applyFont="1" applyFill="1" applyBorder="1" applyAlignment="1">
      <alignment vertical="center" wrapText="1"/>
    </xf>
    <xf numFmtId="3" fontId="8" fillId="0" borderId="29" xfId="0" applyNumberFormat="1" applyFont="1" applyFill="1" applyBorder="1" applyAlignment="1">
      <alignment vertical="center" wrapText="1"/>
    </xf>
    <xf numFmtId="10" fontId="8" fillId="0" borderId="31" xfId="0" applyNumberFormat="1" applyFont="1" applyFill="1" applyBorder="1" applyAlignment="1">
      <alignment vertical="center" wrapText="1"/>
    </xf>
    <xf numFmtId="10" fontId="8" fillId="0" borderId="44" xfId="0" applyNumberFormat="1" applyFont="1" applyFill="1" applyBorder="1" applyAlignment="1">
      <alignment vertical="center" wrapText="1"/>
    </xf>
    <xf numFmtId="3" fontId="8" fillId="0" borderId="52" xfId="0" applyNumberFormat="1" applyFont="1" applyFill="1" applyBorder="1" applyAlignment="1">
      <alignment vertical="center" wrapText="1"/>
    </xf>
    <xf numFmtId="0" fontId="4" fillId="33" borderId="38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vertical="center" wrapText="1"/>
    </xf>
    <xf numFmtId="3" fontId="7" fillId="0" borderId="44" xfId="0" applyNumberFormat="1" applyFont="1" applyFill="1" applyBorder="1" applyAlignment="1">
      <alignment vertical="center" wrapText="1"/>
    </xf>
    <xf numFmtId="10" fontId="8" fillId="33" borderId="53" xfId="0" applyNumberFormat="1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vertical="center" wrapText="1"/>
    </xf>
    <xf numFmtId="10" fontId="3" fillId="33" borderId="53" xfId="0" applyNumberFormat="1" applyFont="1" applyFill="1" applyBorder="1" applyAlignment="1">
      <alignment vertical="center" wrapText="1"/>
    </xf>
    <xf numFmtId="3" fontId="8" fillId="0" borderId="53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31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3" fontId="8" fillId="0" borderId="19" xfId="48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centerContinuous"/>
    </xf>
    <xf numFmtId="3" fontId="8" fillId="0" borderId="40" xfId="0" applyNumberFormat="1" applyFont="1" applyFill="1" applyBorder="1" applyAlignment="1" quotePrefix="1">
      <alignment horizontal="center"/>
    </xf>
    <xf numFmtId="3" fontId="8" fillId="0" borderId="54" xfId="0" applyNumberFormat="1" applyFont="1" applyFill="1" applyBorder="1" applyAlignment="1" quotePrefix="1">
      <alignment horizontal="center"/>
    </xf>
    <xf numFmtId="3" fontId="8" fillId="0" borderId="55" xfId="0" applyNumberFormat="1" applyFont="1" applyFill="1" applyBorder="1" applyAlignment="1" quotePrefix="1">
      <alignment horizontal="center"/>
    </xf>
    <xf numFmtId="0" fontId="7" fillId="0" borderId="23" xfId="0" applyFont="1" applyFill="1" applyBorder="1" applyAlignment="1">
      <alignment horizontal="left" vertical="center" wrapText="1"/>
    </xf>
    <xf numFmtId="3" fontId="7" fillId="0" borderId="30" xfId="0" applyNumberFormat="1" applyFont="1" applyBorder="1" applyAlignment="1">
      <alignment/>
    </xf>
    <xf numFmtId="0" fontId="7" fillId="34" borderId="16" xfId="0" applyFont="1" applyFill="1" applyBorder="1" applyAlignment="1">
      <alignment/>
    </xf>
    <xf numFmtId="0" fontId="0" fillId="0" borderId="52" xfId="0" applyBorder="1" applyAlignment="1">
      <alignment wrapText="1"/>
    </xf>
    <xf numFmtId="0" fontId="7" fillId="34" borderId="56" xfId="0" applyFont="1" applyFill="1" applyBorder="1" applyAlignment="1">
      <alignment horizontal="left"/>
    </xf>
    <xf numFmtId="0" fontId="7" fillId="34" borderId="57" xfId="0" applyFont="1" applyFill="1" applyBorder="1" applyAlignment="1">
      <alignment horizontal="left"/>
    </xf>
    <xf numFmtId="0" fontId="7" fillId="34" borderId="30" xfId="0" applyFont="1" applyFill="1" applyBorder="1" applyAlignment="1">
      <alignment/>
    </xf>
    <xf numFmtId="0" fontId="7" fillId="0" borderId="45" xfId="0" applyFont="1" applyFill="1" applyBorder="1" applyAlignment="1">
      <alignment horizontal="left" wrapText="1"/>
    </xf>
    <xf numFmtId="0" fontId="7" fillId="0" borderId="58" xfId="0" applyFont="1" applyFill="1" applyBorder="1" applyAlignment="1">
      <alignment horizontal="left" wrapText="1"/>
    </xf>
    <xf numFmtId="0" fontId="7" fillId="0" borderId="59" xfId="0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3" fontId="8" fillId="34" borderId="16" xfId="0" applyNumberFormat="1" applyFont="1" applyFill="1" applyBorder="1" applyAlignment="1">
      <alignment/>
    </xf>
    <xf numFmtId="3" fontId="8" fillId="34" borderId="16" xfId="0" applyNumberFormat="1" applyFont="1" applyFill="1" applyBorder="1" applyAlignment="1" quotePrefix="1">
      <alignment horizontal="center"/>
    </xf>
    <xf numFmtId="3" fontId="8" fillId="34" borderId="60" xfId="0" applyNumberFormat="1" applyFont="1" applyFill="1" applyBorder="1" applyAlignment="1" quotePrefix="1">
      <alignment horizontal="center"/>
    </xf>
    <xf numFmtId="3" fontId="8" fillId="34" borderId="23" xfId="0" applyNumberFormat="1" applyFont="1" applyFill="1" applyBorder="1" applyAlignment="1">
      <alignment/>
    </xf>
    <xf numFmtId="3" fontId="8" fillId="34" borderId="45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3" fontId="8" fillId="34" borderId="18" xfId="0" applyNumberFormat="1" applyFont="1" applyFill="1" applyBorder="1" applyAlignment="1" quotePrefix="1">
      <alignment horizontal="center"/>
    </xf>
    <xf numFmtId="3" fontId="8" fillId="34" borderId="24" xfId="0" applyNumberFormat="1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8" fillId="34" borderId="47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8" fillId="34" borderId="59" xfId="0" applyNumberFormat="1" applyFont="1" applyFill="1" applyBorder="1" applyAlignment="1">
      <alignment/>
    </xf>
    <xf numFmtId="3" fontId="8" fillId="34" borderId="59" xfId="0" applyNumberFormat="1" applyFont="1" applyFill="1" applyBorder="1" applyAlignment="1" quotePrefix="1">
      <alignment horizontal="center"/>
    </xf>
    <xf numFmtId="3" fontId="8" fillId="34" borderId="44" xfId="0" applyNumberFormat="1" applyFont="1" applyFill="1" applyBorder="1" applyAlignment="1" quotePrefix="1">
      <alignment horizontal="center"/>
    </xf>
    <xf numFmtId="3" fontId="8" fillId="34" borderId="29" xfId="0" applyNumberFormat="1" applyFont="1" applyFill="1" applyBorder="1" applyAlignment="1">
      <alignment/>
    </xf>
    <xf numFmtId="3" fontId="8" fillId="34" borderId="3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8" fillId="34" borderId="31" xfId="0" applyNumberFormat="1" applyFont="1" applyFill="1" applyBorder="1" applyAlignment="1">
      <alignment/>
    </xf>
    <xf numFmtId="3" fontId="8" fillId="34" borderId="57" xfId="0" applyNumberFormat="1" applyFont="1" applyFill="1" applyBorder="1" applyAlignment="1">
      <alignment/>
    </xf>
    <xf numFmtId="3" fontId="8" fillId="34" borderId="16" xfId="0" applyNumberFormat="1" applyFont="1" applyFill="1" applyBorder="1" applyAlignment="1">
      <alignment horizontal="center"/>
    </xf>
    <xf numFmtId="3" fontId="8" fillId="34" borderId="59" xfId="0" applyNumberFormat="1" applyFont="1" applyFill="1" applyBorder="1" applyAlignment="1">
      <alignment horizontal="center"/>
    </xf>
    <xf numFmtId="3" fontId="8" fillId="34" borderId="18" xfId="0" applyNumberFormat="1" applyFont="1" applyFill="1" applyBorder="1" applyAlignment="1">
      <alignment horizontal="center"/>
    </xf>
    <xf numFmtId="3" fontId="8" fillId="34" borderId="21" xfId="0" applyNumberFormat="1" applyFont="1" applyFill="1" applyBorder="1" applyAlignment="1">
      <alignment/>
    </xf>
    <xf numFmtId="0" fontId="0" fillId="0" borderId="58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61" xfId="0" applyFont="1" applyFill="1" applyBorder="1" applyAlignment="1">
      <alignment horizontal="left" wrapText="1"/>
    </xf>
    <xf numFmtId="0" fontId="7" fillId="0" borderId="62" xfId="0" applyFont="1" applyBorder="1" applyAlignment="1">
      <alignment horizontal="right"/>
    </xf>
    <xf numFmtId="3" fontId="8" fillId="34" borderId="63" xfId="0" applyNumberFormat="1" applyFont="1" applyFill="1" applyBorder="1" applyAlignment="1">
      <alignment/>
    </xf>
    <xf numFmtId="3" fontId="8" fillId="34" borderId="45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5" fillId="0" borderId="52" xfId="0" applyFont="1" applyBorder="1" applyAlignment="1">
      <alignment wrapText="1"/>
    </xf>
    <xf numFmtId="3" fontId="3" fillId="33" borderId="64" xfId="0" applyNumberFormat="1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33" borderId="65" xfId="48" applyFont="1" applyFill="1" applyBorder="1" applyAlignment="1">
      <alignment horizontal="center" vertical="center" wrapText="1"/>
      <protection/>
    </xf>
    <xf numFmtId="0" fontId="7" fillId="0" borderId="6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3" fontId="8" fillId="33" borderId="26" xfId="0" applyNumberFormat="1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33" borderId="68" xfId="48" applyFont="1" applyFill="1" applyBorder="1" applyAlignment="1">
      <alignment horizontal="center" vertical="center" wrapText="1"/>
      <protection/>
    </xf>
    <xf numFmtId="0" fontId="7" fillId="0" borderId="6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33" borderId="54" xfId="48" applyFont="1" applyFill="1" applyBorder="1" applyAlignment="1">
      <alignment horizontal="center" vertical="center"/>
      <protection/>
    </xf>
    <xf numFmtId="0" fontId="8" fillId="33" borderId="69" xfId="48" applyFont="1" applyFill="1" applyBorder="1" applyAlignment="1">
      <alignment horizontal="center" vertical="center"/>
      <protection/>
    </xf>
    <xf numFmtId="0" fontId="8" fillId="33" borderId="55" xfId="48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33" borderId="70" xfId="0" applyFont="1" applyFill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8" fillId="33" borderId="7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73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164" fontId="8" fillId="0" borderId="26" xfId="0" applyNumberFormat="1" applyFont="1" applyFill="1" applyBorder="1" applyAlignment="1">
      <alignment horizontal="center"/>
    </xf>
    <xf numFmtId="164" fontId="8" fillId="0" borderId="67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left" vertical="center"/>
    </xf>
    <xf numFmtId="3" fontId="4" fillId="33" borderId="58" xfId="0" applyNumberFormat="1" applyFont="1" applyFill="1" applyBorder="1" applyAlignment="1">
      <alignment horizontal="left" vertical="center"/>
    </xf>
    <xf numFmtId="3" fontId="4" fillId="33" borderId="59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33" borderId="38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56" xfId="0" applyFont="1" applyBorder="1" applyAlignment="1">
      <alignment horizontal="left" wrapText="1"/>
    </xf>
    <xf numFmtId="0" fontId="7" fillId="0" borderId="57" xfId="0" applyFont="1" applyBorder="1" applyAlignment="1">
      <alignment horizontal="left" wrapText="1"/>
    </xf>
    <xf numFmtId="0" fontId="7" fillId="0" borderId="45" xfId="0" applyFont="1" applyFill="1" applyBorder="1" applyAlignment="1">
      <alignment horizontal="left" wrapText="1"/>
    </xf>
    <xf numFmtId="0" fontId="7" fillId="0" borderId="58" xfId="0" applyFont="1" applyFill="1" applyBorder="1" applyAlignment="1">
      <alignment horizontal="left" wrapText="1"/>
    </xf>
    <xf numFmtId="0" fontId="7" fillId="0" borderId="59" xfId="0" applyFont="1" applyFill="1" applyBorder="1" applyAlignment="1">
      <alignment horizontal="left" wrapText="1"/>
    </xf>
    <xf numFmtId="164" fontId="0" fillId="0" borderId="14" xfId="0" applyNumberFormat="1" applyFont="1" applyFill="1" applyBorder="1" applyAlignment="1">
      <alignment horizontal="center"/>
    </xf>
    <xf numFmtId="0" fontId="8" fillId="33" borderId="56" xfId="48" applyFont="1" applyFill="1" applyBorder="1" applyAlignment="1">
      <alignment horizontal="center" vertical="center"/>
      <protection/>
    </xf>
    <xf numFmtId="0" fontId="7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left"/>
    </xf>
    <xf numFmtId="0" fontId="3" fillId="33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0" borderId="69" xfId="0" applyFont="1" applyBorder="1" applyAlignment="1">
      <alignment/>
    </xf>
    <xf numFmtId="0" fontId="3" fillId="0" borderId="72" xfId="0" applyFont="1" applyBorder="1" applyAlignment="1">
      <alignment/>
    </xf>
    <xf numFmtId="0" fontId="7" fillId="0" borderId="45" xfId="0" applyFont="1" applyBorder="1" applyAlignment="1">
      <alignment horizontal="left" wrapText="1"/>
    </xf>
    <xf numFmtId="0" fontId="7" fillId="0" borderId="58" xfId="0" applyFont="1" applyBorder="1" applyAlignment="1">
      <alignment horizontal="left" wrapText="1"/>
    </xf>
    <xf numFmtId="0" fontId="7" fillId="0" borderId="59" xfId="0" applyFont="1" applyBorder="1" applyAlignment="1">
      <alignment horizontal="left" wrapText="1"/>
    </xf>
    <xf numFmtId="0" fontId="4" fillId="33" borderId="25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46" xfId="0" applyBorder="1" applyAlignment="1">
      <alignment horizontal="left"/>
    </xf>
    <xf numFmtId="0" fontId="4" fillId="33" borderId="70" xfId="0" applyFont="1" applyFill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0" fontId="8" fillId="33" borderId="16" xfId="48" applyFont="1" applyFill="1" applyBorder="1" applyAlignment="1">
      <alignment horizontal="center" vertical="center"/>
      <protection/>
    </xf>
    <xf numFmtId="0" fontId="8" fillId="33" borderId="77" xfId="48" applyFont="1" applyFill="1" applyBorder="1" applyAlignment="1">
      <alignment horizontal="center" vertical="center" wrapText="1"/>
      <protection/>
    </xf>
    <xf numFmtId="0" fontId="7" fillId="0" borderId="78" xfId="0" applyFont="1" applyBorder="1" applyAlignment="1">
      <alignment wrapText="1"/>
    </xf>
    <xf numFmtId="0" fontId="7" fillId="0" borderId="43" xfId="0" applyFont="1" applyBorder="1" applyAlignment="1">
      <alignment wrapText="1"/>
    </xf>
    <xf numFmtId="3" fontId="4" fillId="33" borderId="45" xfId="0" applyNumberFormat="1" applyFont="1" applyFill="1" applyBorder="1" applyAlignment="1">
      <alignment horizontal="lef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K Odpisový plán na rok 200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5">
    <dxf>
      <fill>
        <patternFill>
          <bgColor indexed="49"/>
        </patternFill>
      </fill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34.375" style="0" customWidth="1"/>
    <col min="2" max="2" width="10.00390625" style="3" customWidth="1"/>
    <col min="3" max="3" width="9.125" style="3" customWidth="1"/>
    <col min="4" max="4" width="8.875" style="3" customWidth="1"/>
    <col min="5" max="5" width="9.875" style="3" customWidth="1"/>
    <col min="6" max="6" width="9.25390625" style="3" customWidth="1"/>
    <col min="7" max="7" width="9.125" style="3" customWidth="1"/>
    <col min="8" max="8" width="8.75390625" style="3" customWidth="1"/>
    <col min="9" max="9" width="9.375" style="0" customWidth="1"/>
    <col min="10" max="10" width="9.75390625" style="0" customWidth="1"/>
    <col min="11" max="11" width="9.875" style="0" customWidth="1"/>
    <col min="12" max="12" width="8.375" style="0" customWidth="1"/>
    <col min="14" max="14" width="9.25390625" style="0" customWidth="1"/>
    <col min="15" max="15" width="9.75390625" style="0" customWidth="1"/>
  </cols>
  <sheetData>
    <row r="1" spans="1:13" ht="12.75">
      <c r="A1" t="s">
        <v>43</v>
      </c>
      <c r="L1" s="5" t="s">
        <v>103</v>
      </c>
      <c r="M1" s="5"/>
    </row>
    <row r="2" spans="12:13" ht="12.75">
      <c r="L2" s="5" t="s">
        <v>61</v>
      </c>
      <c r="M2" s="5"/>
    </row>
    <row r="3" spans="1:14" ht="15.75">
      <c r="A3" s="180" t="s">
        <v>80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4.25" customHeight="1" thickBot="1">
      <c r="A4" s="110"/>
      <c r="B4" s="1"/>
      <c r="C4" s="1"/>
      <c r="D4" s="1"/>
      <c r="E4" s="1"/>
      <c r="F4" s="1"/>
      <c r="G4" s="1"/>
      <c r="H4" s="1"/>
      <c r="N4" t="s">
        <v>24</v>
      </c>
    </row>
    <row r="5" spans="1:14" ht="20.25" customHeight="1" thickBot="1">
      <c r="A5" s="181" t="s">
        <v>53</v>
      </c>
      <c r="B5" s="186" t="s">
        <v>44</v>
      </c>
      <c r="C5" s="187"/>
      <c r="D5" s="187"/>
      <c r="E5" s="187"/>
      <c r="F5" s="187"/>
      <c r="G5" s="187" t="s">
        <v>24</v>
      </c>
      <c r="H5" s="187"/>
      <c r="I5" s="187"/>
      <c r="J5" s="188"/>
      <c r="K5" s="188"/>
      <c r="L5" s="188"/>
      <c r="M5" s="188"/>
      <c r="N5" s="189"/>
    </row>
    <row r="6" spans="1:14" ht="12.75">
      <c r="A6" s="182"/>
      <c r="B6" s="27" t="s">
        <v>74</v>
      </c>
      <c r="C6" s="28"/>
      <c r="D6" s="29"/>
      <c r="E6" s="27" t="s">
        <v>89</v>
      </c>
      <c r="F6" s="28"/>
      <c r="G6" s="29"/>
      <c r="H6" s="184" t="s">
        <v>75</v>
      </c>
      <c r="I6" s="185"/>
      <c r="J6" s="28" t="s">
        <v>81</v>
      </c>
      <c r="K6" s="47"/>
      <c r="L6" s="29"/>
      <c r="M6" s="184" t="s">
        <v>90</v>
      </c>
      <c r="N6" s="190"/>
    </row>
    <row r="7" spans="1:14" ht="12.75">
      <c r="A7" s="182"/>
      <c r="B7" s="30" t="s">
        <v>0</v>
      </c>
      <c r="C7" s="31" t="s">
        <v>25</v>
      </c>
      <c r="D7" s="32" t="s">
        <v>1</v>
      </c>
      <c r="E7" s="30" t="s">
        <v>0</v>
      </c>
      <c r="F7" s="31" t="s">
        <v>25</v>
      </c>
      <c r="G7" s="32" t="s">
        <v>1</v>
      </c>
      <c r="H7" s="2" t="s">
        <v>1</v>
      </c>
      <c r="I7" s="2" t="s">
        <v>2</v>
      </c>
      <c r="J7" s="48" t="s">
        <v>0</v>
      </c>
      <c r="K7" s="31" t="s">
        <v>25</v>
      </c>
      <c r="L7" s="32" t="s">
        <v>1</v>
      </c>
      <c r="M7" s="49" t="s">
        <v>1</v>
      </c>
      <c r="N7" s="32" t="s">
        <v>2</v>
      </c>
    </row>
    <row r="8" spans="1:14" ht="13.5" thickBot="1">
      <c r="A8" s="183"/>
      <c r="B8" s="33" t="s">
        <v>43</v>
      </c>
      <c r="C8" s="34" t="s">
        <v>3</v>
      </c>
      <c r="D8" s="35"/>
      <c r="E8" s="33" t="s">
        <v>3</v>
      </c>
      <c r="F8" s="34" t="s">
        <v>3</v>
      </c>
      <c r="G8" s="35"/>
      <c r="H8" s="7" t="s">
        <v>4</v>
      </c>
      <c r="I8" s="8" t="s">
        <v>5</v>
      </c>
      <c r="J8" s="50" t="s">
        <v>3</v>
      </c>
      <c r="K8" s="34" t="s">
        <v>3</v>
      </c>
      <c r="L8" s="35"/>
      <c r="M8" s="51" t="s">
        <v>4</v>
      </c>
      <c r="N8" s="35" t="s">
        <v>5</v>
      </c>
    </row>
    <row r="9" spans="1:14" ht="15" customHeight="1">
      <c r="A9" s="19" t="s">
        <v>62</v>
      </c>
      <c r="B9" s="36">
        <v>0</v>
      </c>
      <c r="C9" s="37">
        <v>0</v>
      </c>
      <c r="D9" s="38">
        <f aca="true" t="shared" si="0" ref="D9:D18">SUM(B9:C9)</f>
        <v>0</v>
      </c>
      <c r="E9" s="36">
        <v>0</v>
      </c>
      <c r="F9" s="37">
        <v>0</v>
      </c>
      <c r="G9" s="38">
        <f>SUM(E9:F9)</f>
        <v>0</v>
      </c>
      <c r="H9" s="85">
        <f>SUM(F9:G9)</f>
        <v>0</v>
      </c>
      <c r="I9" s="86">
        <f>IF(D9=0,0,+G9/D9)</f>
        <v>0</v>
      </c>
      <c r="J9" s="52">
        <v>0</v>
      </c>
      <c r="K9" s="37">
        <v>0</v>
      </c>
      <c r="L9" s="53">
        <f aca="true" t="shared" si="1" ref="L9:L14">SUM(J9:K9)</f>
        <v>0</v>
      </c>
      <c r="M9" s="91">
        <v>0</v>
      </c>
      <c r="N9" s="92">
        <f aca="true" t="shared" si="2" ref="N9:N37">IF(G9=0,0,+L9/G9)</f>
        <v>0</v>
      </c>
    </row>
    <row r="10" spans="1:14" ht="15" customHeight="1">
      <c r="A10" s="20" t="s">
        <v>63</v>
      </c>
      <c r="B10" s="36">
        <v>6746</v>
      </c>
      <c r="C10" s="39">
        <v>27</v>
      </c>
      <c r="D10" s="38">
        <f t="shared" si="0"/>
        <v>6773</v>
      </c>
      <c r="E10" s="36">
        <v>6803</v>
      </c>
      <c r="F10" s="37">
        <v>83</v>
      </c>
      <c r="G10" s="38">
        <f aca="true" t="shared" si="3" ref="G10:G18">SUM(E10:F10)</f>
        <v>6886</v>
      </c>
      <c r="H10" s="87">
        <f aca="true" t="shared" si="4" ref="H10:H38">+G10-D10</f>
        <v>113</v>
      </c>
      <c r="I10" s="86">
        <f>IF(D10=0,0,+G10/D10)</f>
        <v>1.0166838919238153</v>
      </c>
      <c r="J10" s="52">
        <v>7000</v>
      </c>
      <c r="K10" s="39">
        <v>0</v>
      </c>
      <c r="L10" s="53">
        <f t="shared" si="1"/>
        <v>7000</v>
      </c>
      <c r="M10" s="93">
        <f aca="true" t="shared" si="5" ref="M10:M38">+L10-G10</f>
        <v>114</v>
      </c>
      <c r="N10" s="92">
        <f t="shared" si="2"/>
        <v>1.0165553296543712</v>
      </c>
    </row>
    <row r="11" spans="1:14" ht="15" customHeight="1">
      <c r="A11" s="20" t="s">
        <v>64</v>
      </c>
      <c r="B11" s="36">
        <v>128</v>
      </c>
      <c r="C11" s="39">
        <v>1396</v>
      </c>
      <c r="D11" s="38">
        <f t="shared" si="0"/>
        <v>1524</v>
      </c>
      <c r="E11" s="36">
        <v>97</v>
      </c>
      <c r="F11" s="37">
        <v>1371</v>
      </c>
      <c r="G11" s="38">
        <f t="shared" si="3"/>
        <v>1468</v>
      </c>
      <c r="H11" s="87">
        <f t="shared" si="4"/>
        <v>-56</v>
      </c>
      <c r="I11" s="86">
        <f>IF(D11=0,0,+G11/D11)</f>
        <v>0.963254593175853</v>
      </c>
      <c r="J11" s="52">
        <v>200</v>
      </c>
      <c r="K11" s="39">
        <v>1350</v>
      </c>
      <c r="L11" s="53">
        <f t="shared" si="1"/>
        <v>1550</v>
      </c>
      <c r="M11" s="93">
        <f t="shared" si="5"/>
        <v>82</v>
      </c>
      <c r="N11" s="92">
        <f t="shared" si="2"/>
        <v>1.055858310626703</v>
      </c>
    </row>
    <row r="12" spans="1:14" ht="15" customHeight="1">
      <c r="A12" s="20" t="s">
        <v>65</v>
      </c>
      <c r="B12" s="36">
        <v>0</v>
      </c>
      <c r="C12" s="39">
        <v>0</v>
      </c>
      <c r="D12" s="38">
        <f t="shared" si="0"/>
        <v>0</v>
      </c>
      <c r="E12" s="36">
        <v>0</v>
      </c>
      <c r="F12" s="39">
        <v>0</v>
      </c>
      <c r="G12" s="38">
        <f t="shared" si="3"/>
        <v>0</v>
      </c>
      <c r="H12" s="87">
        <f t="shared" si="4"/>
        <v>0</v>
      </c>
      <c r="I12" s="86">
        <f aca="true" t="shared" si="6" ref="I12:I38">IF(D12=0,0,+G12/D12)</f>
        <v>0</v>
      </c>
      <c r="J12" s="52">
        <v>0</v>
      </c>
      <c r="K12" s="39">
        <v>0</v>
      </c>
      <c r="L12" s="53">
        <f t="shared" si="1"/>
        <v>0</v>
      </c>
      <c r="M12" s="93">
        <f t="shared" si="5"/>
        <v>0</v>
      </c>
      <c r="N12" s="92">
        <f t="shared" si="2"/>
        <v>0</v>
      </c>
    </row>
    <row r="13" spans="1:14" ht="15" customHeight="1">
      <c r="A13" s="20" t="s">
        <v>6</v>
      </c>
      <c r="B13" s="36">
        <v>0</v>
      </c>
      <c r="C13" s="39">
        <v>0</v>
      </c>
      <c r="D13" s="38">
        <f t="shared" si="0"/>
        <v>0</v>
      </c>
      <c r="E13" s="36">
        <v>0</v>
      </c>
      <c r="F13" s="39">
        <v>0</v>
      </c>
      <c r="G13" s="38">
        <f t="shared" si="3"/>
        <v>0</v>
      </c>
      <c r="H13" s="87">
        <f t="shared" si="4"/>
        <v>0</v>
      </c>
      <c r="I13" s="86">
        <f t="shared" si="6"/>
        <v>0</v>
      </c>
      <c r="J13" s="52">
        <v>0</v>
      </c>
      <c r="K13" s="39">
        <v>0</v>
      </c>
      <c r="L13" s="53">
        <f t="shared" si="1"/>
        <v>0</v>
      </c>
      <c r="M13" s="93">
        <f t="shared" si="5"/>
        <v>0</v>
      </c>
      <c r="N13" s="92">
        <f t="shared" si="2"/>
        <v>0</v>
      </c>
    </row>
    <row r="14" spans="1:15" ht="15" customHeight="1">
      <c r="A14" s="20" t="s">
        <v>73</v>
      </c>
      <c r="B14" s="36">
        <v>1825</v>
      </c>
      <c r="C14" s="39">
        <v>0</v>
      </c>
      <c r="D14" s="38">
        <f t="shared" si="0"/>
        <v>1825</v>
      </c>
      <c r="E14" s="36">
        <v>1909</v>
      </c>
      <c r="F14" s="39">
        <v>0</v>
      </c>
      <c r="G14" s="38">
        <f t="shared" si="3"/>
        <v>1909</v>
      </c>
      <c r="H14" s="87">
        <f t="shared" si="4"/>
        <v>84</v>
      </c>
      <c r="I14" s="86">
        <f t="shared" si="6"/>
        <v>1.046027397260274</v>
      </c>
      <c r="J14" s="100">
        <v>2100</v>
      </c>
      <c r="K14" s="54">
        <v>0</v>
      </c>
      <c r="L14" s="101">
        <f t="shared" si="1"/>
        <v>2100</v>
      </c>
      <c r="M14" s="93">
        <f t="shared" si="5"/>
        <v>191</v>
      </c>
      <c r="N14" s="92">
        <f t="shared" si="2"/>
        <v>1.1000523834468308</v>
      </c>
      <c r="O14" s="158"/>
    </row>
    <row r="15" spans="1:15" ht="24">
      <c r="A15" s="20" t="s">
        <v>69</v>
      </c>
      <c r="B15" s="36">
        <v>0</v>
      </c>
      <c r="C15" s="39">
        <v>0</v>
      </c>
      <c r="D15" s="38">
        <f>SUM(B15:C15)</f>
        <v>0</v>
      </c>
      <c r="E15" s="36">
        <v>0</v>
      </c>
      <c r="F15" s="39">
        <v>0</v>
      </c>
      <c r="G15" s="38">
        <f>SUM(E15:F15)</f>
        <v>0</v>
      </c>
      <c r="H15" s="87">
        <f>+G15-D15</f>
        <v>0</v>
      </c>
      <c r="I15" s="86">
        <f>IF(D15=0,0,+G15/D15)</f>
        <v>0</v>
      </c>
      <c r="J15" s="52">
        <v>0</v>
      </c>
      <c r="K15" s="39">
        <v>0</v>
      </c>
      <c r="L15" s="53">
        <f>SUM(J15:K15)</f>
        <v>0</v>
      </c>
      <c r="M15" s="93">
        <f>+L15-G15</f>
        <v>0</v>
      </c>
      <c r="N15" s="92">
        <f t="shared" si="2"/>
        <v>0</v>
      </c>
      <c r="O15" s="158"/>
    </row>
    <row r="16" spans="1:15" ht="15" customHeight="1">
      <c r="A16" s="20" t="s">
        <v>66</v>
      </c>
      <c r="B16" s="36">
        <v>1816</v>
      </c>
      <c r="C16" s="39">
        <v>0</v>
      </c>
      <c r="D16" s="38">
        <f>SUM(B16:C16)</f>
        <v>1816</v>
      </c>
      <c r="E16" s="36">
        <v>1883</v>
      </c>
      <c r="F16" s="39">
        <v>0</v>
      </c>
      <c r="G16" s="38">
        <f>SUM(E16:F16)</f>
        <v>1883</v>
      </c>
      <c r="H16" s="87">
        <f>+G16-D16</f>
        <v>67</v>
      </c>
      <c r="I16" s="86">
        <f>IF(D16=0,0,+G16/D16)</f>
        <v>1.0368942731277533</v>
      </c>
      <c r="J16" s="52">
        <v>2100</v>
      </c>
      <c r="K16" s="39">
        <v>0</v>
      </c>
      <c r="L16" s="53">
        <f>SUM(J16:K16)</f>
        <v>2100</v>
      </c>
      <c r="M16" s="93">
        <f>+L16-G16</f>
        <v>217</v>
      </c>
      <c r="N16" s="92">
        <f t="shared" si="2"/>
        <v>1.1152416356877324</v>
      </c>
      <c r="O16" s="158"/>
    </row>
    <row r="17" spans="1:15" ht="15" customHeight="1">
      <c r="A17" s="157" t="s">
        <v>71</v>
      </c>
      <c r="B17" s="36">
        <v>57</v>
      </c>
      <c r="C17" s="39">
        <v>0</v>
      </c>
      <c r="D17" s="38">
        <f>SUM(B17:C17)</f>
        <v>57</v>
      </c>
      <c r="E17" s="36">
        <v>49</v>
      </c>
      <c r="F17" s="39">
        <v>0</v>
      </c>
      <c r="G17" s="38">
        <f>SUM(E17:F17)</f>
        <v>49</v>
      </c>
      <c r="H17" s="87">
        <f>+G17-D17</f>
        <v>-8</v>
      </c>
      <c r="I17" s="86">
        <f>IF(D17=0,0,+G17/D17)</f>
        <v>0.8596491228070176</v>
      </c>
      <c r="J17" s="52">
        <v>100</v>
      </c>
      <c r="K17" s="39">
        <v>0</v>
      </c>
      <c r="L17" s="53">
        <f>SUM(J17:K17)</f>
        <v>100</v>
      </c>
      <c r="M17" s="93">
        <f>+L17-G17</f>
        <v>51</v>
      </c>
      <c r="N17" s="92">
        <f t="shared" si="2"/>
        <v>2.0408163265306123</v>
      </c>
      <c r="O17" s="158"/>
    </row>
    <row r="18" spans="1:15" ht="25.5" customHeight="1" thickBot="1">
      <c r="A18" s="21" t="s">
        <v>70</v>
      </c>
      <c r="B18" s="36">
        <v>26980</v>
      </c>
      <c r="C18" s="41">
        <v>0</v>
      </c>
      <c r="D18" s="38">
        <f t="shared" si="0"/>
        <v>26980</v>
      </c>
      <c r="E18" s="36">
        <v>26940</v>
      </c>
      <c r="F18" s="41">
        <v>0</v>
      </c>
      <c r="G18" s="38">
        <f t="shared" si="3"/>
        <v>26940</v>
      </c>
      <c r="H18" s="88">
        <f t="shared" si="4"/>
        <v>-40</v>
      </c>
      <c r="I18" s="89">
        <f t="shared" si="6"/>
        <v>0.9985174203113417</v>
      </c>
      <c r="J18" s="52">
        <v>26227</v>
      </c>
      <c r="K18" s="41">
        <v>0</v>
      </c>
      <c r="L18" s="101">
        <f>SUM(J18:K18)</f>
        <v>26227</v>
      </c>
      <c r="M18" s="94">
        <f t="shared" si="5"/>
        <v>-713</v>
      </c>
      <c r="N18" s="95">
        <f t="shared" si="2"/>
        <v>0.9735337787676318</v>
      </c>
      <c r="O18" s="158"/>
    </row>
    <row r="19" spans="1:15" ht="15" customHeight="1" thickBot="1">
      <c r="A19" s="6" t="s">
        <v>7</v>
      </c>
      <c r="B19" s="42">
        <f>SUM(B9++B11+B17+B10+B12+B13+B14+B18)</f>
        <v>35736</v>
      </c>
      <c r="C19" s="43">
        <f>SUM(C9+C10+C11+C12+C13+C14+C18)</f>
        <v>1423</v>
      </c>
      <c r="D19" s="44">
        <f>SUM(D9+D10+D17+D11+D12+D13+D14+D18)</f>
        <v>37159</v>
      </c>
      <c r="E19" s="43">
        <f>SUM(E9+E10+E17+E11+E14+E18)</f>
        <v>35798</v>
      </c>
      <c r="F19" s="43">
        <f>SUM(F10+F11)</f>
        <v>1454</v>
      </c>
      <c r="G19" s="44">
        <f>E19+F19</f>
        <v>37252</v>
      </c>
      <c r="H19" s="103">
        <f t="shared" si="4"/>
        <v>93</v>
      </c>
      <c r="I19" s="104">
        <f t="shared" si="6"/>
        <v>1.0025027584165342</v>
      </c>
      <c r="J19" s="43">
        <f>SUM(J9+J10++J11+J17+J12+J13+J14+J18)</f>
        <v>35627</v>
      </c>
      <c r="K19" s="43">
        <f>SUM(K9:K18)</f>
        <v>1350</v>
      </c>
      <c r="L19" s="44">
        <f>SUM(L9+L10+L17+L11+L12+L13+L14+L18)</f>
        <v>36977</v>
      </c>
      <c r="M19" s="42">
        <f t="shared" si="5"/>
        <v>-275</v>
      </c>
      <c r="N19" s="102">
        <f t="shared" si="2"/>
        <v>0.9926178460216901</v>
      </c>
      <c r="O19" s="158"/>
    </row>
    <row r="20" spans="1:15" ht="15" customHeight="1">
      <c r="A20" s="22" t="s">
        <v>8</v>
      </c>
      <c r="B20" s="36">
        <v>1398</v>
      </c>
      <c r="C20" s="37">
        <v>0</v>
      </c>
      <c r="D20" s="38">
        <f aca="true" t="shared" si="7" ref="D20:D37">SUM(B20:C20)</f>
        <v>1398</v>
      </c>
      <c r="E20" s="36">
        <v>1812</v>
      </c>
      <c r="F20" s="37">
        <v>0</v>
      </c>
      <c r="G20" s="38">
        <f aca="true" t="shared" si="8" ref="G20:G37">SUM(E20:F20)</f>
        <v>1812</v>
      </c>
      <c r="H20" s="85">
        <f t="shared" si="4"/>
        <v>414</v>
      </c>
      <c r="I20" s="90">
        <f t="shared" si="6"/>
        <v>1.296137339055794</v>
      </c>
      <c r="J20" s="52">
        <v>1400</v>
      </c>
      <c r="K20" s="37">
        <v>0</v>
      </c>
      <c r="L20" s="53">
        <f aca="true" t="shared" si="9" ref="L20:L37">SUM(J20:K20)</f>
        <v>1400</v>
      </c>
      <c r="M20" s="91">
        <f t="shared" si="5"/>
        <v>-412</v>
      </c>
      <c r="N20" s="96">
        <f t="shared" si="2"/>
        <v>0.7726269315673289</v>
      </c>
      <c r="O20" s="158"/>
    </row>
    <row r="21" spans="1:15" ht="15" customHeight="1">
      <c r="A21" s="20" t="s">
        <v>9</v>
      </c>
      <c r="B21" s="36">
        <v>2028</v>
      </c>
      <c r="C21" s="39">
        <v>63</v>
      </c>
      <c r="D21" s="38">
        <f t="shared" si="7"/>
        <v>2091</v>
      </c>
      <c r="E21" s="36">
        <v>2144</v>
      </c>
      <c r="F21" s="39">
        <v>24</v>
      </c>
      <c r="G21" s="38">
        <f t="shared" si="8"/>
        <v>2168</v>
      </c>
      <c r="H21" s="87">
        <f t="shared" si="4"/>
        <v>77</v>
      </c>
      <c r="I21" s="86">
        <f t="shared" si="6"/>
        <v>1.0368244858919178</v>
      </c>
      <c r="J21" s="52">
        <v>2200</v>
      </c>
      <c r="K21" s="39">
        <v>100</v>
      </c>
      <c r="L21" s="53">
        <f t="shared" si="9"/>
        <v>2300</v>
      </c>
      <c r="M21" s="91">
        <f t="shared" si="5"/>
        <v>132</v>
      </c>
      <c r="N21" s="92">
        <f t="shared" si="2"/>
        <v>1.0608856088560885</v>
      </c>
      <c r="O21" s="117"/>
    </row>
    <row r="22" spans="1:14" ht="15.75" customHeight="1">
      <c r="A22" s="20" t="s">
        <v>67</v>
      </c>
      <c r="B22" s="36">
        <v>0</v>
      </c>
      <c r="C22" s="39">
        <v>0</v>
      </c>
      <c r="D22" s="38">
        <f t="shared" si="7"/>
        <v>0</v>
      </c>
      <c r="E22" s="36">
        <v>0</v>
      </c>
      <c r="F22" s="39">
        <v>0</v>
      </c>
      <c r="G22" s="38">
        <f t="shared" si="8"/>
        <v>0</v>
      </c>
      <c r="H22" s="87">
        <f t="shared" si="4"/>
        <v>0</v>
      </c>
      <c r="I22" s="86">
        <f t="shared" si="6"/>
        <v>0</v>
      </c>
      <c r="J22" s="52">
        <v>0</v>
      </c>
      <c r="K22" s="39">
        <v>0</v>
      </c>
      <c r="L22" s="53">
        <f t="shared" si="9"/>
        <v>0</v>
      </c>
      <c r="M22" s="91">
        <f t="shared" si="5"/>
        <v>0</v>
      </c>
      <c r="N22" s="92">
        <f t="shared" si="2"/>
        <v>0</v>
      </c>
    </row>
    <row r="23" spans="1:14" ht="15" customHeight="1">
      <c r="A23" s="20" t="s">
        <v>10</v>
      </c>
      <c r="B23" s="36">
        <v>0</v>
      </c>
      <c r="C23" s="39">
        <v>0</v>
      </c>
      <c r="D23" s="38">
        <f t="shared" si="7"/>
        <v>0</v>
      </c>
      <c r="E23" s="36">
        <v>0</v>
      </c>
      <c r="F23" s="39">
        <v>0</v>
      </c>
      <c r="G23" s="38">
        <f t="shared" si="8"/>
        <v>0</v>
      </c>
      <c r="H23" s="87">
        <f t="shared" si="4"/>
        <v>0</v>
      </c>
      <c r="I23" s="86">
        <f t="shared" si="6"/>
        <v>0</v>
      </c>
      <c r="J23" s="52">
        <v>0</v>
      </c>
      <c r="K23" s="39">
        <v>0</v>
      </c>
      <c r="L23" s="53">
        <f t="shared" si="9"/>
        <v>0</v>
      </c>
      <c r="M23" s="91">
        <f t="shared" si="5"/>
        <v>0</v>
      </c>
      <c r="N23" s="92">
        <f t="shared" si="2"/>
        <v>0</v>
      </c>
    </row>
    <row r="24" spans="1:14" ht="15" customHeight="1">
      <c r="A24" s="20" t="s">
        <v>11</v>
      </c>
      <c r="B24" s="36">
        <v>5880</v>
      </c>
      <c r="C24" s="39">
        <v>120</v>
      </c>
      <c r="D24" s="38">
        <f t="shared" si="7"/>
        <v>6000</v>
      </c>
      <c r="E24" s="36">
        <v>5847</v>
      </c>
      <c r="F24" s="39">
        <v>81</v>
      </c>
      <c r="G24" s="38">
        <f t="shared" si="8"/>
        <v>5928</v>
      </c>
      <c r="H24" s="87">
        <f t="shared" si="4"/>
        <v>-72</v>
      </c>
      <c r="I24" s="86">
        <f t="shared" si="6"/>
        <v>0.988</v>
      </c>
      <c r="J24" s="52">
        <v>6075</v>
      </c>
      <c r="K24" s="39">
        <v>150</v>
      </c>
      <c r="L24" s="53">
        <f t="shared" si="9"/>
        <v>6225</v>
      </c>
      <c r="M24" s="91">
        <f t="shared" si="5"/>
        <v>297</v>
      </c>
      <c r="N24" s="92">
        <f t="shared" si="2"/>
        <v>1.0501012145748987</v>
      </c>
    </row>
    <row r="25" spans="1:14" ht="12.75">
      <c r="A25" s="114" t="s">
        <v>12</v>
      </c>
      <c r="B25" s="36">
        <v>401</v>
      </c>
      <c r="C25" s="54">
        <v>0</v>
      </c>
      <c r="D25" s="76">
        <f t="shared" si="7"/>
        <v>401</v>
      </c>
      <c r="E25" s="36">
        <v>401</v>
      </c>
      <c r="F25" s="54">
        <v>0</v>
      </c>
      <c r="G25" s="76">
        <f t="shared" si="8"/>
        <v>401</v>
      </c>
      <c r="H25" s="87">
        <f t="shared" si="4"/>
        <v>0</v>
      </c>
      <c r="I25" s="86">
        <f t="shared" si="6"/>
        <v>1</v>
      </c>
      <c r="J25" s="52">
        <v>500</v>
      </c>
      <c r="K25" s="54">
        <v>0</v>
      </c>
      <c r="L25" s="101">
        <f t="shared" si="9"/>
        <v>500</v>
      </c>
      <c r="M25" s="91">
        <f t="shared" si="5"/>
        <v>99</v>
      </c>
      <c r="N25" s="92">
        <f t="shared" si="2"/>
        <v>1.2468827930174564</v>
      </c>
    </row>
    <row r="26" spans="1:14" ht="15" customHeight="1">
      <c r="A26" s="20" t="s">
        <v>13</v>
      </c>
      <c r="B26" s="36">
        <v>5479</v>
      </c>
      <c r="C26" s="39">
        <v>0</v>
      </c>
      <c r="D26" s="38">
        <f t="shared" si="7"/>
        <v>5479</v>
      </c>
      <c r="E26" s="36">
        <v>5656</v>
      </c>
      <c r="F26" s="39">
        <v>81</v>
      </c>
      <c r="G26" s="38">
        <f t="shared" si="8"/>
        <v>5737</v>
      </c>
      <c r="H26" s="87">
        <f t="shared" si="4"/>
        <v>258</v>
      </c>
      <c r="I26" s="86">
        <f t="shared" si="6"/>
        <v>1.0470888848329987</v>
      </c>
      <c r="J26" s="52">
        <v>5575</v>
      </c>
      <c r="K26" s="39">
        <v>150</v>
      </c>
      <c r="L26" s="53">
        <f t="shared" si="9"/>
        <v>5725</v>
      </c>
      <c r="M26" s="91">
        <f t="shared" si="5"/>
        <v>-12</v>
      </c>
      <c r="N26" s="92">
        <f t="shared" si="2"/>
        <v>0.997908314450061</v>
      </c>
    </row>
    <row r="27" spans="1:14" ht="15" customHeight="1">
      <c r="A27" s="23" t="s">
        <v>14</v>
      </c>
      <c r="B27" s="36">
        <v>24537</v>
      </c>
      <c r="C27" s="39">
        <v>0</v>
      </c>
      <c r="D27" s="38">
        <f t="shared" si="7"/>
        <v>24537</v>
      </c>
      <c r="E27" s="36">
        <v>24194</v>
      </c>
      <c r="F27" s="39">
        <v>0</v>
      </c>
      <c r="G27" s="38">
        <f t="shared" si="8"/>
        <v>24194</v>
      </c>
      <c r="H27" s="87">
        <f t="shared" si="4"/>
        <v>-343</v>
      </c>
      <c r="I27" s="86">
        <f t="shared" si="6"/>
        <v>0.9860211109752618</v>
      </c>
      <c r="J27" s="52">
        <v>23870</v>
      </c>
      <c r="K27" s="39">
        <v>0</v>
      </c>
      <c r="L27" s="53">
        <f t="shared" si="9"/>
        <v>23870</v>
      </c>
      <c r="M27" s="91">
        <f t="shared" si="5"/>
        <v>-324</v>
      </c>
      <c r="N27" s="92">
        <f t="shared" si="2"/>
        <v>0.9866082499793337</v>
      </c>
    </row>
    <row r="28" spans="1:14" ht="15" customHeight="1">
      <c r="A28" s="20" t="s">
        <v>15</v>
      </c>
      <c r="B28" s="36">
        <v>17917</v>
      </c>
      <c r="C28" s="39">
        <v>0</v>
      </c>
      <c r="D28" s="38">
        <f t="shared" si="7"/>
        <v>17917</v>
      </c>
      <c r="E28" s="36">
        <v>17609</v>
      </c>
      <c r="F28" s="39">
        <v>0</v>
      </c>
      <c r="G28" s="38">
        <f t="shared" si="8"/>
        <v>17609</v>
      </c>
      <c r="H28" s="87">
        <f t="shared" si="4"/>
        <v>-308</v>
      </c>
      <c r="I28" s="86">
        <f t="shared" si="6"/>
        <v>0.9828096221465648</v>
      </c>
      <c r="J28" s="52">
        <v>17600</v>
      </c>
      <c r="K28" s="54">
        <v>0</v>
      </c>
      <c r="L28" s="53">
        <f t="shared" si="9"/>
        <v>17600</v>
      </c>
      <c r="M28" s="91">
        <f t="shared" si="5"/>
        <v>-9</v>
      </c>
      <c r="N28" s="92">
        <f t="shared" si="2"/>
        <v>0.9994888977227554</v>
      </c>
    </row>
    <row r="29" spans="1:14" ht="15" customHeight="1">
      <c r="A29" s="23" t="s">
        <v>16</v>
      </c>
      <c r="B29" s="36">
        <v>17100</v>
      </c>
      <c r="C29" s="39">
        <v>0</v>
      </c>
      <c r="D29" s="38">
        <f t="shared" si="7"/>
        <v>17100</v>
      </c>
      <c r="E29" s="36">
        <v>16844</v>
      </c>
      <c r="F29" s="39">
        <v>0</v>
      </c>
      <c r="G29" s="38">
        <f t="shared" si="8"/>
        <v>16844</v>
      </c>
      <c r="H29" s="87">
        <f t="shared" si="4"/>
        <v>-256</v>
      </c>
      <c r="I29" s="86">
        <f t="shared" si="6"/>
        <v>0.9850292397660819</v>
      </c>
      <c r="J29" s="52">
        <v>16900</v>
      </c>
      <c r="K29" s="39">
        <v>0</v>
      </c>
      <c r="L29" s="53">
        <f t="shared" si="9"/>
        <v>16900</v>
      </c>
      <c r="M29" s="91">
        <f t="shared" si="5"/>
        <v>56</v>
      </c>
      <c r="N29" s="92">
        <f t="shared" si="2"/>
        <v>1.0033246259795774</v>
      </c>
    </row>
    <row r="30" spans="1:14" ht="15" customHeight="1">
      <c r="A30" s="20" t="s">
        <v>17</v>
      </c>
      <c r="B30" s="36">
        <v>817</v>
      </c>
      <c r="C30" s="39">
        <v>0</v>
      </c>
      <c r="D30" s="38">
        <f t="shared" si="7"/>
        <v>817</v>
      </c>
      <c r="E30" s="36">
        <v>765</v>
      </c>
      <c r="F30" s="39">
        <v>0</v>
      </c>
      <c r="G30" s="38">
        <f t="shared" si="8"/>
        <v>765</v>
      </c>
      <c r="H30" s="87">
        <f t="shared" si="4"/>
        <v>-52</v>
      </c>
      <c r="I30" s="86">
        <f t="shared" si="6"/>
        <v>0.9363525091799265</v>
      </c>
      <c r="J30" s="52">
        <v>700</v>
      </c>
      <c r="K30" s="39">
        <v>0</v>
      </c>
      <c r="L30" s="53">
        <f t="shared" si="9"/>
        <v>700</v>
      </c>
      <c r="M30" s="91">
        <f t="shared" si="5"/>
        <v>-65</v>
      </c>
      <c r="N30" s="92">
        <f t="shared" si="2"/>
        <v>0.9150326797385621</v>
      </c>
    </row>
    <row r="31" spans="1:14" ht="12.75">
      <c r="A31" s="20" t="s">
        <v>18</v>
      </c>
      <c r="B31" s="36">
        <v>6620</v>
      </c>
      <c r="C31" s="39">
        <v>0</v>
      </c>
      <c r="D31" s="38">
        <f t="shared" si="7"/>
        <v>6620</v>
      </c>
      <c r="E31" s="36">
        <v>6585</v>
      </c>
      <c r="F31" s="39">
        <v>0</v>
      </c>
      <c r="G31" s="38">
        <f t="shared" si="8"/>
        <v>6585</v>
      </c>
      <c r="H31" s="87">
        <f t="shared" si="4"/>
        <v>-35</v>
      </c>
      <c r="I31" s="86">
        <f t="shared" si="6"/>
        <v>0.9947129909365559</v>
      </c>
      <c r="J31" s="52">
        <v>6270</v>
      </c>
      <c r="K31" s="39">
        <v>0</v>
      </c>
      <c r="L31" s="53">
        <f t="shared" si="9"/>
        <v>6270</v>
      </c>
      <c r="M31" s="91">
        <f t="shared" si="5"/>
        <v>-315</v>
      </c>
      <c r="N31" s="92">
        <f t="shared" si="2"/>
        <v>0.9521640091116174</v>
      </c>
    </row>
    <row r="32" spans="1:14" ht="15" customHeight="1">
      <c r="A32" s="23" t="s">
        <v>19</v>
      </c>
      <c r="B32" s="36">
        <v>199</v>
      </c>
      <c r="C32" s="39">
        <v>0</v>
      </c>
      <c r="D32" s="38">
        <f t="shared" si="7"/>
        <v>199</v>
      </c>
      <c r="E32" s="36">
        <v>142</v>
      </c>
      <c r="F32" s="39">
        <v>0</v>
      </c>
      <c r="G32" s="38">
        <f t="shared" si="8"/>
        <v>142</v>
      </c>
      <c r="H32" s="87">
        <f t="shared" si="4"/>
        <v>-57</v>
      </c>
      <c r="I32" s="86">
        <f t="shared" si="6"/>
        <v>0.7135678391959799</v>
      </c>
      <c r="J32" s="52">
        <v>200</v>
      </c>
      <c r="K32" s="39">
        <v>0</v>
      </c>
      <c r="L32" s="53">
        <f t="shared" si="9"/>
        <v>200</v>
      </c>
      <c r="M32" s="91">
        <f t="shared" si="5"/>
        <v>58</v>
      </c>
      <c r="N32" s="92">
        <f t="shared" si="2"/>
        <v>1.408450704225352</v>
      </c>
    </row>
    <row r="33" spans="1:14" ht="15" customHeight="1">
      <c r="A33" s="23" t="s">
        <v>72</v>
      </c>
      <c r="B33" s="36">
        <v>274</v>
      </c>
      <c r="C33" s="39">
        <v>0</v>
      </c>
      <c r="D33" s="38">
        <f t="shared" si="7"/>
        <v>274</v>
      </c>
      <c r="E33" s="36">
        <v>177</v>
      </c>
      <c r="F33" s="39">
        <v>0</v>
      </c>
      <c r="G33" s="38">
        <f t="shared" si="8"/>
        <v>177</v>
      </c>
      <c r="H33" s="87">
        <f t="shared" si="4"/>
        <v>-97</v>
      </c>
      <c r="I33" s="86">
        <f t="shared" si="6"/>
        <v>0.6459854014598541</v>
      </c>
      <c r="J33" s="52">
        <v>180</v>
      </c>
      <c r="K33" s="39">
        <v>0</v>
      </c>
      <c r="L33" s="53">
        <f t="shared" si="9"/>
        <v>180</v>
      </c>
      <c r="M33" s="91">
        <f t="shared" si="5"/>
        <v>3</v>
      </c>
      <c r="N33" s="92">
        <f t="shared" si="2"/>
        <v>1.0169491525423728</v>
      </c>
    </row>
    <row r="34" spans="1:14" ht="24">
      <c r="A34" s="20" t="s">
        <v>68</v>
      </c>
      <c r="B34" s="36">
        <v>2495</v>
      </c>
      <c r="C34" s="39">
        <v>0</v>
      </c>
      <c r="D34" s="38">
        <f t="shared" si="7"/>
        <v>2495</v>
      </c>
      <c r="E34" s="36">
        <v>2651</v>
      </c>
      <c r="F34" s="39">
        <v>0</v>
      </c>
      <c r="G34" s="38">
        <f t="shared" si="8"/>
        <v>2651</v>
      </c>
      <c r="H34" s="87">
        <f t="shared" si="4"/>
        <v>156</v>
      </c>
      <c r="I34" s="86">
        <f t="shared" si="6"/>
        <v>1.0625250501002004</v>
      </c>
      <c r="J34" s="52">
        <v>2632</v>
      </c>
      <c r="K34" s="39">
        <v>0</v>
      </c>
      <c r="L34" s="53">
        <f t="shared" si="9"/>
        <v>2632</v>
      </c>
      <c r="M34" s="91">
        <f t="shared" si="5"/>
        <v>-19</v>
      </c>
      <c r="N34" s="92">
        <f t="shared" si="2"/>
        <v>0.992832893247831</v>
      </c>
    </row>
    <row r="35" spans="1:14" ht="24">
      <c r="A35" s="20" t="s">
        <v>20</v>
      </c>
      <c r="B35" s="36">
        <v>2495</v>
      </c>
      <c r="C35" s="39">
        <v>0</v>
      </c>
      <c r="D35" s="38">
        <f t="shared" si="7"/>
        <v>2495</v>
      </c>
      <c r="E35" s="36">
        <v>2515</v>
      </c>
      <c r="F35" s="39">
        <v>0</v>
      </c>
      <c r="G35" s="38">
        <f t="shared" si="8"/>
        <v>2515</v>
      </c>
      <c r="H35" s="87">
        <f t="shared" si="4"/>
        <v>20</v>
      </c>
      <c r="I35" s="86">
        <f t="shared" si="6"/>
        <v>1.0080160320641283</v>
      </c>
      <c r="J35" s="52">
        <v>2532</v>
      </c>
      <c r="K35" s="39">
        <v>0</v>
      </c>
      <c r="L35" s="53">
        <f t="shared" si="9"/>
        <v>2532</v>
      </c>
      <c r="M35" s="91">
        <f t="shared" si="5"/>
        <v>17</v>
      </c>
      <c r="N35" s="92">
        <f t="shared" si="2"/>
        <v>1.0067594433399603</v>
      </c>
    </row>
    <row r="36" spans="1:15" ht="24">
      <c r="A36" s="20" t="s">
        <v>76</v>
      </c>
      <c r="B36" s="36">
        <v>0</v>
      </c>
      <c r="C36" s="37">
        <v>0</v>
      </c>
      <c r="D36" s="38">
        <f t="shared" si="7"/>
        <v>0</v>
      </c>
      <c r="E36" s="40">
        <v>136</v>
      </c>
      <c r="F36" s="41">
        <v>0</v>
      </c>
      <c r="G36" s="38">
        <f t="shared" si="8"/>
        <v>136</v>
      </c>
      <c r="H36" s="93">
        <f t="shared" si="4"/>
        <v>136</v>
      </c>
      <c r="I36" s="92">
        <f t="shared" si="6"/>
        <v>0</v>
      </c>
      <c r="J36" s="52">
        <v>100</v>
      </c>
      <c r="K36" s="39">
        <v>0</v>
      </c>
      <c r="L36" s="101">
        <f t="shared" si="9"/>
        <v>100</v>
      </c>
      <c r="M36" s="91">
        <f t="shared" si="5"/>
        <v>-36</v>
      </c>
      <c r="N36" s="92">
        <f t="shared" si="2"/>
        <v>0.7352941176470589</v>
      </c>
      <c r="O36" s="77"/>
    </row>
    <row r="37" spans="1:14" ht="15" customHeight="1" thickBot="1">
      <c r="A37" s="24" t="s">
        <v>21</v>
      </c>
      <c r="B37" s="36">
        <v>0</v>
      </c>
      <c r="C37" s="41">
        <v>165</v>
      </c>
      <c r="D37" s="38">
        <f t="shared" si="7"/>
        <v>165</v>
      </c>
      <c r="E37" s="40">
        <v>0</v>
      </c>
      <c r="F37" s="41">
        <v>180</v>
      </c>
      <c r="G37" s="38">
        <f t="shared" si="8"/>
        <v>180</v>
      </c>
      <c r="H37" s="88">
        <f t="shared" si="4"/>
        <v>15</v>
      </c>
      <c r="I37" s="89">
        <f t="shared" si="6"/>
        <v>1.0909090909090908</v>
      </c>
      <c r="J37" s="55">
        <v>0</v>
      </c>
      <c r="K37" s="41">
        <v>170</v>
      </c>
      <c r="L37" s="53">
        <f t="shared" si="9"/>
        <v>170</v>
      </c>
      <c r="M37" s="97">
        <f t="shared" si="5"/>
        <v>-10</v>
      </c>
      <c r="N37" s="92">
        <f t="shared" si="2"/>
        <v>0.9444444444444444</v>
      </c>
    </row>
    <row r="38" spans="1:14" ht="15" customHeight="1" thickBot="1">
      <c r="A38" s="25" t="s">
        <v>22</v>
      </c>
      <c r="B38" s="45">
        <f>SUM(B20+B21+B22+B23+B24+B27+B32+B33+B34+B37)</f>
        <v>36811</v>
      </c>
      <c r="C38" s="45">
        <f>SUM(C26+C20+C21+C22+C23+C24+C27+C32+C33+C34+C37)</f>
        <v>348</v>
      </c>
      <c r="D38" s="45">
        <f>SUM(D20+D21+D22+D23+D24+D27+D32+D33+D34+D37)</f>
        <v>37159</v>
      </c>
      <c r="E38" s="45">
        <f>SUM(E20+E21+E22+E23+E24+E27+E32+E33+E34+E37)</f>
        <v>36967</v>
      </c>
      <c r="F38" s="45">
        <f>SUM(F20+F21+F22+F23+F24+F27+F32+F33+F34+F37)</f>
        <v>285</v>
      </c>
      <c r="G38" s="45">
        <f>SUM(G20+G21+G22+G23+G24+G27+G32+G33+G34+G37)</f>
        <v>37252</v>
      </c>
      <c r="H38" s="103">
        <f t="shared" si="4"/>
        <v>93</v>
      </c>
      <c r="I38" s="104">
        <f t="shared" si="6"/>
        <v>1.0025027584165342</v>
      </c>
      <c r="J38" s="43">
        <f>SUM(J20+J21+J22+J23+J24+J27+J32+J33+J34+J37)</f>
        <v>36557</v>
      </c>
      <c r="K38" s="43">
        <f>SUM(K20+K21+K22+K23+K24+K27+K32+K33+K34+K37)</f>
        <v>420</v>
      </c>
      <c r="L38" s="43">
        <f>SUM(L20+L21+L22+L23+L24+L27+L32+L33+L34+L37)</f>
        <v>36977</v>
      </c>
      <c r="M38" s="42">
        <f t="shared" si="5"/>
        <v>-275</v>
      </c>
      <c r="N38" s="102">
        <f>IF(G38=0,0,+L38/G38)</f>
        <v>0.9926178460216901</v>
      </c>
    </row>
    <row r="39" spans="1:14" ht="15" customHeight="1" thickBot="1">
      <c r="A39" s="25" t="s">
        <v>23</v>
      </c>
      <c r="B39" s="42">
        <f>B19-B38</f>
        <v>-1075</v>
      </c>
      <c r="C39" s="43">
        <f>C19-C38</f>
        <v>1075</v>
      </c>
      <c r="D39" s="46">
        <f>SUM(B39:C39)</f>
        <v>0</v>
      </c>
      <c r="E39" s="42">
        <f>E19-E38</f>
        <v>-1169</v>
      </c>
      <c r="F39" s="43">
        <f>F19-F38</f>
        <v>1169</v>
      </c>
      <c r="G39" s="46">
        <f>SUM(E39:F39)</f>
        <v>0</v>
      </c>
      <c r="H39" s="103">
        <f>+E39-B39</f>
        <v>-94</v>
      </c>
      <c r="I39" s="104"/>
      <c r="J39" s="42">
        <f>J19-J38</f>
        <v>-930</v>
      </c>
      <c r="K39" s="43">
        <f>K19-K38</f>
        <v>930</v>
      </c>
      <c r="L39" s="46">
        <f>SUM(J39:K39)</f>
        <v>0</v>
      </c>
      <c r="M39" s="42"/>
      <c r="N39" s="102"/>
    </row>
    <row r="40" spans="1:14" ht="24.75" thickBot="1">
      <c r="A40" s="25" t="s">
        <v>31</v>
      </c>
      <c r="B40" s="169">
        <v>0</v>
      </c>
      <c r="C40" s="170"/>
      <c r="D40" s="171"/>
      <c r="E40" s="161">
        <v>0</v>
      </c>
      <c r="F40" s="162"/>
      <c r="G40" s="163"/>
      <c r="H40" s="103"/>
      <c r="I40" s="104"/>
      <c r="J40" s="161">
        <v>0</v>
      </c>
      <c r="K40" s="167"/>
      <c r="L40" s="168"/>
      <c r="M40" s="42"/>
      <c r="N40" s="102"/>
    </row>
    <row r="41" spans="1:8" ht="21.75" customHeight="1" thickBot="1">
      <c r="A41" s="26" t="s">
        <v>38</v>
      </c>
      <c r="B41" s="159"/>
      <c r="C41" s="160"/>
      <c r="D41" s="160"/>
      <c r="E41" s="161">
        <f>+E40</f>
        <v>0</v>
      </c>
      <c r="F41" s="162"/>
      <c r="G41" s="163"/>
      <c r="H41"/>
    </row>
    <row r="42" ht="14.25" customHeight="1">
      <c r="A42" s="79"/>
    </row>
    <row r="43" ht="12.75" customHeight="1">
      <c r="A43" s="3"/>
    </row>
    <row r="44" spans="1:11" ht="16.5" customHeight="1" thickBot="1">
      <c r="A44" s="79" t="s">
        <v>43</v>
      </c>
      <c r="B44" s="175" t="s">
        <v>95</v>
      </c>
      <c r="C44" s="176"/>
      <c r="D44" s="176"/>
      <c r="E44" s="176"/>
      <c r="F44" s="176"/>
      <c r="G44" s="176"/>
      <c r="H44" s="176"/>
      <c r="I44" s="176"/>
      <c r="K44" t="s">
        <v>24</v>
      </c>
    </row>
    <row r="45" spans="1:11" ht="18" customHeight="1">
      <c r="A45" s="249" t="s">
        <v>30</v>
      </c>
      <c r="B45" s="164" t="s">
        <v>82</v>
      </c>
      <c r="C45" s="177" t="s">
        <v>77</v>
      </c>
      <c r="D45" s="178"/>
      <c r="E45" s="178"/>
      <c r="F45" s="178"/>
      <c r="G45" s="178"/>
      <c r="H45" s="178"/>
      <c r="I45" s="178"/>
      <c r="J45" s="179"/>
      <c r="K45" s="172" t="s">
        <v>83</v>
      </c>
    </row>
    <row r="46" spans="1:11" ht="14.25" customHeight="1">
      <c r="A46" s="250"/>
      <c r="B46" s="165"/>
      <c r="C46" s="221" t="s">
        <v>28</v>
      </c>
      <c r="D46" s="248" t="s">
        <v>29</v>
      </c>
      <c r="E46" s="248"/>
      <c r="F46" s="248"/>
      <c r="G46" s="248"/>
      <c r="H46" s="248"/>
      <c r="I46" s="248"/>
      <c r="J46" s="248"/>
      <c r="K46" s="173"/>
    </row>
    <row r="47" spans="1:11" ht="14.25" customHeight="1">
      <c r="A47" s="251"/>
      <c r="B47" s="166"/>
      <c r="C47" s="222"/>
      <c r="D47" s="56">
        <v>1</v>
      </c>
      <c r="E47" s="56">
        <v>2</v>
      </c>
      <c r="F47" s="56">
        <v>3</v>
      </c>
      <c r="G47" s="56">
        <v>4</v>
      </c>
      <c r="H47" s="57">
        <v>5</v>
      </c>
      <c r="I47" s="57">
        <v>6</v>
      </c>
      <c r="J47" s="56">
        <v>7</v>
      </c>
      <c r="K47" s="174"/>
    </row>
    <row r="48" spans="1:11" ht="14.25" customHeight="1" thickBot="1">
      <c r="A48" s="58">
        <v>157890</v>
      </c>
      <c r="B48" s="59">
        <v>44810</v>
      </c>
      <c r="C48" s="60">
        <f>SUM(D48:I48)</f>
        <v>2532</v>
      </c>
      <c r="D48" s="61">
        <v>154</v>
      </c>
      <c r="E48" s="60">
        <v>839</v>
      </c>
      <c r="F48" s="60">
        <v>102</v>
      </c>
      <c r="G48" s="60">
        <v>0</v>
      </c>
      <c r="H48" s="62">
        <v>1437</v>
      </c>
      <c r="I48" s="60">
        <v>0</v>
      </c>
      <c r="J48" s="109">
        <v>0</v>
      </c>
      <c r="K48" s="63">
        <f>A48-B48-C48</f>
        <v>110548</v>
      </c>
    </row>
    <row r="49" ht="14.25" customHeight="1">
      <c r="A49" s="3"/>
    </row>
    <row r="50" ht="14.25" customHeight="1">
      <c r="A50" s="79"/>
    </row>
    <row r="51" spans="1:12" ht="14.25" customHeight="1" thickBot="1">
      <c r="A51" s="175" t="s">
        <v>54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</row>
    <row r="52" spans="1:13" ht="24" customHeight="1">
      <c r="A52" s="243" t="s">
        <v>32</v>
      </c>
      <c r="B52" s="209" t="s">
        <v>91</v>
      </c>
      <c r="C52" s="245" t="s">
        <v>92</v>
      </c>
      <c r="D52" s="246"/>
      <c r="E52" s="246"/>
      <c r="F52" s="247"/>
      <c r="G52" s="209" t="s">
        <v>94</v>
      </c>
      <c r="H52" s="224" t="s">
        <v>39</v>
      </c>
      <c r="I52" s="226" t="s">
        <v>84</v>
      </c>
      <c r="J52" s="227"/>
      <c r="K52" s="227"/>
      <c r="L52" s="228"/>
      <c r="M52" s="77"/>
    </row>
    <row r="53" spans="1:13" ht="34.5" thickBot="1">
      <c r="A53" s="244"/>
      <c r="B53" s="210"/>
      <c r="C53" s="64" t="s">
        <v>78</v>
      </c>
      <c r="D53" s="65" t="s">
        <v>33</v>
      </c>
      <c r="E53" s="65" t="s">
        <v>34</v>
      </c>
      <c r="F53" s="66" t="s">
        <v>79</v>
      </c>
      <c r="G53" s="210"/>
      <c r="H53" s="225"/>
      <c r="I53" s="124" t="s">
        <v>85</v>
      </c>
      <c r="J53" s="125" t="s">
        <v>33</v>
      </c>
      <c r="K53" s="125" t="s">
        <v>34</v>
      </c>
      <c r="L53" s="126" t="s">
        <v>86</v>
      </c>
      <c r="M53" s="77"/>
    </row>
    <row r="54" spans="1:13" ht="14.25" customHeight="1">
      <c r="A54" s="13" t="s">
        <v>35</v>
      </c>
      <c r="B54" s="83">
        <f>B56+B55</f>
        <v>6538.6900000000005</v>
      </c>
      <c r="C54" s="111" t="s">
        <v>36</v>
      </c>
      <c r="D54" s="111" t="s">
        <v>36</v>
      </c>
      <c r="E54" s="111" t="s">
        <v>36</v>
      </c>
      <c r="F54" s="112" t="s">
        <v>36</v>
      </c>
      <c r="G54" s="83">
        <f>G55+G56</f>
        <v>4952.69</v>
      </c>
      <c r="H54" s="84" t="s">
        <v>36</v>
      </c>
      <c r="I54" s="113" t="s">
        <v>36</v>
      </c>
      <c r="J54" s="111" t="s">
        <v>36</v>
      </c>
      <c r="K54" s="111" t="s">
        <v>36</v>
      </c>
      <c r="L54" s="84" t="s">
        <v>36</v>
      </c>
      <c r="M54" s="77"/>
    </row>
    <row r="55" spans="1:13" ht="14.25" customHeight="1">
      <c r="A55" s="9" t="s">
        <v>56</v>
      </c>
      <c r="B55" s="130">
        <v>939.69</v>
      </c>
      <c r="C55" s="127">
        <v>939.69</v>
      </c>
      <c r="D55" s="127">
        <v>0</v>
      </c>
      <c r="E55" s="127">
        <v>500</v>
      </c>
      <c r="F55" s="131">
        <v>439.69</v>
      </c>
      <c r="G55" s="130">
        <v>439.69</v>
      </c>
      <c r="H55" s="132">
        <f>+G55-F55</f>
        <v>0</v>
      </c>
      <c r="I55" s="138">
        <v>439.69</v>
      </c>
      <c r="J55" s="127">
        <v>0</v>
      </c>
      <c r="K55" s="127">
        <v>400</v>
      </c>
      <c r="L55" s="132">
        <f>+I55+J55-K55</f>
        <v>39.69</v>
      </c>
      <c r="M55" s="77"/>
    </row>
    <row r="56" spans="1:13" ht="14.25" customHeight="1">
      <c r="A56" s="80" t="s">
        <v>57</v>
      </c>
      <c r="B56" s="130">
        <v>5599</v>
      </c>
      <c r="C56" s="128" t="s">
        <v>36</v>
      </c>
      <c r="D56" s="128" t="s">
        <v>36</v>
      </c>
      <c r="E56" s="128" t="s">
        <v>36</v>
      </c>
      <c r="F56" s="129" t="s">
        <v>36</v>
      </c>
      <c r="G56" s="130">
        <v>4513</v>
      </c>
      <c r="H56" s="133" t="s">
        <v>36</v>
      </c>
      <c r="I56" s="139" t="s">
        <v>36</v>
      </c>
      <c r="J56" s="128" t="s">
        <v>36</v>
      </c>
      <c r="K56" s="128" t="s">
        <v>36</v>
      </c>
      <c r="L56" s="140" t="s">
        <v>36</v>
      </c>
      <c r="M56" s="77"/>
    </row>
    <row r="57" spans="1:13" ht="14.25" customHeight="1">
      <c r="A57" s="81" t="s">
        <v>37</v>
      </c>
      <c r="B57" s="141">
        <v>159</v>
      </c>
      <c r="C57" s="142">
        <v>185.6</v>
      </c>
      <c r="D57" s="142">
        <v>168.44</v>
      </c>
      <c r="E57" s="142">
        <v>126.69</v>
      </c>
      <c r="F57" s="143">
        <f>+C57+D57-E57</f>
        <v>227.34999999999997</v>
      </c>
      <c r="G57" s="141">
        <v>224.91</v>
      </c>
      <c r="H57" s="144">
        <f>+G57-F57</f>
        <v>-2.4399999999999693</v>
      </c>
      <c r="I57" s="145">
        <v>227</v>
      </c>
      <c r="J57" s="142">
        <v>169</v>
      </c>
      <c r="K57" s="142">
        <v>230</v>
      </c>
      <c r="L57" s="144">
        <f>+I57+J57-K57</f>
        <v>166</v>
      </c>
      <c r="M57" s="77"/>
    </row>
    <row r="58" spans="1:13" ht="14.25" customHeight="1">
      <c r="A58" s="80" t="s">
        <v>46</v>
      </c>
      <c r="B58" s="155">
        <f>SUM(B59:B60)</f>
        <v>4300.01</v>
      </c>
      <c r="C58" s="146" t="s">
        <v>36</v>
      </c>
      <c r="D58" s="146" t="s">
        <v>36</v>
      </c>
      <c r="E58" s="146" t="s">
        <v>36</v>
      </c>
      <c r="F58" s="156" t="s">
        <v>36</v>
      </c>
      <c r="G58" s="155">
        <v>3707</v>
      </c>
      <c r="H58" s="133" t="s">
        <v>36</v>
      </c>
      <c r="I58" s="147" t="s">
        <v>36</v>
      </c>
      <c r="J58" s="146" t="s">
        <v>36</v>
      </c>
      <c r="K58" s="146" t="s">
        <v>36</v>
      </c>
      <c r="L58" s="148" t="s">
        <v>36</v>
      </c>
      <c r="M58" s="77"/>
    </row>
    <row r="59" spans="1:13" ht="14.25" customHeight="1">
      <c r="A59" s="80" t="s">
        <v>58</v>
      </c>
      <c r="B59" s="130">
        <v>1227.44</v>
      </c>
      <c r="C59" s="127">
        <v>1227.44</v>
      </c>
      <c r="D59" s="127">
        <v>60</v>
      </c>
      <c r="E59" s="127">
        <v>1252.81</v>
      </c>
      <c r="F59" s="131">
        <f>+C59+D59-E59</f>
        <v>34.63000000000011</v>
      </c>
      <c r="G59" s="130">
        <v>34.63</v>
      </c>
      <c r="H59" s="144">
        <f>+G59-F59</f>
        <v>-1.0658141036401503E-13</v>
      </c>
      <c r="I59" s="138">
        <v>34.63</v>
      </c>
      <c r="J59" s="127">
        <v>0</v>
      </c>
      <c r="K59" s="127">
        <v>0</v>
      </c>
      <c r="L59" s="132">
        <f>+I59+J59-K59</f>
        <v>34.63</v>
      </c>
      <c r="M59" s="77"/>
    </row>
    <row r="60" spans="1:13" ht="14.25" customHeight="1" thickBot="1">
      <c r="A60" s="82" t="s">
        <v>59</v>
      </c>
      <c r="B60" s="134">
        <v>3072.57</v>
      </c>
      <c r="C60" s="135">
        <v>3072.57</v>
      </c>
      <c r="D60" s="135">
        <v>2515.36</v>
      </c>
      <c r="E60" s="135">
        <v>1915.45</v>
      </c>
      <c r="F60" s="136">
        <f>C60+D60-E60</f>
        <v>3672.4800000000005</v>
      </c>
      <c r="G60" s="134">
        <v>3672.48</v>
      </c>
      <c r="H60" s="137">
        <f>+G60-F60</f>
        <v>0</v>
      </c>
      <c r="I60" s="149">
        <f>F60</f>
        <v>3672.4800000000005</v>
      </c>
      <c r="J60" s="135">
        <v>2532</v>
      </c>
      <c r="K60" s="135">
        <v>3557</v>
      </c>
      <c r="L60" s="137">
        <f>+I60+J60-K60</f>
        <v>2647.4800000000005</v>
      </c>
      <c r="M60" s="77"/>
    </row>
    <row r="61" ht="14.25" customHeight="1">
      <c r="A61" s="79" t="s">
        <v>102</v>
      </c>
    </row>
    <row r="62" ht="14.25" customHeight="1">
      <c r="A62" s="3"/>
    </row>
    <row r="63" ht="14.25" customHeight="1" thickBot="1">
      <c r="A63" s="79"/>
    </row>
    <row r="64" spans="1:12" ht="14.25" customHeight="1">
      <c r="A64" s="232" t="s">
        <v>87</v>
      </c>
      <c r="B64" s="233"/>
      <c r="C64" s="233"/>
      <c r="D64" s="233"/>
      <c r="E64" s="233"/>
      <c r="F64" s="233"/>
      <c r="G64" s="233"/>
      <c r="H64" s="233"/>
      <c r="I64" s="233"/>
      <c r="J64" s="233"/>
      <c r="K64" s="10"/>
      <c r="L64" s="11"/>
    </row>
    <row r="65" spans="1:12" ht="14.25" customHeight="1">
      <c r="A65" s="202" t="s">
        <v>27</v>
      </c>
      <c r="B65" s="203"/>
      <c r="C65" s="203"/>
      <c r="D65" s="203"/>
      <c r="E65" s="204"/>
      <c r="F65" s="12" t="s">
        <v>26</v>
      </c>
      <c r="G65" s="252" t="s">
        <v>40</v>
      </c>
      <c r="H65" s="203"/>
      <c r="I65" s="203"/>
      <c r="J65" s="203"/>
      <c r="K65" s="204"/>
      <c r="L65" s="14" t="s">
        <v>26</v>
      </c>
    </row>
    <row r="66" spans="1:12" ht="14.25" customHeight="1">
      <c r="A66" s="151" t="s">
        <v>96</v>
      </c>
      <c r="B66" s="150"/>
      <c r="C66" s="150"/>
      <c r="D66" s="150"/>
      <c r="E66" s="150"/>
      <c r="F66" s="116">
        <v>140</v>
      </c>
      <c r="G66" s="214" t="s">
        <v>100</v>
      </c>
      <c r="H66" s="215"/>
      <c r="I66" s="215"/>
      <c r="J66" s="215"/>
      <c r="K66" s="216"/>
      <c r="L66" s="107">
        <v>300</v>
      </c>
    </row>
    <row r="67" spans="1:12" ht="14.25" customHeight="1">
      <c r="A67" s="151" t="s">
        <v>97</v>
      </c>
      <c r="B67" s="118"/>
      <c r="C67" s="118"/>
      <c r="D67" s="118"/>
      <c r="E67" s="119"/>
      <c r="F67" s="120">
        <v>150</v>
      </c>
      <c r="G67" s="229"/>
      <c r="H67" s="230"/>
      <c r="I67" s="230"/>
      <c r="J67" s="230"/>
      <c r="K67" s="231"/>
      <c r="L67" s="107"/>
    </row>
    <row r="68" spans="1:12" ht="14.25" customHeight="1">
      <c r="A68" s="234" t="s">
        <v>98</v>
      </c>
      <c r="B68" s="235"/>
      <c r="C68" s="235"/>
      <c r="D68" s="235"/>
      <c r="E68" s="236"/>
      <c r="F68" s="115">
        <v>140</v>
      </c>
      <c r="G68" s="217"/>
      <c r="H68" s="218"/>
      <c r="I68" s="218"/>
      <c r="J68" s="218"/>
      <c r="K68" s="219"/>
      <c r="L68" s="108"/>
    </row>
    <row r="69" spans="1:12" ht="14.25" customHeight="1">
      <c r="A69" s="237" t="s">
        <v>99</v>
      </c>
      <c r="B69" s="238"/>
      <c r="C69" s="238"/>
      <c r="D69" s="238"/>
      <c r="E69" s="239"/>
      <c r="F69" s="115">
        <v>55</v>
      </c>
      <c r="G69" s="121"/>
      <c r="H69" s="122"/>
      <c r="I69" s="122"/>
      <c r="J69" s="122"/>
      <c r="K69" s="123"/>
      <c r="L69" s="108"/>
    </row>
    <row r="70" spans="1:12" ht="14.25" customHeight="1" thickBot="1">
      <c r="A70" s="240" t="s">
        <v>101</v>
      </c>
      <c r="B70" s="241"/>
      <c r="C70" s="241"/>
      <c r="D70" s="241"/>
      <c r="E70" s="242"/>
      <c r="F70" s="115">
        <v>200</v>
      </c>
      <c r="G70" s="152"/>
      <c r="H70" s="152"/>
      <c r="I70" s="152"/>
      <c r="J70" s="152"/>
      <c r="K70" s="153"/>
      <c r="L70" s="154"/>
    </row>
    <row r="71" spans="1:12" ht="14.25" customHeight="1" thickBot="1">
      <c r="A71" s="211" t="s">
        <v>45</v>
      </c>
      <c r="B71" s="212"/>
      <c r="C71" s="212"/>
      <c r="D71" s="212"/>
      <c r="E71" s="213"/>
      <c r="F71" s="74">
        <f>SUM(F66:F70)</f>
        <v>685</v>
      </c>
      <c r="G71" s="211" t="s">
        <v>45</v>
      </c>
      <c r="H71" s="212"/>
      <c r="I71" s="212"/>
      <c r="J71" s="212"/>
      <c r="K71" s="223"/>
      <c r="L71" s="105">
        <f>SUM(L66:L69)</f>
        <v>300</v>
      </c>
    </row>
    <row r="72" spans="1:11" ht="14.25" customHeight="1" thickBot="1">
      <c r="A72" s="205" t="s">
        <v>60</v>
      </c>
      <c r="B72" s="206"/>
      <c r="C72" s="206"/>
      <c r="D72" s="206"/>
      <c r="E72" s="207"/>
      <c r="F72" s="75">
        <v>1427</v>
      </c>
      <c r="G72" s="73"/>
      <c r="H72" s="73"/>
      <c r="I72" s="106"/>
      <c r="J72" s="106"/>
      <c r="K72" s="106"/>
    </row>
    <row r="73" ht="14.25" customHeight="1">
      <c r="A73" s="3"/>
    </row>
    <row r="75" spans="1:12" ht="12.75">
      <c r="A75" s="208" t="s">
        <v>88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</row>
    <row r="76" ht="13.5" thickBot="1">
      <c r="B76" s="79"/>
    </row>
    <row r="77" spans="1:9" ht="13.5" thickBot="1">
      <c r="A77" s="4"/>
      <c r="B77" s="191" t="s">
        <v>47</v>
      </c>
      <c r="C77" s="192"/>
      <c r="D77" s="193"/>
      <c r="E77" s="15"/>
      <c r="F77" s="98" t="s">
        <v>48</v>
      </c>
      <c r="G77" s="99"/>
      <c r="H77" s="194" t="s">
        <v>41</v>
      </c>
      <c r="I77" s="195"/>
    </row>
    <row r="78" spans="1:14" s="4" customFormat="1" ht="13.5" customHeight="1">
      <c r="A78"/>
      <c r="B78" s="67" t="s">
        <v>42</v>
      </c>
      <c r="C78" s="68" t="s">
        <v>49</v>
      </c>
      <c r="D78" s="69" t="s">
        <v>50</v>
      </c>
      <c r="E78" s="67" t="s">
        <v>42</v>
      </c>
      <c r="F78" s="68" t="s">
        <v>49</v>
      </c>
      <c r="G78" s="69" t="s">
        <v>51</v>
      </c>
      <c r="H78" s="196" t="s">
        <v>52</v>
      </c>
      <c r="I78" s="197"/>
      <c r="J78"/>
      <c r="K78"/>
      <c r="L78"/>
      <c r="M78"/>
      <c r="N78"/>
    </row>
    <row r="79" spans="2:9" ht="13.5" thickBot="1">
      <c r="B79" s="70">
        <v>2012</v>
      </c>
      <c r="C79" s="71">
        <v>2013</v>
      </c>
      <c r="D79" s="72"/>
      <c r="E79" s="70">
        <v>2012</v>
      </c>
      <c r="F79" s="71">
        <v>2013</v>
      </c>
      <c r="G79" s="72" t="s">
        <v>93</v>
      </c>
      <c r="H79" s="198" t="s">
        <v>55</v>
      </c>
      <c r="I79" s="199"/>
    </row>
    <row r="80" spans="2:9" ht="13.5" thickBot="1">
      <c r="B80" s="18">
        <v>68</v>
      </c>
      <c r="C80" s="16">
        <v>68</v>
      </c>
      <c r="D80" s="17">
        <f>SUM(C80-B80)</f>
        <v>0</v>
      </c>
      <c r="E80" s="18">
        <f>H81/(12*B80)*1000</f>
        <v>20642.156862745098</v>
      </c>
      <c r="F80" s="16">
        <f>H80/(12*C80)*1000</f>
        <v>20710.78431372549</v>
      </c>
      <c r="G80" s="78">
        <f>PRODUCT(F80/E80*100)</f>
        <v>100.33246259795771</v>
      </c>
      <c r="H80" s="200">
        <f>L29</f>
        <v>16900</v>
      </c>
      <c r="I80" s="201"/>
    </row>
    <row r="81" spans="8:9" ht="13.5" customHeight="1" hidden="1">
      <c r="H81" s="220">
        <f>G29</f>
        <v>16844</v>
      </c>
      <c r="I81" s="220"/>
    </row>
    <row r="82" ht="13.5" customHeight="1" hidden="1"/>
    <row r="83" ht="16.5" customHeight="1"/>
  </sheetData>
  <sheetProtection/>
  <mergeCells count="43">
    <mergeCell ref="A64:J64"/>
    <mergeCell ref="A68:E68"/>
    <mergeCell ref="A69:E69"/>
    <mergeCell ref="A70:E70"/>
    <mergeCell ref="A52:A53"/>
    <mergeCell ref="C52:F52"/>
    <mergeCell ref="G52:G53"/>
    <mergeCell ref="G65:K65"/>
    <mergeCell ref="B52:B53"/>
    <mergeCell ref="A71:E71"/>
    <mergeCell ref="G66:K66"/>
    <mergeCell ref="G68:K68"/>
    <mergeCell ref="H81:I81"/>
    <mergeCell ref="C46:C47"/>
    <mergeCell ref="G71:K71"/>
    <mergeCell ref="H52:H53"/>
    <mergeCell ref="I52:L52"/>
    <mergeCell ref="G67:K67"/>
    <mergeCell ref="B77:D77"/>
    <mergeCell ref="H77:I77"/>
    <mergeCell ref="H78:I78"/>
    <mergeCell ref="H79:I79"/>
    <mergeCell ref="H80:I80"/>
    <mergeCell ref="A65:E65"/>
    <mergeCell ref="A72:E72"/>
    <mergeCell ref="A75:L75"/>
    <mergeCell ref="A3:N3"/>
    <mergeCell ref="A5:A8"/>
    <mergeCell ref="H6:I6"/>
    <mergeCell ref="B5:N5"/>
    <mergeCell ref="M6:N6"/>
    <mergeCell ref="A51:L51"/>
    <mergeCell ref="D46:J46"/>
    <mergeCell ref="A45:A47"/>
    <mergeCell ref="B41:D41"/>
    <mergeCell ref="E41:G41"/>
    <mergeCell ref="B45:B47"/>
    <mergeCell ref="J40:L40"/>
    <mergeCell ref="E40:G40"/>
    <mergeCell ref="B40:D40"/>
    <mergeCell ref="K45:K47"/>
    <mergeCell ref="B44:I44"/>
    <mergeCell ref="C45:J45"/>
  </mergeCells>
  <conditionalFormatting sqref="N38">
    <cfRule type="cellIs" priority="1" dxfId="3" operator="between" stopIfTrue="1">
      <formula>0.95</formula>
      <formula>0.05</formula>
    </cfRule>
    <cfRule type="cellIs" priority="2" dxfId="4" operator="between" stopIfTrue="1">
      <formula>1.05</formula>
      <formula>1.49</formula>
    </cfRule>
    <cfRule type="cellIs" priority="3" dxfId="0" operator="greaterThan" stopIfTrue="1">
      <formula>1.5</formula>
    </cfRule>
  </conditionalFormatting>
  <printOptions horizontalCentered="1"/>
  <pageMargins left="0.2362204724409449" right="0.2755905511811024" top="0.43" bottom="0.2362204724409449" header="0.2362204724409449" footer="0.196850393700787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2013-02-27T12:20:37Z</cp:lastPrinted>
  <dcterms:created xsi:type="dcterms:W3CDTF">2004-02-26T11:39:43Z</dcterms:created>
  <dcterms:modified xsi:type="dcterms:W3CDTF">2013-03-14T10:09:36Z</dcterms:modified>
  <cp:category/>
  <cp:version/>
  <cp:contentType/>
  <cp:contentStatus/>
</cp:coreProperties>
</file>