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5" localSheetId="4">'Daně'!#REF!</definedName>
    <definedName name="_1055">#REF!</definedName>
    <definedName name="_1056" localSheetId="4">'Daně'!#REF!</definedName>
    <definedName name="_1056">#REF!</definedName>
    <definedName name="_1057" localSheetId="4">'Daně'!#REF!</definedName>
    <definedName name="_1057">#REF!</definedName>
    <definedName name="_1058" localSheetId="4">'Daně'!#REF!</definedName>
    <definedName name="_1058">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 localSheetId="4">'Daně'!#REF!</definedName>
    <definedName name="_1061">#REF!</definedName>
    <definedName name="_1062" localSheetId="4">'Daně'!#REF!</definedName>
    <definedName name="_1062">#REF!</definedName>
    <definedName name="_1063" localSheetId="4">'Daně'!#REF!</definedName>
    <definedName name="_1063">#REF!</definedName>
    <definedName name="_1064" localSheetId="4">'Daně'!#REF!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4" localSheetId="4">'Daně'!#REF!</definedName>
    <definedName name="_1204">#REF!</definedName>
    <definedName name="_1205" localSheetId="4">'Daně'!#REF!</definedName>
    <definedName name="_1205">#REF!</definedName>
    <definedName name="_1206" localSheetId="4">'Daně'!#REF!</definedName>
    <definedName name="_1206">#REF!</definedName>
    <definedName name="_1207" localSheetId="4">'Daně'!#REF!</definedName>
    <definedName name="_1207">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 localSheetId="4">'Daně'!#REF!</definedName>
    <definedName name="_1210">#REF!</definedName>
    <definedName name="_1211" localSheetId="4">'Daně'!#REF!</definedName>
    <definedName name="_1211">#REF!</definedName>
    <definedName name="_1212" localSheetId="4">'Daně'!#REF!</definedName>
    <definedName name="_1212">#REF!</definedName>
    <definedName name="_1213" localSheetId="4">'Daně'!#REF!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3" localSheetId="4">'Daně'!#REF!</definedName>
    <definedName name="_1353">#REF!</definedName>
    <definedName name="_1354" localSheetId="4">'Daně'!#REF!</definedName>
    <definedName name="_1354">#REF!</definedName>
    <definedName name="_1355" localSheetId="4">'Daně'!#REF!</definedName>
    <definedName name="_1355">#REF!</definedName>
    <definedName name="_1356" localSheetId="4">'Daně'!#REF!</definedName>
    <definedName name="_1356">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 localSheetId="4">'Daně'!#REF!</definedName>
    <definedName name="_1359">#REF!</definedName>
    <definedName name="_1360" localSheetId="4">'Daně'!#REF!</definedName>
    <definedName name="_1360">#REF!</definedName>
    <definedName name="_1361" localSheetId="4">'Daně'!#REF!</definedName>
    <definedName name="_1361">#REF!</definedName>
    <definedName name="_1362" localSheetId="4">'Daně'!#REF!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2" localSheetId="4">'Daně'!#REF!</definedName>
    <definedName name="_1502">#REF!</definedName>
    <definedName name="_1503" localSheetId="4">'Daně'!#REF!</definedName>
    <definedName name="_1503">#REF!</definedName>
    <definedName name="_1504" localSheetId="4">'Daně'!#REF!</definedName>
    <definedName name="_1504">#REF!</definedName>
    <definedName name="_1505" localSheetId="4">'Daně'!#REF!</definedName>
    <definedName name="_1505">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 localSheetId="4">'Daně'!#REF!</definedName>
    <definedName name="_1508">#REF!</definedName>
    <definedName name="_1509" localSheetId="4">'Daně'!#REF!</definedName>
    <definedName name="_1509">#REF!</definedName>
    <definedName name="_1510" localSheetId="4">'Daně'!#REF!</definedName>
    <definedName name="_1510">#REF!</definedName>
    <definedName name="_1511" localSheetId="4">'Daně'!#REF!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1" localSheetId="4">'Daně'!#REF!</definedName>
    <definedName name="_1651">#REF!</definedName>
    <definedName name="_1652" localSheetId="4">'Daně'!#REF!</definedName>
    <definedName name="_1652">#REF!</definedName>
    <definedName name="_1653" localSheetId="4">'Daně'!#REF!</definedName>
    <definedName name="_1653">#REF!</definedName>
    <definedName name="_1654" localSheetId="4">'Daně'!#REF!</definedName>
    <definedName name="_1654">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 localSheetId="4">'Daně'!#REF!</definedName>
    <definedName name="_1657">#REF!</definedName>
    <definedName name="_1658" localSheetId="4">'Daně'!#REF!</definedName>
    <definedName name="_1658">#REF!</definedName>
    <definedName name="_1659" localSheetId="4">'Daně'!#REF!</definedName>
    <definedName name="_1659">#REF!</definedName>
    <definedName name="_1660" localSheetId="4">'Daně'!#REF!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 localSheetId="4">'Daně'!#REF!</definedName>
    <definedName name="_1798">#REF!</definedName>
    <definedName name="_1799" localSheetId="4">'Daně'!#REF!</definedName>
    <definedName name="_1799">#REF!</definedName>
    <definedName name="_1800" localSheetId="4">'Daně'!#REF!</definedName>
    <definedName name="_1800">#REF!</definedName>
    <definedName name="_1801" localSheetId="4">'Daně'!#REF!</definedName>
    <definedName name="_1801">#REF!</definedName>
    <definedName name="_1802" localSheetId="4">'Daně'!#REF!</definedName>
    <definedName name="_1802">#REF!</definedName>
    <definedName name="_1803" localSheetId="4">'Daně'!#REF!</definedName>
    <definedName name="_1803">#REF!</definedName>
    <definedName name="_1804" localSheetId="4">'Daně'!#REF!</definedName>
    <definedName name="_1804">#REF!</definedName>
    <definedName name="_1805" localSheetId="4">'Daně'!#REF!</definedName>
    <definedName name="_1805">#REF!</definedName>
    <definedName name="_1806">'Daně'!#REF!</definedName>
    <definedName name="_1807">'Daně'!#REF!</definedName>
    <definedName name="_1808">'Daně'!#REF!</definedName>
    <definedName name="_1809">'Daně'!#REF!</definedName>
    <definedName name="_1810" localSheetId="4">'Daně'!#REF!</definedName>
    <definedName name="_1810">#REF!</definedName>
    <definedName name="_1811" localSheetId="4">'Daně'!#REF!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 localSheetId="4">'Daně'!#REF!</definedName>
    <definedName name="_1852">#REF!</definedName>
    <definedName name="_1853" localSheetId="4">'Daně'!#REF!</definedName>
    <definedName name="_1853">#REF!</definedName>
    <definedName name="_1854" localSheetId="4">'Daně'!#REF!</definedName>
    <definedName name="_1854">#REF!</definedName>
    <definedName name="_1855" localSheetId="4">'Daně'!#REF!</definedName>
    <definedName name="_1855">#REF!</definedName>
    <definedName name="_1856" localSheetId="4">'Daně'!#REF!</definedName>
    <definedName name="_1856">#REF!</definedName>
    <definedName name="_1857" localSheetId="4">'Daně'!#REF!</definedName>
    <definedName name="_1857">#REF!</definedName>
    <definedName name="_1858" localSheetId="4">'Daně'!#REF!</definedName>
    <definedName name="_1858">#REF!</definedName>
    <definedName name="_1859" localSheetId="4">'Daně'!#REF!</definedName>
    <definedName name="_1859">#REF!</definedName>
    <definedName name="_1860" localSheetId="4">'Daně'!#REF!</definedName>
    <definedName name="_1860">#REF!</definedName>
    <definedName name="_1861" localSheetId="4">'Daně'!#REF!</definedName>
    <definedName name="_1861">#REF!</definedName>
    <definedName name="_1862" localSheetId="4">'Daně'!#REF!</definedName>
    <definedName name="_1862">#REF!</definedName>
    <definedName name="_1863" localSheetId="4">'Daně'!#REF!</definedName>
    <definedName name="_1863">#REF!</definedName>
    <definedName name="_1864" localSheetId="4">'Daně'!#REF!</definedName>
    <definedName name="_1864">#REF!</definedName>
    <definedName name="_1865" localSheetId="4">'Daně'!#REF!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 localSheetId="4">'Daně'!#REF!</definedName>
    <definedName name="_1871">#REF!</definedName>
    <definedName name="_1872" localSheetId="4">'Daně'!#REF!</definedName>
    <definedName name="_1872">#REF!</definedName>
    <definedName name="_1873" localSheetId="4">'Daně'!#REF!</definedName>
    <definedName name="_1873">#REF!</definedName>
    <definedName name="_1874" localSheetId="4">'Daně'!#REF!</definedName>
    <definedName name="_1874">#REF!</definedName>
    <definedName name="_1875" localSheetId="4">'Daně'!#REF!</definedName>
    <definedName name="_1875">#REF!</definedName>
    <definedName name="_1876" localSheetId="4">'Daně'!#REF!</definedName>
    <definedName name="_1876">#REF!</definedName>
    <definedName name="_1877" localSheetId="4">'Daně'!#REF!</definedName>
    <definedName name="_1877">#REF!</definedName>
    <definedName name="_1878" localSheetId="4">'Daně'!#REF!</definedName>
    <definedName name="_1878">#REF!</definedName>
    <definedName name="_1879" localSheetId="4">'Daně'!#REF!</definedName>
    <definedName name="_1879">#REF!</definedName>
    <definedName name="_1880" localSheetId="4">'Daně'!#REF!</definedName>
    <definedName name="_1880">#REF!</definedName>
    <definedName name="_1881" localSheetId="4">'Daně'!#REF!</definedName>
    <definedName name="_1881">#REF!</definedName>
    <definedName name="_1882" localSheetId="4">'Daně'!#REF!</definedName>
    <definedName name="_1882">#REF!</definedName>
    <definedName name="_1883" localSheetId="4">'Daně'!#REF!</definedName>
    <definedName name="_1883">#REF!</definedName>
    <definedName name="_1884" localSheetId="4">'Daně'!#REF!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 localSheetId="4">'Daně'!#REF!</definedName>
    <definedName name="_1890">#REF!</definedName>
    <definedName name="_1891" localSheetId="4">'Daně'!#REF!</definedName>
    <definedName name="_1891">#REF!</definedName>
    <definedName name="_1892" localSheetId="4">'Daně'!#REF!</definedName>
    <definedName name="_1892">#REF!</definedName>
    <definedName name="_1893" localSheetId="4">'Daně'!#REF!</definedName>
    <definedName name="_1893">#REF!</definedName>
    <definedName name="_1894" localSheetId="4">'Daně'!#REF!</definedName>
    <definedName name="_1894">#REF!</definedName>
    <definedName name="_1895" localSheetId="4">'Daně'!#REF!</definedName>
    <definedName name="_1895">#REF!</definedName>
    <definedName name="_1896" localSheetId="4">'Daně'!#REF!</definedName>
    <definedName name="_1896">#REF!</definedName>
    <definedName name="_1897" localSheetId="4">'Daně'!#REF!</definedName>
    <definedName name="_1897">#REF!</definedName>
    <definedName name="_1898" localSheetId="4">'Daně'!#REF!</definedName>
    <definedName name="_1898">#REF!</definedName>
    <definedName name="_1899" localSheetId="4">'Daně'!#REF!</definedName>
    <definedName name="_1899">#REF!</definedName>
    <definedName name="_1900" localSheetId="4">'Daně'!#REF!</definedName>
    <definedName name="_1900">#REF!</definedName>
    <definedName name="_1901" localSheetId="4">'Daně'!#REF!</definedName>
    <definedName name="_1901">#REF!</definedName>
    <definedName name="_1902" localSheetId="4">'Daně'!#REF!</definedName>
    <definedName name="_1902">#REF!</definedName>
    <definedName name="_1903" localSheetId="4">'Daně'!#REF!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 localSheetId="4">'Daně'!#REF!</definedName>
    <definedName name="_1909">#REF!</definedName>
    <definedName name="_1910" localSheetId="4">'Daně'!#REF!</definedName>
    <definedName name="_1910">#REF!</definedName>
    <definedName name="_1911" localSheetId="4">'Daně'!#REF!</definedName>
    <definedName name="_1911">#REF!</definedName>
    <definedName name="_1912" localSheetId="4">'Daně'!#REF!</definedName>
    <definedName name="_1912">#REF!</definedName>
    <definedName name="_1913" localSheetId="4">'Daně'!#REF!</definedName>
    <definedName name="_1913">#REF!</definedName>
    <definedName name="_1914" localSheetId="4">'Daně'!#REF!</definedName>
    <definedName name="_1914">#REF!</definedName>
    <definedName name="_1915" localSheetId="4">'Daně'!#REF!</definedName>
    <definedName name="_1915">#REF!</definedName>
    <definedName name="_1916" localSheetId="4">'Daně'!#REF!</definedName>
    <definedName name="_1916">#REF!</definedName>
    <definedName name="_1917" localSheetId="4">'Daně'!#REF!</definedName>
    <definedName name="_1917">#REF!</definedName>
    <definedName name="_1918" localSheetId="4">'Daně'!#REF!</definedName>
    <definedName name="_1918">#REF!</definedName>
    <definedName name="_1919" localSheetId="4">'Daně'!#REF!</definedName>
    <definedName name="_1919">#REF!</definedName>
    <definedName name="_1920" localSheetId="4">'Daně'!#REF!</definedName>
    <definedName name="_1920">#REF!</definedName>
    <definedName name="_1921" localSheetId="4">'Daně'!#REF!</definedName>
    <definedName name="_1921">#REF!</definedName>
    <definedName name="_1922" localSheetId="4">'Daně'!#REF!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 localSheetId="4">'Daně'!#REF!</definedName>
    <definedName name="_1928">#REF!</definedName>
    <definedName name="_1929" localSheetId="4">'Daně'!#REF!</definedName>
    <definedName name="_1929">#REF!</definedName>
    <definedName name="_1930" localSheetId="4">'Daně'!#REF!</definedName>
    <definedName name="_1930">#REF!</definedName>
    <definedName name="_1931" localSheetId="4">'Daně'!#REF!</definedName>
    <definedName name="_1931">#REF!</definedName>
    <definedName name="_1932" localSheetId="4">'Daně'!#REF!</definedName>
    <definedName name="_1932">#REF!</definedName>
    <definedName name="_1933" localSheetId="4">'Daně'!#REF!</definedName>
    <definedName name="_1933">#REF!</definedName>
    <definedName name="_1934" localSheetId="4">'Daně'!#REF!</definedName>
    <definedName name="_1934">#REF!</definedName>
    <definedName name="_1935" localSheetId="4">'Daně'!#REF!</definedName>
    <definedName name="_1935">#REF!</definedName>
    <definedName name="_1936" localSheetId="4">'Daně'!#REF!</definedName>
    <definedName name="_1936">#REF!</definedName>
    <definedName name="_1937" localSheetId="4">'Daně'!#REF!</definedName>
    <definedName name="_1937">#REF!</definedName>
    <definedName name="_1938" localSheetId="4">'Daně'!#REF!</definedName>
    <definedName name="_1938">#REF!</definedName>
    <definedName name="_1939" localSheetId="4">'Daně'!#REF!</definedName>
    <definedName name="_1939">#REF!</definedName>
    <definedName name="_1940" localSheetId="4">'Daně'!#REF!</definedName>
    <definedName name="_1940">#REF!</definedName>
    <definedName name="_1941" localSheetId="4">'Daně'!#REF!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 localSheetId="4">'Daně'!#REF!</definedName>
    <definedName name="_1947">#REF!</definedName>
    <definedName name="_1948" localSheetId="4">'Daně'!#REF!</definedName>
    <definedName name="_1948">#REF!</definedName>
    <definedName name="_1949" localSheetId="4">'Daně'!#REF!</definedName>
    <definedName name="_1949">#REF!</definedName>
    <definedName name="_1950" localSheetId="4">'Daně'!#REF!</definedName>
    <definedName name="_1950">#REF!</definedName>
    <definedName name="_1951" localSheetId="4">'Daně'!#REF!</definedName>
    <definedName name="_1951">#REF!</definedName>
    <definedName name="_1952" localSheetId="4">'Daně'!#REF!</definedName>
    <definedName name="_1952">#REF!</definedName>
    <definedName name="_1953" localSheetId="4">'Daně'!#REF!</definedName>
    <definedName name="_1953">#REF!</definedName>
    <definedName name="_1954" localSheetId="4">'Daně'!#REF!</definedName>
    <definedName name="_1954">#REF!</definedName>
    <definedName name="_1955">'Daně'!#REF!</definedName>
    <definedName name="_1956">'Daně'!#REF!</definedName>
    <definedName name="_1957">'Daně'!#REF!</definedName>
    <definedName name="_1958">'Daně'!#REF!</definedName>
    <definedName name="_1959">'Daně'!#REF!</definedName>
    <definedName name="_1960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'Daně'!$D$24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'Daně'!$E$24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'Daně'!$F$24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'Daně'!$G$24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'Daně'!$H$24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'Daně'!$I$24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'Daně'!$J$24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'Daně'!$K$24</definedName>
    <definedName name="_518">#REF!</definedName>
    <definedName name="_519" localSheetId="4">'Daně'!$L$24</definedName>
    <definedName name="_519">#REF!</definedName>
    <definedName name="_520" localSheetId="4">'Daně'!$M$24</definedName>
    <definedName name="_520">#REF!</definedName>
    <definedName name="_521" localSheetId="4">'Daně'!$N$24</definedName>
    <definedName name="_521">#REF!</definedName>
    <definedName name="_522" localSheetId="4">'Daně'!$O$24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'Daně'!$P$24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'Daně'!$Q$24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'Daně'!$D$19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'Daně'!$E$19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'Daně'!$F$19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'Daně'!$G$19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'Daně'!$H$19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'Daně'!$I$19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'Daně'!$J$19</definedName>
    <definedName name="_536">#REF!</definedName>
    <definedName name="_537" localSheetId="4">'Daně'!$K$19</definedName>
    <definedName name="_537">#REF!</definedName>
    <definedName name="_538" localSheetId="4">'Daně'!$L$19</definedName>
    <definedName name="_538">#REF!</definedName>
    <definedName name="_539" localSheetId="4">'Daně'!$M$19</definedName>
    <definedName name="_539">#REF!</definedName>
    <definedName name="_540" localSheetId="4">'Daně'!$N$19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'Daně'!$O$19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'Daně'!$P$19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'Daně'!$Q$19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'Daně'!$D$20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'Daně'!$E$20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'Daně'!$F$20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'Daně'!$G$20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'Daně'!$H$20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'Daně'!$I$20</definedName>
    <definedName name="_554">#REF!</definedName>
    <definedName name="_555" localSheetId="4">'Daně'!$J$20</definedName>
    <definedName name="_555">#REF!</definedName>
    <definedName name="_556" localSheetId="4">'Daně'!$K$20</definedName>
    <definedName name="_556">#REF!</definedName>
    <definedName name="_557" localSheetId="4">'Daně'!$L$20</definedName>
    <definedName name="_557">#REF!</definedName>
    <definedName name="_558" localSheetId="4">'Daně'!$M$20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'Daně'!$N$20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'Daně'!$O$20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'Daně'!$P$20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'Daně'!$Q$20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'Daně'!$D$21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'Daně'!$E$21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'Daně'!$F$21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'Daně'!$G$21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'Daně'!$H$21</definedName>
    <definedName name="_572">#REF!</definedName>
    <definedName name="_573" localSheetId="4">'Daně'!$I$21</definedName>
    <definedName name="_573">#REF!</definedName>
    <definedName name="_574" localSheetId="4">'Daně'!$J$21</definedName>
    <definedName name="_574">#REF!</definedName>
    <definedName name="_575" localSheetId="4">'Daně'!$K$21</definedName>
    <definedName name="_575">#REF!</definedName>
    <definedName name="_576" localSheetId="4">'Daně'!$L$21</definedName>
    <definedName name="_576">#REF!</definedName>
    <definedName name="_577" localSheetId="4">'Daně'!$M$21</definedName>
    <definedName name="_577">#REF!</definedName>
    <definedName name="_578" localSheetId="4">'Daně'!$N$21</definedName>
    <definedName name="_578">#REF!</definedName>
    <definedName name="_579" localSheetId="4">'Daně'!$O$21</definedName>
    <definedName name="_579">#REF!</definedName>
    <definedName name="_580" localSheetId="4">'Daně'!$P$21</definedName>
    <definedName name="_580">#REF!</definedName>
    <definedName name="_581" localSheetId="4">'Daně'!$Q$21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'Daně'!$D$22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'Daně'!$E$22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'Daně'!$F$22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'Daně'!$G$22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'Daně'!$H$22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'Daně'!$I$22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'Daně'!$J$22</definedName>
    <definedName name="_593">#REF!</definedName>
    <definedName name="_594" localSheetId="4">'Daně'!$K$22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'Daně'!$L$22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'Daně'!$M$22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'Daně'!$N$22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'Daně'!$O$22</definedName>
    <definedName name="_598">#REF!</definedName>
    <definedName name="_599" localSheetId="4">'Daně'!$P$22</definedName>
    <definedName name="_599">#REF!</definedName>
    <definedName name="_600" localSheetId="4">'Daně'!$Q$22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 localSheetId="4">'Daně'!$D$23</definedName>
    <definedName name="_606">#REF!</definedName>
    <definedName name="_607" localSheetId="4">'Daně'!$E$23</definedName>
    <definedName name="_607">#REF!</definedName>
    <definedName name="_608" localSheetId="4">'Daně'!$F$23</definedName>
    <definedName name="_608">#REF!</definedName>
    <definedName name="_609" localSheetId="4">'Daně'!$G$23</definedName>
    <definedName name="_609">#REF!</definedName>
    <definedName name="_610" localSheetId="4">'Daně'!$H$23</definedName>
    <definedName name="_610">#REF!</definedName>
    <definedName name="_611" localSheetId="4">'Daně'!$I$23</definedName>
    <definedName name="_611">#REF!</definedName>
    <definedName name="_612" localSheetId="4">'Daně'!$J$23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'Daně'!$K$23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4">'Daně'!$L$23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4">'Daně'!$M$23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4">'Daně'!$N$23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4">'Daně'!$O$23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'Daně'!$P$23</definedName>
    <definedName name="_618">#REF!</definedName>
    <definedName name="_619" localSheetId="4">'Daně'!$Q$23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57" localSheetId="4">'Daně'!#REF!</definedName>
    <definedName name="_757">#REF!</definedName>
    <definedName name="_758" localSheetId="4">'Daně'!#REF!</definedName>
    <definedName name="_758">#REF!</definedName>
    <definedName name="_759" localSheetId="4">'Daně'!#REF!</definedName>
    <definedName name="_759">#REF!</definedName>
    <definedName name="_760" localSheetId="4">'Daně'!#REF!</definedName>
    <definedName name="_760">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 localSheetId="4">'Daně'!#REF!</definedName>
    <definedName name="_763">#REF!</definedName>
    <definedName name="_764" localSheetId="4">'Daně'!#REF!</definedName>
    <definedName name="_764">#REF!</definedName>
    <definedName name="_765" localSheetId="4">'Daně'!#REF!</definedName>
    <definedName name="_765">#REF!</definedName>
    <definedName name="_766" localSheetId="4">'Daně'!#REF!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06" localSheetId="4">'Daně'!#REF!</definedName>
    <definedName name="_906">#REF!</definedName>
    <definedName name="_907" localSheetId="4">'Daně'!#REF!</definedName>
    <definedName name="_907">#REF!</definedName>
    <definedName name="_908" localSheetId="4">'Daně'!#REF!</definedName>
    <definedName name="_908">#REF!</definedName>
    <definedName name="_909" localSheetId="4">'Daně'!#REF!</definedName>
    <definedName name="_909">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 localSheetId="4">'Daně'!#REF!</definedName>
    <definedName name="_912">#REF!</definedName>
    <definedName name="_913" localSheetId="4">'Daně'!#REF!</definedName>
    <definedName name="_913">#REF!</definedName>
    <definedName name="_914" localSheetId="4">'Daně'!#REF!</definedName>
    <definedName name="_914">#REF!</definedName>
    <definedName name="_915" localSheetId="4">'Daně'!#REF!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'!$A$1:$F$44</definedName>
    <definedName name="_xlnm.Print_Area" localSheetId="0">'Rozpočet včetně kapitoly EP'!$A$1:$H$49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<sst xmlns="http://schemas.openxmlformats.org/spreadsheetml/2006/main" count="334" uniqueCount="157">
  <si>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</si>
  <si>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</si>
  <si>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</si>
  <si>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</si>
  <si>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</si>
  <si>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</si>
  <si>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</si>
  <si>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</si>
  <si>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</si>
  <si>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</si>
  <si>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</si>
  <si>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</si>
  <si>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</si>
  <si>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</si>
  <si>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</si>
  <si>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</si>
  <si>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</si>
  <si>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</si>
  <si>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</si>
  <si>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</si>
  <si>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</si>
  <si>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</si>
  <si>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</si>
  <si>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</si>
  <si>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</si>
  <si>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</si>
  <si>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</si>
  <si>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</si>
  <si>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</si>
  <si>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</si>
  <si>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</si>
  <si>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</si>
  <si>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</si>
  <si>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</si>
  <si>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</si>
  <si>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</si>
  <si>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</si>
  <si>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</si>
  <si>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</si>
  <si>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</si>
  <si>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</si>
  <si>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</si>
  <si>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</si>
  <si>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</si>
  <si>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</si>
  <si>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</si>
  <si>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</si>
  <si>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</si>
  <si>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</si>
  <si>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</si>
  <si>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</si>
  <si>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</si>
  <si>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</si>
  <si>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</si>
  <si>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</si>
  <si>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</si>
  <si>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</si>
  <si>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</si>
  <si>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</si>
  <si>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</si>
  <si>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</si>
  <si>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</si>
  <si>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</si>
  <si>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</si>
  <si>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</si>
  <si>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</si>
  <si>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</si>
  <si>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</si>
  <si>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</si>
  <si>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</si>
  <si>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</si>
  <si>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</si>
  <si>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</si>
  <si>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</si>
  <si>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</si>
  <si>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</si>
  <si>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</si>
  <si>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</si>
  <si>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</si>
  <si>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</si>
  <si>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</si>
  <si>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</si>
  <si>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</si>
  <si>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</si>
  <si>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</si>
  <si>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</si>
  <si>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</si>
  <si>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</si>
  <si>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</si>
  <si>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</si>
  <si>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</si>
  <si>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</si>
  <si>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</si>
  <si>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</si>
  <si>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</si>
  <si>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</si>
  <si>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</si>
  <si>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</si>
  <si>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</si>
  <si>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</si>
  <si>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</si>
  <si>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</si>
  <si>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</si>
  <si>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</si>
  <si>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</si>
  <si>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</si>
  <si>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</si>
  <si>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</si>
  <si>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</si>
  <si>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</si>
  <si>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</si>
  <si>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</si>
  <si>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</si>
  <si>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</si>
  <si>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</si>
  <si>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akci v rámci Projektu B - regionální infrastruktura kraje Vysočina (Nemocnice Jihlava - PUIP)  </t>
  </si>
  <si>
    <t>Zůstatek účtu k 31. 12. 2011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</si>
  <si>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</si>
  <si>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Kultura na poskytnutí půjčky pro Vysočinu Tourism na financování projektu "Vysočina fandí kultuře - propagace"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</si>
  <si>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</si>
  <si>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</si>
  <si>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Zapojení části disponibilního zůstatku kraje za rok 2011 do rozpočtu 2012 </t>
  </si>
  <si>
    <t>Převod prostředků z disponibilního zůstatku Kraje Vysočina  za rok 2011 na projekt "Technologické centrum kraje Vysočina a Spisová služba"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</si>
  <si>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</si>
  <si>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</si>
  <si>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5) VÝVOJ DAŇOVÝCH PŘÍJMŮ KRAJE - SROVNÁNÍ VÝVOJE DAŇOVÝCH PŘÍJMŮ V ROCE 2012 A 2011 </t>
  </si>
  <si>
    <t>Dárkové poukázky k životnímu jubileu 50 let a k prvnímu odchodu do důchodu a k narození dítěte</t>
  </si>
  <si>
    <t>Převod na kapitolu Evropské projekty (projekty kofinancované EU)</t>
  </si>
  <si>
    <t>Převod z FSR - na kapitolu Regionální rozvoj na poskytnutí půjčky pro Energetickou agenturu Vysočiny na předfinancování projektu "FUWA - Future of  Waste"</t>
  </si>
  <si>
    <t>Převod prostředků z rozpočtu kraje na kapitolu Evropské projekty</t>
  </si>
  <si>
    <t>Převod na kapitolu Evropské projekty (PUJIP Jihlava)</t>
  </si>
  <si>
    <t>Převod z FSR na kapitolu Zdravotnictví na poskytnutí půjčky pro Nemocnici Nové Město na Moravě a Nemocnici Havlíčkův Brod na financování nákupu přístrojového vybavení urgentního příjmu</t>
  </si>
  <si>
    <t xml:space="preserve">Zapojení části disponibilního zůstatku kraje za rok 2011 - závěrečný účet </t>
  </si>
  <si>
    <t>Převod z disponibilního zůstatku kraje za rok 2011</t>
  </si>
  <si>
    <t>Převod z disponibilního zůstatku kraje  roku 2011</t>
  </si>
  <si>
    <t xml:space="preserve">Převod z disponibilního zůstatku kraje roku 2011 - závěrečný účet </t>
  </si>
  <si>
    <r>
      <t>Převod z FSR do rozpočtu kraje, kapitoly Školství, mládeže a sportu na 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</si>
  <si>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 xml:space="preserve">                                          (bez daně placené krajem)</t>
  </si>
  <si>
    <t>Převod z FSR do rozpočtu kraje, kapitoly Školství, mládeže a sportu na půjčku pro Střední školu obchodu a služeb Jihlava na financování projektu M00225 "UMBESA - Udržitelný jídelníček - realizace trvalé udržitelnosti ve stravovacích zařízeních za zvláštního zohlednění regionálních, sezónních a ekologických potravin a čerstvě připravovaných jídel"</t>
  </si>
  <si>
    <t>Převod do FSR (splátky půjček od Vysočina Tourism)</t>
  </si>
  <si>
    <t>Převod z rozpočtu kraje (splátky půjček od Vysočina Tourism)</t>
  </si>
  <si>
    <t>Počet stran : 9</t>
  </si>
  <si>
    <t>1) HOSPODAŘENÍ KRAJE VYSOČINA ZA OBDOBÍ 1 - 10/2012</t>
  </si>
  <si>
    <t>2) HOSPODAŘENÍ KRAJE VYSOČINA ZA OBDOBÍ 1 - 10/2012</t>
  </si>
  <si>
    <t>3) HOSPODAŘENÍ KRAJE VYSOČINA ZA OBDOBÍ 1 -10/2012</t>
  </si>
  <si>
    <t>4)  FINANCOVÁNÍ KRAJE VYSOČINA ZA OBDOBÍ 1 - 10/2012</t>
  </si>
  <si>
    <t>6) SOCIÁLNÍ FOND ZA OBDOBÍ 1 - 10/2012</t>
  </si>
  <si>
    <t>7)  FOND VYSOČINY ZA OBDOBÍ 1 -10/2012</t>
  </si>
  <si>
    <t>8)  FOND STRATEGICKÝCH REZERV ZA OBDOBÍ 1 - 10/2012</t>
  </si>
  <si>
    <t>Stav na účtu k 31.10. 2012</t>
  </si>
  <si>
    <t>Stav na účtu k 31. 10. 2012</t>
  </si>
  <si>
    <t>Stav na účtu k  31. 10.  2012</t>
  </si>
  <si>
    <t>Ve sledovaném období by alikvotní plnění daň. příjmů mělo činit 83.3%, tj. 2 661 500 tis. Kč. , což je o  239 973 tis. Kč méně než skutečnost.</t>
  </si>
  <si>
    <t>Skutečné plnění daňových příjmů za sledované období činí 2 901 473 tis. Kč, což je o  2 046 tis. Kč více než ze stejné období minulého roku, tj. 100 %.</t>
  </si>
  <si>
    <t>Převod do rozpočtu kraje (půjčka pro Energetickou agenturu Vysočiny, Vysočinu Tourism, Vysočinu Education a pro Střední školu obchodu a služeb Jihlava)</t>
  </si>
  <si>
    <t>Převod z FSR do rozpočtu kraje (dotace pro Regionální radu regionu soudržnosti Jihovýchod)</t>
  </si>
  <si>
    <t>RK-38-2012-11,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</si>
</sst>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10409]###\ ###\ ###"/>
    <numFmt numFmtId="166" formatCode="[$-1010409]General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6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27" fillId="0" borderId="0" xfId="47" applyFont="1" applyFill="1" applyBorder="1" applyAlignment="1">
      <alignment vertical="top" wrapText="1"/>
      <protection/>
    </xf>
    <xf numFmtId="0" fontId="20" fillId="0" borderId="0" xfId="47">
      <alignment wrapText="1"/>
      <protection/>
    </xf>
    <xf numFmtId="0" fontId="27" fillId="0" borderId="0" xfId="47" applyFont="1" applyFill="1" applyAlignment="1">
      <alignment vertical="top" wrapText="1"/>
      <protection/>
    </xf>
    <xf numFmtId="166" fontId="29" fillId="0" borderId="39" xfId="47" applyNumberFormat="1" applyFont="1" applyFill="1" applyBorder="1" applyAlignment="1">
      <alignment horizontal="left" vertical="top" wrapText="1"/>
      <protection/>
    </xf>
    <xf numFmtId="0" fontId="27" fillId="0" borderId="40" xfId="47" applyFont="1" applyFill="1" applyBorder="1" applyAlignment="1">
      <alignment vertical="top" wrapText="1"/>
      <protection/>
    </xf>
    <xf numFmtId="0" fontId="30" fillId="33" borderId="41" xfId="47" applyFont="1" applyFill="1" applyBorder="1" applyAlignment="1">
      <alignment horizontal="center" vertical="top" wrapText="1"/>
      <protection/>
    </xf>
    <xf numFmtId="0" fontId="28" fillId="0" borderId="42" xfId="47" applyFont="1" applyFill="1" applyBorder="1" applyAlignment="1">
      <alignment vertical="top" wrapText="1"/>
      <protection/>
    </xf>
    <xf numFmtId="166" fontId="30" fillId="0" borderId="43" xfId="47" applyNumberFormat="1" applyFont="1" applyFill="1" applyBorder="1" applyAlignment="1">
      <alignment horizontal="center" vertical="top" wrapText="1"/>
      <protection/>
    </xf>
    <xf numFmtId="165" fontId="30" fillId="0" borderId="41" xfId="47" applyNumberFormat="1" applyFont="1" applyFill="1" applyBorder="1" applyAlignment="1">
      <alignment horizontal="right" vertical="top" wrapText="1"/>
      <protection/>
    </xf>
    <xf numFmtId="165" fontId="30" fillId="0" borderId="41" xfId="47" applyNumberFormat="1" applyFont="1" applyFill="1" applyBorder="1" applyAlignment="1">
      <alignment horizontal="center" vertical="top" wrapText="1"/>
      <protection/>
    </xf>
    <xf numFmtId="165" fontId="31" fillId="0" borderId="41" xfId="47" applyNumberFormat="1" applyFont="1" applyFill="1" applyBorder="1" applyAlignment="1">
      <alignment horizontal="right" vertical="top" wrapText="1"/>
      <protection/>
    </xf>
    <xf numFmtId="165" fontId="31" fillId="0" borderId="41" xfId="47" applyNumberFormat="1" applyFont="1" applyFill="1" applyBorder="1" applyAlignment="1">
      <alignment horizontal="center" vertical="top" wrapText="1"/>
      <protection/>
    </xf>
    <xf numFmtId="0" fontId="31" fillId="0" borderId="44" xfId="47" applyFont="1" applyFill="1" applyBorder="1" applyAlignment="1">
      <alignment vertical="top" wrapText="1"/>
      <protection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Border="1" applyAlignment="1">
      <alignment wrapText="1"/>
    </xf>
    <xf numFmtId="0" fontId="27" fillId="0" borderId="0" xfId="47" applyFont="1" applyFill="1" applyBorder="1" applyAlignment="1">
      <alignment horizontal="left" vertical="center" wrapText="1"/>
      <protection/>
    </xf>
    <xf numFmtId="0" fontId="21" fillId="0" borderId="0" xfId="47" applyFont="1" applyFill="1" applyBorder="1" applyAlignment="1">
      <alignment horizontal="left" vertical="center" wrapText="1"/>
      <protection/>
    </xf>
    <xf numFmtId="0" fontId="20" fillId="0" borderId="0" xfId="47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2" fillId="0" borderId="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1" fillId="0" borderId="41" xfId="47" applyFont="1" applyFill="1" applyBorder="1" applyAlignment="1">
      <alignment vertical="top" wrapText="1"/>
      <protection/>
    </xf>
    <xf numFmtId="0" fontId="21" fillId="0" borderId="0" xfId="47" applyFont="1" applyFill="1" applyBorder="1" applyAlignment="1">
      <alignment horizontal="center" vertical="top" wrapText="1"/>
      <protection/>
    </xf>
    <xf numFmtId="0" fontId="21" fillId="0" borderId="0" xfId="47" applyFont="1" applyFill="1" applyBorder="1" applyAlignment="1">
      <alignment horizontal="center" vertical="top" wrapText="1"/>
      <protection/>
    </xf>
    <xf numFmtId="0" fontId="30" fillId="0" borderId="0" xfId="47" applyFont="1" applyFill="1" applyBorder="1" applyAlignment="1">
      <alignment vertical="top" wrapText="1"/>
      <protection/>
    </xf>
    <xf numFmtId="0" fontId="2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34" borderId="34" xfId="0" applyFont="1" applyFill="1" applyBorder="1" applyAlignment="1">
      <alignment vertical="center" wrapText="1" shrinkToFi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/>
    </xf>
    <xf numFmtId="0" fontId="0" fillId="34" borderId="34" xfId="0" applyFont="1" applyFill="1" applyBorder="1" applyAlignment="1">
      <alignment vertical="justify"/>
    </xf>
    <xf numFmtId="0" fontId="0" fillId="0" borderId="45" xfId="0" applyBorder="1" applyAlignment="1">
      <alignment vertical="justify"/>
    </xf>
    <xf numFmtId="0" fontId="0" fillId="34" borderId="34" xfId="0" applyFont="1" applyFill="1" applyBorder="1" applyAlignment="1">
      <alignment vertical="center" wrapText="1"/>
    </xf>
    <xf numFmtId="0" fontId="0" fillId="34" borderId="45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2" t="s">
        <v>156</v>
      </c>
      <c r="E1" s="282"/>
    </row>
    <row r="2" spans="4:5" ht="15">
      <c r="D2" s="283" t="s">
        <v>141</v>
      </c>
      <c r="E2" s="283"/>
    </row>
    <row r="3" spans="4:5" ht="6.75" customHeight="1">
      <c r="D3" s="38"/>
      <c r="E3" s="38"/>
    </row>
    <row r="4" spans="1:5" s="202" customFormat="1" ht="21.75" customHeight="1">
      <c r="A4" s="284" t="s">
        <v>142</v>
      </c>
      <c r="B4" s="285"/>
      <c r="C4" s="285"/>
      <c r="D4" s="285"/>
      <c r="E4" s="285"/>
    </row>
    <row r="5" spans="1:5" ht="16.5">
      <c r="A5" s="286" t="s">
        <v>99</v>
      </c>
      <c r="B5" s="287"/>
      <c r="C5" s="287"/>
      <c r="D5" s="287"/>
      <c r="E5" s="287"/>
    </row>
    <row r="6" ht="13.5" thickBot="1">
      <c r="E6" s="60" t="s">
        <v>21</v>
      </c>
    </row>
    <row r="7" spans="1:5" ht="26.25" customHeight="1">
      <c r="A7" s="61" t="s">
        <v>33</v>
      </c>
      <c r="B7" s="62" t="s">
        <v>34</v>
      </c>
      <c r="C7" s="229" t="s">
        <v>35</v>
      </c>
      <c r="D7" s="63" t="s">
        <v>90</v>
      </c>
      <c r="E7" s="64" t="s">
        <v>36</v>
      </c>
    </row>
    <row r="8" spans="1:14" ht="15" customHeight="1">
      <c r="A8" s="65" t="s">
        <v>37</v>
      </c>
      <c r="B8" s="66">
        <v>3224962</v>
      </c>
      <c r="C8" s="148">
        <v>3224962</v>
      </c>
      <c r="D8" s="149">
        <v>2923986</v>
      </c>
      <c r="E8" s="67">
        <f>D8/C8*100</f>
        <v>90.66730088602594</v>
      </c>
      <c r="G8" s="35"/>
      <c r="H8" s="35"/>
      <c r="L8" s="56"/>
      <c r="N8" s="56"/>
    </row>
    <row r="9" spans="1:14" ht="15" customHeight="1">
      <c r="A9" s="68" t="s">
        <v>38</v>
      </c>
      <c r="B9" s="69">
        <v>278405</v>
      </c>
      <c r="C9" s="71">
        <v>323745</v>
      </c>
      <c r="D9" s="150">
        <v>260865</v>
      </c>
      <c r="E9" s="70">
        <f>D9/C9*100</f>
        <v>80.57730621322337</v>
      </c>
      <c r="G9" s="100"/>
      <c r="H9" s="100"/>
      <c r="L9" s="56"/>
      <c r="N9" s="56"/>
    </row>
    <row r="10" spans="1:14" ht="15" customHeight="1">
      <c r="A10" s="68" t="s">
        <v>39</v>
      </c>
      <c r="B10" s="69">
        <v>21000</v>
      </c>
      <c r="C10" s="71">
        <v>23641</v>
      </c>
      <c r="D10" s="150">
        <v>13579</v>
      </c>
      <c r="E10" s="70">
        <f>D10/C10*100</f>
        <v>57.438348631614566</v>
      </c>
      <c r="G10" s="100"/>
      <c r="H10" s="100"/>
      <c r="L10" s="56"/>
      <c r="N10" s="56"/>
    </row>
    <row r="11" spans="1:12" s="13" customFormat="1" ht="15" customHeight="1" thickBot="1">
      <c r="A11" s="211" t="s">
        <v>40</v>
      </c>
      <c r="B11" s="175">
        <v>3800508</v>
      </c>
      <c r="C11" s="175">
        <v>4718142</v>
      </c>
      <c r="D11" s="175">
        <v>4757905</v>
      </c>
      <c r="E11" s="212">
        <f>D11/C11*100</f>
        <v>100.84276819137703</v>
      </c>
      <c r="F11" s="213"/>
      <c r="G11" s="104"/>
      <c r="H11" s="104"/>
      <c r="L11" s="271"/>
    </row>
    <row r="12" spans="1:14" ht="20.25" customHeight="1" thickBot="1">
      <c r="A12" s="178" t="s">
        <v>29</v>
      </c>
      <c r="B12" s="168">
        <f>SUM(B8:B11)</f>
        <v>7324875</v>
      </c>
      <c r="C12" s="168">
        <f>SUM(C8:C11)</f>
        <v>8290490</v>
      </c>
      <c r="D12" s="168">
        <f>SUM(D8:D11)</f>
        <v>7956335</v>
      </c>
      <c r="E12" s="179">
        <f>D12/C12*100</f>
        <v>95.96941797167598</v>
      </c>
      <c r="G12" s="35"/>
      <c r="H12" s="35"/>
      <c r="L12" s="56"/>
      <c r="N12" s="56"/>
    </row>
    <row r="13" spans="1:12" ht="10.5" customHeight="1" thickBot="1">
      <c r="A13" s="74"/>
      <c r="B13" s="75"/>
      <c r="C13" s="75"/>
      <c r="D13" s="75"/>
      <c r="E13" s="75"/>
      <c r="G13" s="35"/>
      <c r="H13" s="35"/>
      <c r="L13" s="56"/>
    </row>
    <row r="14" spans="1:14" ht="20.25" customHeight="1" thickBot="1">
      <c r="A14" s="166" t="s">
        <v>32</v>
      </c>
      <c r="B14" s="167">
        <f>Financování!B25</f>
        <v>801289</v>
      </c>
      <c r="C14" s="167">
        <f>Financování!C25</f>
        <v>1292694</v>
      </c>
      <c r="D14" s="167">
        <f>Financování!D25</f>
        <v>864014</v>
      </c>
      <c r="E14" s="180">
        <f>D14/C14*100</f>
        <v>66.83824632898427</v>
      </c>
      <c r="G14" s="35"/>
      <c r="H14" s="35"/>
      <c r="L14" s="271"/>
      <c r="N14" s="56"/>
    </row>
    <row r="15" spans="1:12" ht="9.75" customHeight="1" thickBot="1">
      <c r="A15" s="74"/>
      <c r="B15" s="75"/>
      <c r="C15" s="75"/>
      <c r="D15" s="75"/>
      <c r="E15" s="75"/>
      <c r="G15" s="35"/>
      <c r="H15" s="35"/>
      <c r="L15" s="271"/>
    </row>
    <row r="16" spans="1:12" ht="20.25" customHeight="1" thickBot="1">
      <c r="A16" s="76" t="s">
        <v>41</v>
      </c>
      <c r="B16" s="77">
        <f>SUM(B14+B12)</f>
        <v>8126164</v>
      </c>
      <c r="C16" s="77">
        <f>SUM(C14+C12)</f>
        <v>9583184</v>
      </c>
      <c r="D16" s="235">
        <f>SUM(D14+D12)</f>
        <v>8820349</v>
      </c>
      <c r="E16" s="78">
        <f>D16/C16*100</f>
        <v>92.03985856892658</v>
      </c>
      <c r="G16" s="35"/>
      <c r="H16" s="35"/>
      <c r="J16" t="s">
        <v>98</v>
      </c>
      <c r="L16" s="56"/>
    </row>
    <row r="17" spans="2:12" ht="13.5" thickBot="1">
      <c r="B17" s="56"/>
      <c r="D17" s="56"/>
      <c r="G17" s="100"/>
      <c r="H17" s="100"/>
      <c r="L17" s="56"/>
    </row>
    <row r="18" spans="1:14" ht="18.75" customHeight="1" thickBot="1">
      <c r="A18" s="76" t="s">
        <v>42</v>
      </c>
      <c r="B18" s="79"/>
      <c r="C18" s="230"/>
      <c r="D18" s="80"/>
      <c r="E18" s="81"/>
      <c r="G18" s="100"/>
      <c r="H18" s="100"/>
      <c r="L18" s="56"/>
      <c r="N18" s="56"/>
    </row>
    <row r="19" spans="1:14" ht="15" customHeight="1">
      <c r="A19" s="82" t="s">
        <v>89</v>
      </c>
      <c r="B19" s="83">
        <v>73209</v>
      </c>
      <c r="C19" s="215">
        <v>77409</v>
      </c>
      <c r="D19" s="83">
        <v>54159</v>
      </c>
      <c r="E19" s="67">
        <f aca="true" t="shared" si="0" ref="E19:E32">D19/C19*100</f>
        <v>69.96473278300974</v>
      </c>
      <c r="G19" s="100"/>
      <c r="H19" s="100"/>
      <c r="L19" s="56"/>
      <c r="N19" s="56"/>
    </row>
    <row r="20" spans="1:14" ht="15" customHeight="1">
      <c r="A20" s="84" t="s">
        <v>73</v>
      </c>
      <c r="B20" s="42">
        <v>4074071</v>
      </c>
      <c r="C20" s="42">
        <v>4465655</v>
      </c>
      <c r="D20" s="86">
        <v>3727944</v>
      </c>
      <c r="E20" s="70">
        <f t="shared" si="0"/>
        <v>83.48034050995878</v>
      </c>
      <c r="G20" s="100"/>
      <c r="H20" s="100"/>
      <c r="L20" s="56"/>
      <c r="N20" s="56"/>
    </row>
    <row r="21" spans="1:14" ht="15" customHeight="1">
      <c r="A21" s="85" t="s">
        <v>74</v>
      </c>
      <c r="B21" s="86">
        <v>161088</v>
      </c>
      <c r="C21" s="86">
        <v>173686</v>
      </c>
      <c r="D21" s="86">
        <v>124207</v>
      </c>
      <c r="E21" s="70">
        <f t="shared" si="0"/>
        <v>71.5123844178575</v>
      </c>
      <c r="G21" s="100"/>
      <c r="H21" s="100"/>
      <c r="L21" s="56"/>
      <c r="N21" s="56"/>
    </row>
    <row r="22" spans="1:14" ht="15" customHeight="1">
      <c r="A22" s="85" t="s">
        <v>75</v>
      </c>
      <c r="B22" s="86">
        <v>345631</v>
      </c>
      <c r="C22" s="86">
        <v>446622</v>
      </c>
      <c r="D22" s="86">
        <v>268863</v>
      </c>
      <c r="E22" s="70">
        <f t="shared" si="0"/>
        <v>60.19922887811169</v>
      </c>
      <c r="G22" s="100"/>
      <c r="H22" s="100"/>
      <c r="L22" s="56"/>
      <c r="N22" s="56"/>
    </row>
    <row r="23" spans="1:14" ht="15" customHeight="1">
      <c r="A23" s="85" t="s">
        <v>76</v>
      </c>
      <c r="B23" s="86">
        <v>9150</v>
      </c>
      <c r="C23" s="86">
        <v>16584</v>
      </c>
      <c r="D23" s="86">
        <v>8236</v>
      </c>
      <c r="E23" s="69">
        <f t="shared" si="0"/>
        <v>49.66232513265798</v>
      </c>
      <c r="G23" s="100"/>
      <c r="H23" s="100"/>
      <c r="L23" s="56"/>
      <c r="N23" s="56"/>
    </row>
    <row r="24" spans="1:14" ht="15" customHeight="1">
      <c r="A24" s="85" t="s">
        <v>77</v>
      </c>
      <c r="B24" s="86">
        <v>6105</v>
      </c>
      <c r="C24" s="86">
        <v>6381</v>
      </c>
      <c r="D24" s="279">
        <v>1340</v>
      </c>
      <c r="E24" s="70">
        <f t="shared" si="0"/>
        <v>20.999843284751606</v>
      </c>
      <c r="G24" s="100"/>
      <c r="H24" s="100"/>
      <c r="L24" s="56"/>
      <c r="N24" s="56"/>
    </row>
    <row r="25" spans="1:14" ht="15" customHeight="1">
      <c r="A25" s="85" t="s">
        <v>78</v>
      </c>
      <c r="B25" s="86">
        <v>1450787</v>
      </c>
      <c r="C25" s="86">
        <v>1700218</v>
      </c>
      <c r="D25" s="86">
        <v>1244197</v>
      </c>
      <c r="E25" s="70">
        <f t="shared" si="0"/>
        <v>73.17867473465168</v>
      </c>
      <c r="G25" s="100"/>
      <c r="H25" s="100"/>
      <c r="L25" s="56"/>
      <c r="N25" s="56"/>
    </row>
    <row r="26" spans="1:14" ht="15" customHeight="1">
      <c r="A26" s="85" t="s">
        <v>79</v>
      </c>
      <c r="B26" s="86">
        <v>89039</v>
      </c>
      <c r="C26" s="86">
        <v>143679</v>
      </c>
      <c r="D26" s="86">
        <v>129780</v>
      </c>
      <c r="E26" s="70">
        <f t="shared" si="0"/>
        <v>90.32635249410144</v>
      </c>
      <c r="G26" s="100"/>
      <c r="H26" s="100"/>
      <c r="L26" s="56"/>
      <c r="N26" s="269"/>
    </row>
    <row r="27" spans="1:14" ht="15" customHeight="1">
      <c r="A27" s="85" t="s">
        <v>43</v>
      </c>
      <c r="B27" s="86">
        <v>12880</v>
      </c>
      <c r="C27" s="86">
        <v>18163</v>
      </c>
      <c r="D27" s="86">
        <v>13008</v>
      </c>
      <c r="E27" s="70">
        <f t="shared" si="0"/>
        <v>71.61812475912569</v>
      </c>
      <c r="G27" s="100"/>
      <c r="H27" s="100"/>
      <c r="L27" s="56"/>
      <c r="N27" s="270"/>
    </row>
    <row r="28" spans="1:14" ht="12.75" customHeight="1">
      <c r="A28" s="85" t="s">
        <v>80</v>
      </c>
      <c r="B28" s="86">
        <v>53351</v>
      </c>
      <c r="C28" s="86">
        <v>57875</v>
      </c>
      <c r="D28" s="279">
        <v>39163</v>
      </c>
      <c r="E28" s="70">
        <f t="shared" si="0"/>
        <v>67.6682505399568</v>
      </c>
      <c r="G28" s="100"/>
      <c r="H28" s="100"/>
      <c r="L28" s="56"/>
      <c r="N28" s="270"/>
    </row>
    <row r="29" spans="1:14" ht="15" customHeight="1">
      <c r="A29" s="85" t="s">
        <v>81</v>
      </c>
      <c r="B29" s="86">
        <v>244185</v>
      </c>
      <c r="C29" s="86">
        <v>248721</v>
      </c>
      <c r="D29" s="86">
        <v>186641</v>
      </c>
      <c r="E29" s="70">
        <f t="shared" si="0"/>
        <v>75.04030620655271</v>
      </c>
      <c r="G29" s="100"/>
      <c r="H29" s="100"/>
      <c r="K29" s="56"/>
      <c r="L29" s="56"/>
      <c r="N29" s="56"/>
    </row>
    <row r="30" spans="1:14" ht="15" customHeight="1">
      <c r="A30" s="85" t="s">
        <v>82</v>
      </c>
      <c r="B30" s="86">
        <v>81860</v>
      </c>
      <c r="C30" s="86">
        <v>89657</v>
      </c>
      <c r="D30" s="268">
        <v>47519</v>
      </c>
      <c r="E30" s="70">
        <f t="shared" si="0"/>
        <v>53.00088113588453</v>
      </c>
      <c r="G30" s="100"/>
      <c r="H30" s="100"/>
      <c r="K30" s="56"/>
      <c r="L30" s="56"/>
      <c r="N30" s="56"/>
    </row>
    <row r="31" spans="1:14" ht="15" customHeight="1">
      <c r="A31" s="84" t="s">
        <v>83</v>
      </c>
      <c r="B31" s="42">
        <v>427753</v>
      </c>
      <c r="C31" s="42">
        <v>566837</v>
      </c>
      <c r="D31" s="86">
        <v>340577</v>
      </c>
      <c r="E31" s="70">
        <f t="shared" si="0"/>
        <v>60.0837630571046</v>
      </c>
      <c r="F31" s="13"/>
      <c r="G31" s="100"/>
      <c r="H31" s="100"/>
      <c r="K31" s="250"/>
      <c r="L31" s="56"/>
      <c r="N31" s="56"/>
    </row>
    <row r="32" spans="1:14" ht="15" customHeight="1">
      <c r="A32" s="85" t="s">
        <v>84</v>
      </c>
      <c r="B32" s="69">
        <v>36193</v>
      </c>
      <c r="C32" s="86">
        <v>41539</v>
      </c>
      <c r="D32" s="86">
        <v>19986</v>
      </c>
      <c r="E32" s="70">
        <f t="shared" si="0"/>
        <v>48.1138207467681</v>
      </c>
      <c r="G32" s="100"/>
      <c r="H32" s="100"/>
      <c r="L32" s="56"/>
      <c r="N32" s="56"/>
    </row>
    <row r="33" spans="1:14" ht="15" customHeight="1">
      <c r="A33" s="85" t="s">
        <v>85</v>
      </c>
      <c r="B33" s="86">
        <v>58673</v>
      </c>
      <c r="C33" s="86">
        <v>60533</v>
      </c>
      <c r="D33" s="86">
        <v>-4899</v>
      </c>
      <c r="E33" s="70" t="s">
        <v>20</v>
      </c>
      <c r="F33" s="213"/>
      <c r="G33" s="100"/>
      <c r="H33" s="100"/>
      <c r="L33" s="56"/>
      <c r="N33" s="56"/>
    </row>
    <row r="34" spans="1:14" ht="12" customHeight="1">
      <c r="A34" s="85" t="s">
        <v>86</v>
      </c>
      <c r="B34" s="86">
        <v>260000</v>
      </c>
      <c r="C34" s="86">
        <v>80857</v>
      </c>
      <c r="D34" s="86" t="s">
        <v>20</v>
      </c>
      <c r="E34" s="70" t="s">
        <v>20</v>
      </c>
      <c r="F34" s="8"/>
      <c r="G34" s="100"/>
      <c r="H34" s="100"/>
      <c r="L34" s="56"/>
      <c r="N34" s="56"/>
    </row>
    <row r="35" spans="1:14" ht="12.75">
      <c r="A35" s="87" t="s">
        <v>44</v>
      </c>
      <c r="B35" s="88">
        <v>210000</v>
      </c>
      <c r="C35" s="89">
        <v>55791</v>
      </c>
      <c r="D35" s="71" t="s">
        <v>20</v>
      </c>
      <c r="E35" s="70" t="s">
        <v>20</v>
      </c>
      <c r="G35" s="100"/>
      <c r="H35" s="100"/>
      <c r="L35" s="56"/>
      <c r="N35" s="56"/>
    </row>
    <row r="36" spans="1:14" ht="12" customHeight="1">
      <c r="A36" s="87" t="s">
        <v>45</v>
      </c>
      <c r="B36" s="88">
        <v>45000</v>
      </c>
      <c r="C36" s="89">
        <v>22520</v>
      </c>
      <c r="D36" s="86" t="s">
        <v>20</v>
      </c>
      <c r="E36" s="70" t="s">
        <v>20</v>
      </c>
      <c r="G36" s="100"/>
      <c r="H36" s="100"/>
      <c r="L36" s="56"/>
      <c r="N36" s="56"/>
    </row>
    <row r="37" spans="1:14" ht="12.75">
      <c r="A37" s="87" t="s">
        <v>46</v>
      </c>
      <c r="B37" s="88">
        <v>5000</v>
      </c>
      <c r="C37" s="89">
        <v>2546</v>
      </c>
      <c r="D37" s="71" t="s">
        <v>20</v>
      </c>
      <c r="E37" s="70" t="s">
        <v>20</v>
      </c>
      <c r="G37" s="100"/>
      <c r="H37" s="100"/>
      <c r="L37" s="56"/>
      <c r="N37" s="56"/>
    </row>
    <row r="38" spans="1:14" ht="15" customHeight="1" thickBot="1">
      <c r="A38" s="90" t="s">
        <v>91</v>
      </c>
      <c r="B38" s="91">
        <v>717789</v>
      </c>
      <c r="C38" s="216">
        <f>'Rozpočet kapitola EP'!C20</f>
        <v>1184333</v>
      </c>
      <c r="D38" s="86">
        <f>'Rozpočet kapitola EP'!D20</f>
        <v>667162</v>
      </c>
      <c r="E38" s="70">
        <f>D38/C38*100</f>
        <v>56.332298432957614</v>
      </c>
      <c r="G38" s="100"/>
      <c r="H38" s="100"/>
      <c r="L38" s="270"/>
      <c r="M38" s="248"/>
      <c r="N38" s="56"/>
    </row>
    <row r="39" spans="1:14" ht="23.25" customHeight="1" thickBot="1">
      <c r="A39" s="173" t="s">
        <v>47</v>
      </c>
      <c r="B39" s="170">
        <f>SUM(B19+B20+B21+B22+B23+B24+B25+B26+B27+B28+B29+B30+B31+B32+B33+B34+B38)</f>
        <v>8101764</v>
      </c>
      <c r="C39" s="170">
        <f>SUM(C19+C20+C21+C22+C23+C24+C25+C26+C27+C28+C29+C30+C31+C32+C33+C34+C38)</f>
        <v>9378749</v>
      </c>
      <c r="D39" s="170">
        <f>SUM(D19:D38)</f>
        <v>6867883</v>
      </c>
      <c r="E39" s="170">
        <f>D39/C39*100</f>
        <v>73.22813522357833</v>
      </c>
      <c r="G39" s="100"/>
      <c r="H39" s="100"/>
      <c r="L39" s="270"/>
      <c r="M39" s="248"/>
      <c r="N39" s="56"/>
    </row>
    <row r="40" spans="1:14" ht="12.75" customHeight="1" thickBot="1">
      <c r="A40" s="58"/>
      <c r="B40" s="92"/>
      <c r="C40" s="52"/>
      <c r="D40" s="52"/>
      <c r="E40" s="92"/>
      <c r="G40" s="100"/>
      <c r="H40" s="100"/>
      <c r="M40" s="249"/>
      <c r="N40" s="56"/>
    </row>
    <row r="41" spans="1:14" ht="23.25" customHeight="1" thickBot="1">
      <c r="A41" s="166" t="s">
        <v>30</v>
      </c>
      <c r="B41" s="167">
        <f>Financování!B41</f>
        <v>24400</v>
      </c>
      <c r="C41" s="167">
        <f>Financování!C41</f>
        <v>204435</v>
      </c>
      <c r="D41" s="167">
        <f>Financování!D41</f>
        <v>230175</v>
      </c>
      <c r="E41" s="182">
        <f>D41/C41*100</f>
        <v>112.59079903147699</v>
      </c>
      <c r="G41" s="100"/>
      <c r="H41" s="100"/>
      <c r="L41" s="248"/>
      <c r="M41" s="248"/>
      <c r="N41" s="56"/>
    </row>
    <row r="42" spans="1:13" ht="12.75" customHeight="1" thickBot="1">
      <c r="A42" s="93"/>
      <c r="B42" s="94"/>
      <c r="C42" s="94"/>
      <c r="D42" s="94"/>
      <c r="E42" s="95"/>
      <c r="G42" s="100"/>
      <c r="H42" s="100"/>
      <c r="L42" s="270"/>
      <c r="M42" s="248"/>
    </row>
    <row r="43" spans="1:13" ht="23.25" customHeight="1" thickBot="1">
      <c r="A43" s="96" t="s">
        <v>87</v>
      </c>
      <c r="B43" s="97">
        <f>SUM(B41+B39)</f>
        <v>8126164</v>
      </c>
      <c r="C43" s="97">
        <f>SUM(C41+C39)</f>
        <v>9583184</v>
      </c>
      <c r="D43" s="97">
        <f>SUM(D41+D39)</f>
        <v>7098058</v>
      </c>
      <c r="E43" s="98">
        <f>D43/C43*100</f>
        <v>74.06784634417956</v>
      </c>
      <c r="G43" s="100"/>
      <c r="H43" s="100"/>
      <c r="L43" s="56"/>
      <c r="M43" s="249"/>
    </row>
    <row r="44" spans="2:12" ht="18.75" customHeight="1" thickBot="1">
      <c r="B44" s="56"/>
      <c r="D44" s="56"/>
      <c r="G44" s="100"/>
      <c r="H44" s="100"/>
      <c r="L44" s="56"/>
    </row>
    <row r="45" spans="1:12" ht="19.5" customHeight="1" thickBot="1">
      <c r="A45" s="96" t="s">
        <v>31</v>
      </c>
      <c r="B45" s="97">
        <f>B16-B43</f>
        <v>0</v>
      </c>
      <c r="C45" s="97">
        <f>C16-C43</f>
        <v>0</v>
      </c>
      <c r="D45" s="97">
        <f>D16-D43</f>
        <v>1722291</v>
      </c>
      <c r="E45" s="98" t="s">
        <v>20</v>
      </c>
      <c r="G45" s="102"/>
      <c r="H45" s="102"/>
      <c r="L45" s="56"/>
    </row>
    <row r="46" spans="1:12" ht="12.75" customHeight="1">
      <c r="A46" s="99"/>
      <c r="B46" s="92"/>
      <c r="C46" s="92"/>
      <c r="D46" s="92"/>
      <c r="E46" s="75"/>
      <c r="G46" s="102"/>
      <c r="H46" s="102"/>
      <c r="L46" s="56"/>
    </row>
    <row r="47" spans="1:8" s="240" customFormat="1" ht="12.75" customHeight="1">
      <c r="A47" s="237"/>
      <c r="B47" s="238"/>
      <c r="C47" s="238"/>
      <c r="D47" s="238"/>
      <c r="E47" s="239"/>
      <c r="G47" s="241"/>
      <c r="H47" s="241"/>
    </row>
    <row r="48" spans="1:8" ht="12.75">
      <c r="A48" t="s">
        <v>108</v>
      </c>
      <c r="B48" s="56"/>
      <c r="D48" s="56"/>
      <c r="G48" s="101"/>
      <c r="H48" s="101"/>
    </row>
    <row r="49" spans="1:8" ht="12.75" customHeight="1">
      <c r="A49" s="103"/>
      <c r="B49" s="104"/>
      <c r="C49" s="12"/>
      <c r="D49" s="104"/>
      <c r="E49" s="7"/>
      <c r="G49" s="35"/>
      <c r="H49" s="35"/>
    </row>
    <row r="50" spans="1:14" ht="12.75" customHeight="1">
      <c r="A50" s="93"/>
      <c r="B50" s="94"/>
      <c r="C50" s="94"/>
      <c r="D50" s="94"/>
      <c r="E50" s="95"/>
      <c r="G50" s="102"/>
      <c r="H50" s="102"/>
      <c r="N50" s="56"/>
    </row>
    <row r="51" spans="1:14" ht="12.75" customHeight="1">
      <c r="A51" s="93"/>
      <c r="B51" s="94"/>
      <c r="C51" s="94"/>
      <c r="D51" s="94"/>
      <c r="E51" s="95"/>
      <c r="G51" s="102"/>
      <c r="H51" s="102"/>
      <c r="N51" s="56"/>
    </row>
    <row r="52" spans="1:14" ht="12.75" customHeight="1">
      <c r="A52" s="58"/>
      <c r="B52" s="92"/>
      <c r="C52" s="92"/>
      <c r="D52" s="92"/>
      <c r="E52" s="75"/>
      <c r="G52" s="101"/>
      <c r="H52" s="101"/>
      <c r="M52" s="56"/>
      <c r="N52" s="56"/>
    </row>
    <row r="53" spans="1:14" ht="12.75" customHeight="1">
      <c r="A53" s="7"/>
      <c r="B53" s="7"/>
      <c r="C53" s="12"/>
      <c r="D53" s="7"/>
      <c r="E53" s="7"/>
      <c r="G53" s="35"/>
      <c r="H53" s="35"/>
      <c r="L53" s="56"/>
      <c r="N53" s="56"/>
    </row>
    <row r="54" spans="1:14" ht="12.75" customHeight="1">
      <c r="A54" s="58"/>
      <c r="B54" s="92"/>
      <c r="C54" s="92"/>
      <c r="D54" s="92"/>
      <c r="E54" s="75"/>
      <c r="G54" s="102"/>
      <c r="H54" s="102"/>
      <c r="L54" s="56"/>
      <c r="N54" s="56"/>
    </row>
    <row r="55" spans="1:14" ht="12.75" customHeight="1">
      <c r="A55" s="58"/>
      <c r="B55" s="92"/>
      <c r="C55" s="92"/>
      <c r="D55" s="92"/>
      <c r="E55" s="75"/>
      <c r="G55" s="102"/>
      <c r="H55" s="102"/>
      <c r="L55" s="56"/>
      <c r="N55" s="56"/>
    </row>
    <row r="56" spans="1:14" ht="12.75">
      <c r="A56" s="7"/>
      <c r="B56" s="7"/>
      <c r="C56" s="12"/>
      <c r="D56" s="7"/>
      <c r="E56" s="7"/>
      <c r="G56" s="102"/>
      <c r="H56" s="102"/>
      <c r="L56" s="56"/>
      <c r="N56" s="56"/>
    </row>
    <row r="57" spans="1:14" ht="12.75" customHeight="1">
      <c r="A57" s="105"/>
      <c r="B57" s="106"/>
      <c r="C57" s="94"/>
      <c r="D57" s="107"/>
      <c r="E57" s="7"/>
      <c r="G57" s="101"/>
      <c r="H57" s="101"/>
      <c r="L57" s="56"/>
      <c r="N57" s="56"/>
    </row>
    <row r="58" spans="1:14" ht="12.75" customHeight="1">
      <c r="A58" s="58"/>
      <c r="B58" s="58"/>
      <c r="C58" s="92"/>
      <c r="D58" s="107"/>
      <c r="E58" s="7"/>
      <c r="G58" s="35"/>
      <c r="H58" s="35"/>
      <c r="L58" s="56"/>
      <c r="N58" s="56"/>
    </row>
    <row r="59" spans="1:14" ht="12.75">
      <c r="A59" s="35"/>
      <c r="B59" s="35"/>
      <c r="C59" s="231"/>
      <c r="D59" s="35"/>
      <c r="E59" s="35"/>
      <c r="G59" s="102"/>
      <c r="H59" s="102"/>
      <c r="L59" s="56"/>
      <c r="N59" s="56"/>
    </row>
    <row r="60" spans="1:14" ht="12.75">
      <c r="A60" s="7"/>
      <c r="B60" s="7"/>
      <c r="C60" s="12"/>
      <c r="D60" s="108"/>
      <c r="E60" s="35"/>
      <c r="G60" s="102"/>
      <c r="H60" s="102"/>
      <c r="L60" s="56"/>
      <c r="N60" s="56"/>
    </row>
    <row r="61" spans="1:14" ht="12.75">
      <c r="A61" s="35"/>
      <c r="B61" s="35"/>
      <c r="C61" s="231"/>
      <c r="D61" s="35"/>
      <c r="E61" s="35"/>
      <c r="G61" s="101"/>
      <c r="H61" s="101"/>
      <c r="L61" s="56"/>
      <c r="N61" s="56"/>
    </row>
    <row r="62" spans="1:12" ht="12.75">
      <c r="A62" s="35"/>
      <c r="B62" s="35"/>
      <c r="C62" s="231"/>
      <c r="D62" s="101"/>
      <c r="E62" s="35"/>
      <c r="G62" s="35"/>
      <c r="H62" s="35"/>
      <c r="L62" s="56"/>
    </row>
    <row r="63" spans="7:8" ht="12.75">
      <c r="G63" s="35"/>
      <c r="H63" s="35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202" customFormat="1" ht="16.5" customHeight="1">
      <c r="A2" s="284" t="s">
        <v>143</v>
      </c>
      <c r="B2" s="285"/>
      <c r="C2" s="285"/>
      <c r="D2" s="285"/>
      <c r="E2" s="285"/>
    </row>
    <row r="3" spans="1:5" ht="16.5">
      <c r="A3" s="288" t="s">
        <v>48</v>
      </c>
      <c r="B3" s="287"/>
      <c r="C3" s="287"/>
      <c r="D3" s="287"/>
      <c r="E3" s="287"/>
    </row>
    <row r="4" spans="1:4" ht="18">
      <c r="A4" s="109"/>
      <c r="B4" s="109"/>
      <c r="C4" s="232"/>
      <c r="D4" s="109"/>
    </row>
    <row r="5" ht="13.5" thickBot="1">
      <c r="E5" s="60" t="s">
        <v>21</v>
      </c>
    </row>
    <row r="6" spans="1:5" ht="29.25" customHeight="1" thickBot="1">
      <c r="A6" s="76" t="s">
        <v>33</v>
      </c>
      <c r="B6" s="160" t="s">
        <v>34</v>
      </c>
      <c r="C6" s="233" t="s">
        <v>49</v>
      </c>
      <c r="D6" s="160" t="s">
        <v>50</v>
      </c>
      <c r="E6" s="161" t="s">
        <v>36</v>
      </c>
    </row>
    <row r="7" spans="1:5" ht="18" customHeight="1">
      <c r="A7" s="65" t="s">
        <v>37</v>
      </c>
      <c r="B7" s="66">
        <v>0</v>
      </c>
      <c r="C7" s="66">
        <v>0</v>
      </c>
      <c r="D7" s="66">
        <v>0</v>
      </c>
      <c r="E7" s="162" t="s">
        <v>20</v>
      </c>
    </row>
    <row r="8" spans="1:5" ht="18" customHeight="1">
      <c r="A8" s="68" t="s">
        <v>38</v>
      </c>
      <c r="B8" s="69">
        <v>5000</v>
      </c>
      <c r="C8" s="198">
        <v>5515</v>
      </c>
      <c r="D8" s="267">
        <v>3914</v>
      </c>
      <c r="E8" s="70">
        <f>D8/C8*100</f>
        <v>70.97008159564822</v>
      </c>
    </row>
    <row r="9" spans="1:5" ht="18" customHeight="1">
      <c r="A9" s="68" t="s">
        <v>39</v>
      </c>
      <c r="B9" s="69">
        <v>0</v>
      </c>
      <c r="C9" s="69">
        <v>0</v>
      </c>
      <c r="D9" s="69">
        <v>0</v>
      </c>
      <c r="E9" s="110" t="s">
        <v>20</v>
      </c>
    </row>
    <row r="10" spans="1:15" ht="18" customHeight="1" thickBot="1">
      <c r="A10" s="72" t="s">
        <v>40</v>
      </c>
      <c r="B10" s="73">
        <v>0</v>
      </c>
      <c r="C10" s="73">
        <v>386327</v>
      </c>
      <c r="D10" s="73">
        <v>432787</v>
      </c>
      <c r="E10" s="111">
        <f>D10/C10*100</f>
        <v>112.02608153196645</v>
      </c>
      <c r="O10" s="56"/>
    </row>
    <row r="11" spans="1:5" ht="20.25" customHeight="1" thickBot="1">
      <c r="A11" s="163" t="s">
        <v>29</v>
      </c>
      <c r="B11" s="167">
        <f>SUM(B7:B10)</f>
        <v>5000</v>
      </c>
      <c r="C11" s="164">
        <f>SUM(C7:C10)</f>
        <v>391842</v>
      </c>
      <c r="D11" s="164">
        <f>SUM(D7:D10)</f>
        <v>436701</v>
      </c>
      <c r="E11" s="165">
        <f>D11/C11*100</f>
        <v>111.44823678931814</v>
      </c>
    </row>
    <row r="12" spans="1:17" ht="12.75" customHeight="1" thickBot="1">
      <c r="A12" s="74"/>
      <c r="B12" s="75"/>
      <c r="C12" s="75"/>
      <c r="D12" s="75"/>
      <c r="E12" s="39"/>
      <c r="Q12" s="56"/>
    </row>
    <row r="13" spans="1:17" ht="20.25" customHeight="1" thickBot="1">
      <c r="A13" s="166" t="s">
        <v>32</v>
      </c>
      <c r="B13" s="168">
        <f>Financování!B23</f>
        <v>712789</v>
      </c>
      <c r="C13" s="168">
        <f>Financování!C23</f>
        <v>966290</v>
      </c>
      <c r="D13" s="168">
        <f>Financování!D23</f>
        <v>724737</v>
      </c>
      <c r="E13" s="165">
        <f>D13/C13*100</f>
        <v>75.00201802771424</v>
      </c>
      <c r="L13" s="56"/>
      <c r="N13" s="56"/>
      <c r="Q13" s="56"/>
    </row>
    <row r="14" spans="1:14" ht="12.75" customHeight="1" thickBot="1">
      <c r="A14" s="74"/>
      <c r="B14" s="75"/>
      <c r="C14" s="75"/>
      <c r="D14" s="75"/>
      <c r="E14" s="39"/>
      <c r="L14" s="56"/>
      <c r="N14" s="56"/>
    </row>
    <row r="15" spans="1:17" ht="20.25" customHeight="1" thickBot="1">
      <c r="A15" s="76" t="s">
        <v>41</v>
      </c>
      <c r="B15" s="77">
        <f>B13+B11</f>
        <v>717789</v>
      </c>
      <c r="C15" s="77">
        <f>C13+C11</f>
        <v>1358132</v>
      </c>
      <c r="D15" s="77">
        <f>D11+D13</f>
        <v>1161438</v>
      </c>
      <c r="E15" s="78">
        <f>D15/C15*100</f>
        <v>85.51731348646523</v>
      </c>
      <c r="L15" s="56"/>
      <c r="N15" s="56"/>
      <c r="Q15" s="56"/>
    </row>
    <row r="16" spans="1:10" ht="24.75" customHeight="1" thickBot="1">
      <c r="A16" s="112"/>
      <c r="B16" s="113"/>
      <c r="C16" s="113"/>
      <c r="D16" s="113"/>
      <c r="E16" s="113"/>
      <c r="J16" t="s">
        <v>98</v>
      </c>
    </row>
    <row r="17" spans="1:17" ht="17.25" customHeight="1" thickBot="1">
      <c r="A17" s="114" t="s">
        <v>51</v>
      </c>
      <c r="B17" s="79"/>
      <c r="C17" s="230"/>
      <c r="D17" s="80"/>
      <c r="E17" s="81"/>
      <c r="L17" s="56"/>
      <c r="N17" s="56"/>
      <c r="Q17" s="56"/>
    </row>
    <row r="18" spans="1:17" ht="18" customHeight="1">
      <c r="A18" s="115" t="s">
        <v>52</v>
      </c>
      <c r="B18" s="116">
        <v>35823</v>
      </c>
      <c r="C18" s="116">
        <v>438593</v>
      </c>
      <c r="D18" s="116">
        <v>176678</v>
      </c>
      <c r="E18" s="117">
        <f>D18/C18*100</f>
        <v>40.28290465192103</v>
      </c>
      <c r="F18" s="94"/>
      <c r="L18" s="56"/>
      <c r="N18" s="56"/>
      <c r="Q18" s="56"/>
    </row>
    <row r="19" spans="1:17" ht="18" customHeight="1" thickBot="1">
      <c r="A19" s="118" t="s">
        <v>53</v>
      </c>
      <c r="B19" s="119">
        <v>681966</v>
      </c>
      <c r="C19" s="119">
        <v>745740</v>
      </c>
      <c r="D19" s="119">
        <v>490484</v>
      </c>
      <c r="E19" s="120">
        <f>D19/C19*100</f>
        <v>65.77144849411323</v>
      </c>
      <c r="L19" s="56"/>
      <c r="N19" s="56"/>
      <c r="O19" s="56"/>
      <c r="Q19" s="56"/>
    </row>
    <row r="20" spans="1:17" ht="20.25" customHeight="1" thickBot="1">
      <c r="A20" s="169" t="s">
        <v>54</v>
      </c>
      <c r="B20" s="170">
        <f>SUM(B18:B19)</f>
        <v>717789</v>
      </c>
      <c r="C20" s="170">
        <f>SUM(C18:C19)</f>
        <v>1184333</v>
      </c>
      <c r="D20" s="171">
        <f>SUM(D18:D19)</f>
        <v>667162</v>
      </c>
      <c r="E20" s="172">
        <f>D20/C20*100</f>
        <v>56.332298432957614</v>
      </c>
      <c r="N20" s="56"/>
      <c r="O20" s="56"/>
      <c r="Q20" s="56"/>
    </row>
    <row r="21" spans="1:5" ht="12.75" customHeight="1" thickBot="1">
      <c r="A21" s="58"/>
      <c r="B21" s="92"/>
      <c r="C21" s="92"/>
      <c r="D21" s="92"/>
      <c r="E21" s="39"/>
    </row>
    <row r="22" spans="1:17" ht="20.25" customHeight="1" thickBot="1">
      <c r="A22" s="173" t="s">
        <v>30</v>
      </c>
      <c r="B22" s="170">
        <v>0</v>
      </c>
      <c r="C22" s="170">
        <f>Financování!C39</f>
        <v>173799</v>
      </c>
      <c r="D22" s="170">
        <f>Financování!D39</f>
        <v>199549</v>
      </c>
      <c r="E22" s="236">
        <f>D22/C22*100</f>
        <v>114.81596556942215</v>
      </c>
      <c r="N22" s="56"/>
      <c r="Q22" s="56"/>
    </row>
    <row r="23" spans="1:17" ht="12.75" customHeight="1" thickBot="1">
      <c r="A23" s="58"/>
      <c r="B23" s="92"/>
      <c r="C23" s="92"/>
      <c r="D23" s="92"/>
      <c r="E23" s="121"/>
      <c r="N23" s="56"/>
      <c r="Q23" s="56"/>
    </row>
    <row r="24" spans="1:17" ht="20.25" customHeight="1" thickBot="1">
      <c r="A24" s="96" t="s">
        <v>87</v>
      </c>
      <c r="B24" s="97">
        <f>SUM(B20+B22)</f>
        <v>717789</v>
      </c>
      <c r="C24" s="97">
        <f>SUM(C20+C22)</f>
        <v>1358132</v>
      </c>
      <c r="D24" s="97">
        <f>D20+D22</f>
        <v>866711</v>
      </c>
      <c r="E24" s="217">
        <f>D24/C24*100</f>
        <v>63.816403707445225</v>
      </c>
      <c r="N24" s="56"/>
      <c r="Q24" s="56"/>
    </row>
    <row r="25" spans="2:4" ht="20.25" customHeight="1" thickBot="1">
      <c r="B25" s="56"/>
      <c r="D25" s="56"/>
    </row>
    <row r="26" spans="1:5" ht="22.5" customHeight="1" thickBot="1">
      <c r="A26" s="76" t="s">
        <v>31</v>
      </c>
      <c r="B26" s="97">
        <v>0</v>
      </c>
      <c r="C26" s="97">
        <f>C15-C24</f>
        <v>0</v>
      </c>
      <c r="D26" s="97">
        <f>D15-D24</f>
        <v>294727</v>
      </c>
      <c r="E26" s="122" t="s">
        <v>20</v>
      </c>
    </row>
    <row r="28" spans="1:14" ht="12.75" customHeight="1">
      <c r="A28" t="s">
        <v>108</v>
      </c>
      <c r="N28" s="56"/>
    </row>
    <row r="29" ht="12.75">
      <c r="N29" s="56"/>
    </row>
    <row r="30" spans="14:15" ht="12.75">
      <c r="N30" s="56"/>
      <c r="O30" s="266"/>
    </row>
    <row r="31" ht="12.75">
      <c r="N31" s="56"/>
    </row>
    <row r="32" ht="12.75">
      <c r="N32" s="56"/>
    </row>
    <row r="33" ht="12.75">
      <c r="N33" s="56"/>
    </row>
    <row r="34" ht="12" customHeight="1"/>
    <row r="35" spans="6:14" ht="12.75">
      <c r="F35" s="8"/>
      <c r="N35" s="56"/>
    </row>
    <row r="36" ht="12" customHeight="1"/>
    <row r="37" ht="12.75">
      <c r="N37" s="56"/>
    </row>
    <row r="38" ht="12.75">
      <c r="N38" s="56"/>
    </row>
    <row r="39" ht="12.75">
      <c r="N39" s="56"/>
    </row>
    <row r="40" spans="4:14" ht="12.75">
      <c r="D40" s="8"/>
      <c r="N40" s="56"/>
    </row>
    <row r="41" ht="12.75">
      <c r="N41" s="56"/>
    </row>
    <row r="44" ht="12.75">
      <c r="D44" s="8"/>
    </row>
    <row r="46" spans="1:5" ht="12.75">
      <c r="A46" s="7"/>
      <c r="B46" s="7"/>
      <c r="C46" s="12"/>
      <c r="D46" s="104"/>
      <c r="E46" s="7"/>
    </row>
    <row r="47" spans="1:5" ht="12.75" customHeight="1">
      <c r="A47" s="105"/>
      <c r="B47" s="106"/>
      <c r="C47" s="94"/>
      <c r="D47" s="107"/>
      <c r="E47" s="7"/>
    </row>
    <row r="48" spans="1:5" ht="12" customHeight="1">
      <c r="A48" s="105"/>
      <c r="B48" s="106"/>
      <c r="C48" s="94"/>
      <c r="D48" s="107"/>
      <c r="E48" s="7"/>
    </row>
    <row r="49" spans="1:5" ht="12.75" customHeight="1">
      <c r="A49" s="58"/>
      <c r="B49" s="58"/>
      <c r="C49" s="92"/>
      <c r="D49" s="107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4" t="s">
        <v>144</v>
      </c>
      <c r="B2" s="289"/>
      <c r="C2" s="289"/>
      <c r="D2" s="289"/>
      <c r="E2" s="289"/>
    </row>
    <row r="3" spans="1:5" ht="20.25" customHeight="1">
      <c r="A3" s="290" t="s">
        <v>100</v>
      </c>
      <c r="B3" s="291"/>
      <c r="C3" s="291"/>
      <c r="D3" s="291"/>
      <c r="E3" s="291"/>
    </row>
    <row r="4" spans="1:5" ht="20.25" customHeight="1">
      <c r="A4" s="59"/>
      <c r="B4" s="123"/>
      <c r="C4" s="123"/>
      <c r="D4" s="123"/>
      <c r="E4" s="123"/>
    </row>
    <row r="5" ht="13.5" thickBot="1">
      <c r="E5" s="60" t="s">
        <v>21</v>
      </c>
    </row>
    <row r="6" spans="1:5" ht="26.25" customHeight="1">
      <c r="A6" s="124" t="s">
        <v>33</v>
      </c>
      <c r="B6" s="62" t="s">
        <v>34</v>
      </c>
      <c r="C6" s="62" t="s">
        <v>35</v>
      </c>
      <c r="D6" s="63" t="s">
        <v>90</v>
      </c>
      <c r="E6" s="64" t="s">
        <v>36</v>
      </c>
    </row>
    <row r="7" spans="1:9" ht="15" customHeight="1">
      <c r="A7" s="65" t="s">
        <v>37</v>
      </c>
      <c r="B7" s="66">
        <v>3224962</v>
      </c>
      <c r="C7" s="148">
        <f>'Rozpočet včetně kapitoly EP'!C8</f>
        <v>3224962</v>
      </c>
      <c r="D7" s="148">
        <f>'Rozpočet včetně kapitoly EP'!D8</f>
        <v>2923986</v>
      </c>
      <c r="E7" s="67">
        <f>D7/C7*100</f>
        <v>90.66730088602594</v>
      </c>
      <c r="G7" s="35"/>
      <c r="H7" s="35"/>
      <c r="I7" s="35"/>
    </row>
    <row r="8" spans="1:13" ht="15" customHeight="1">
      <c r="A8" s="68" t="s">
        <v>38</v>
      </c>
      <c r="B8" s="69">
        <v>273405</v>
      </c>
      <c r="C8" s="71">
        <f>'Rozpočet včetně kapitoly EP'!C9-'Rozpočet kapitola EP'!C8</f>
        <v>318230</v>
      </c>
      <c r="D8" s="71">
        <f>'Rozpočet včetně kapitoly EP'!D9-'Rozpočet kapitola EP'!D8</f>
        <v>256951</v>
      </c>
      <c r="E8" s="70">
        <f>D8/C8*100</f>
        <v>80.74380165289257</v>
      </c>
      <c r="G8" s="100"/>
      <c r="H8" s="100"/>
      <c r="I8" s="100"/>
      <c r="M8" s="56"/>
    </row>
    <row r="9" spans="1:13" ht="15" customHeight="1">
      <c r="A9" s="68" t="s">
        <v>39</v>
      </c>
      <c r="B9" s="69">
        <v>21000</v>
      </c>
      <c r="C9" s="71">
        <f>'Rozpočet včetně kapitoly EP'!C10</f>
        <v>23641</v>
      </c>
      <c r="D9" s="71">
        <f>'Rozpočet včetně kapitoly EP'!D10</f>
        <v>13579</v>
      </c>
      <c r="E9" s="70">
        <f>D9/C9*100</f>
        <v>57.438348631614566</v>
      </c>
      <c r="G9" s="100"/>
      <c r="H9" s="100"/>
      <c r="I9" s="100"/>
      <c r="M9" s="56"/>
    </row>
    <row r="10" spans="1:13" ht="15" customHeight="1" thickBot="1">
      <c r="A10" s="72" t="s">
        <v>40</v>
      </c>
      <c r="B10" s="69">
        <v>113728</v>
      </c>
      <c r="C10" s="71">
        <v>445754</v>
      </c>
      <c r="D10" s="150">
        <v>439057</v>
      </c>
      <c r="E10" s="70">
        <f>D10/C10*100</f>
        <v>98.49760181624842</v>
      </c>
      <c r="G10" s="101"/>
      <c r="H10" s="101"/>
      <c r="I10" s="101"/>
      <c r="M10" s="56"/>
    </row>
    <row r="11" spans="1:9" ht="20.25" customHeight="1" thickBot="1">
      <c r="A11" s="183" t="s">
        <v>29</v>
      </c>
      <c r="B11" s="164">
        <f>SUM(B7:B10)</f>
        <v>3633095</v>
      </c>
      <c r="C11" s="164">
        <f>SUM(C7:C10)</f>
        <v>4012587</v>
      </c>
      <c r="D11" s="184">
        <f>SUM(D7:D10)</f>
        <v>3633573</v>
      </c>
      <c r="E11" s="165">
        <f>D11/C11*100</f>
        <v>90.5543730266783</v>
      </c>
      <c r="G11" s="35"/>
      <c r="H11" s="35"/>
      <c r="I11" s="35"/>
    </row>
    <row r="12" spans="2:9" ht="10.5" customHeight="1" thickBot="1">
      <c r="B12" s="56"/>
      <c r="C12" s="147"/>
      <c r="D12" s="147"/>
      <c r="G12" s="100"/>
      <c r="H12" s="100"/>
      <c r="I12" s="100"/>
    </row>
    <row r="13" spans="1:9" ht="20.25" customHeight="1" thickBot="1">
      <c r="A13" s="166" t="s">
        <v>32</v>
      </c>
      <c r="B13" s="167">
        <f>Financování!B14</f>
        <v>88500</v>
      </c>
      <c r="C13" s="167">
        <f>Financování!C14</f>
        <v>326404</v>
      </c>
      <c r="D13" s="167">
        <f>Financování!D14</f>
        <v>139277</v>
      </c>
      <c r="E13" s="182">
        <f>D13/C13*100</f>
        <v>42.67012659158589</v>
      </c>
      <c r="G13" s="100"/>
      <c r="H13" s="100"/>
      <c r="I13" s="100"/>
    </row>
    <row r="14" spans="2:9" ht="11.25" customHeight="1" thickBot="1">
      <c r="B14" s="56"/>
      <c r="C14" s="56"/>
      <c r="D14" s="56"/>
      <c r="G14" s="100"/>
      <c r="H14" s="100"/>
      <c r="I14" s="100"/>
    </row>
    <row r="15" spans="1:9" ht="20.25" customHeight="1" thickBot="1">
      <c r="A15" s="125" t="s">
        <v>41</v>
      </c>
      <c r="B15" s="77">
        <f>SUM(B13+B11)</f>
        <v>3721595</v>
      </c>
      <c r="C15" s="77">
        <f>SUM(C13+C11)</f>
        <v>4338991</v>
      </c>
      <c r="D15" s="77">
        <f>SUM(D13+D11)</f>
        <v>3772850</v>
      </c>
      <c r="E15" s="78">
        <f>D15/C15*100</f>
        <v>86.95224304452348</v>
      </c>
      <c r="G15" s="100"/>
      <c r="H15" s="100"/>
      <c r="I15" s="100"/>
    </row>
    <row r="16" spans="2:9" ht="20.25" customHeight="1" thickBot="1">
      <c r="B16" s="56"/>
      <c r="C16" s="56"/>
      <c r="D16" s="56"/>
      <c r="G16" s="100"/>
      <c r="H16" s="100"/>
      <c r="I16" s="100"/>
    </row>
    <row r="17" spans="1:13" ht="18.75" customHeight="1" thickBot="1">
      <c r="A17" s="114" t="s">
        <v>42</v>
      </c>
      <c r="B17" s="79"/>
      <c r="C17" s="79"/>
      <c r="D17" s="80"/>
      <c r="E17" s="81"/>
      <c r="G17" s="100"/>
      <c r="H17" s="100"/>
      <c r="I17" s="100"/>
      <c r="M17" s="56"/>
    </row>
    <row r="18" spans="1:13" ht="15" customHeight="1">
      <c r="A18" s="82" t="s">
        <v>89</v>
      </c>
      <c r="B18" s="83">
        <v>73209</v>
      </c>
      <c r="C18" s="148">
        <f>'Rozpočet včetně kapitoly EP'!C19</f>
        <v>77409</v>
      </c>
      <c r="D18" s="148">
        <f>'Rozpočet včetně kapitoly EP'!D19</f>
        <v>54159</v>
      </c>
      <c r="E18" s="67">
        <f aca="true" t="shared" si="0" ref="E18:E31">D18/C18*100</f>
        <v>69.96473278300974</v>
      </c>
      <c r="G18" s="100"/>
      <c r="H18" s="100"/>
      <c r="I18" s="100"/>
      <c r="M18" s="56"/>
    </row>
    <row r="19" spans="1:13" ht="15" customHeight="1">
      <c r="A19" s="84" t="s">
        <v>73</v>
      </c>
      <c r="B19" s="42">
        <v>387291</v>
      </c>
      <c r="C19" s="45">
        <v>579594</v>
      </c>
      <c r="D19" s="45">
        <v>504094</v>
      </c>
      <c r="E19" s="70">
        <f t="shared" si="0"/>
        <v>86.97364016880782</v>
      </c>
      <c r="G19" s="100"/>
      <c r="H19" s="100"/>
      <c r="I19" s="100"/>
      <c r="M19" s="56"/>
    </row>
    <row r="20" spans="1:15" ht="15" customHeight="1">
      <c r="A20" s="85" t="s">
        <v>74</v>
      </c>
      <c r="B20" s="86">
        <v>161088</v>
      </c>
      <c r="C20" s="71">
        <f>'Rozpočet včetně kapitoly EP'!C21</f>
        <v>173686</v>
      </c>
      <c r="D20" s="71">
        <f>'Rozpočet včetně kapitoly EP'!D21</f>
        <v>124207</v>
      </c>
      <c r="E20" s="70">
        <f t="shared" si="0"/>
        <v>71.5123844178575</v>
      </c>
      <c r="G20" s="100"/>
      <c r="H20" s="100"/>
      <c r="I20" s="100"/>
      <c r="M20" s="56"/>
      <c r="O20" s="56"/>
    </row>
    <row r="21" spans="1:15" ht="15" customHeight="1">
      <c r="A21" s="85" t="s">
        <v>75</v>
      </c>
      <c r="B21" s="86">
        <v>345631</v>
      </c>
      <c r="C21" s="71">
        <f>'Rozpočet včetně kapitoly EP'!C22</f>
        <v>446622</v>
      </c>
      <c r="D21" s="71">
        <f>'Rozpočet včetně kapitoly EP'!D22</f>
        <v>268863</v>
      </c>
      <c r="E21" s="70">
        <f t="shared" si="0"/>
        <v>60.19922887811169</v>
      </c>
      <c r="G21" s="100"/>
      <c r="H21" s="100"/>
      <c r="I21" s="100"/>
      <c r="O21" s="56"/>
    </row>
    <row r="22" spans="1:15" ht="15" customHeight="1">
      <c r="A22" s="85" t="s">
        <v>76</v>
      </c>
      <c r="B22" s="86">
        <v>9150</v>
      </c>
      <c r="C22" s="71">
        <f>'Rozpočet včetně kapitoly EP'!C23</f>
        <v>16584</v>
      </c>
      <c r="D22" s="71">
        <f>'Rozpočet včetně kapitoly EP'!D23</f>
        <v>8236</v>
      </c>
      <c r="E22" s="70">
        <f t="shared" si="0"/>
        <v>49.66232513265798</v>
      </c>
      <c r="G22" s="100"/>
      <c r="H22" s="100"/>
      <c r="I22" s="100"/>
      <c r="M22" s="56"/>
      <c r="O22" s="56"/>
    </row>
    <row r="23" spans="1:13" ht="15" customHeight="1">
      <c r="A23" s="85" t="s">
        <v>77</v>
      </c>
      <c r="B23" s="86">
        <v>6105</v>
      </c>
      <c r="C23" s="71">
        <f>'Rozpočet včetně kapitoly EP'!C24</f>
        <v>6381</v>
      </c>
      <c r="D23" s="71">
        <f>'Rozpočet včetně kapitoly EP'!D24</f>
        <v>1340</v>
      </c>
      <c r="E23" s="70">
        <f t="shared" si="0"/>
        <v>20.999843284751606</v>
      </c>
      <c r="G23" s="100"/>
      <c r="H23" s="100"/>
      <c r="I23" s="100"/>
      <c r="M23" s="56"/>
    </row>
    <row r="24" spans="1:13" ht="15" customHeight="1">
      <c r="A24" s="85" t="s">
        <v>78</v>
      </c>
      <c r="B24" s="86">
        <v>1450787</v>
      </c>
      <c r="C24" s="71">
        <f>'Rozpočet včetně kapitoly EP'!C25</f>
        <v>1700218</v>
      </c>
      <c r="D24" s="71">
        <f>'Rozpočet včetně kapitoly EP'!D25</f>
        <v>1244197</v>
      </c>
      <c r="E24" s="69">
        <f t="shared" si="0"/>
        <v>73.17867473465168</v>
      </c>
      <c r="G24" s="100"/>
      <c r="H24" s="100"/>
      <c r="I24" s="100"/>
      <c r="M24" s="56"/>
    </row>
    <row r="25" spans="1:9" ht="15" customHeight="1">
      <c r="A25" s="85" t="s">
        <v>79</v>
      </c>
      <c r="B25" s="86">
        <v>89039</v>
      </c>
      <c r="C25" s="71">
        <f>'Rozpočet včetně kapitoly EP'!C26</f>
        <v>143679</v>
      </c>
      <c r="D25" s="71">
        <f>'Rozpočet včetně kapitoly EP'!D26</f>
        <v>129780</v>
      </c>
      <c r="E25" s="70">
        <f t="shared" si="0"/>
        <v>90.32635249410144</v>
      </c>
      <c r="G25" s="100"/>
      <c r="H25" s="100"/>
      <c r="I25" s="100"/>
    </row>
    <row r="26" spans="1:9" ht="15" customHeight="1">
      <c r="A26" s="85" t="s">
        <v>43</v>
      </c>
      <c r="B26" s="86">
        <v>12880</v>
      </c>
      <c r="C26" s="71">
        <f>'Rozpočet včetně kapitoly EP'!C27</f>
        <v>18163</v>
      </c>
      <c r="D26" s="71">
        <f>'Rozpočet včetně kapitoly EP'!D27</f>
        <v>13008</v>
      </c>
      <c r="E26" s="70">
        <f t="shared" si="0"/>
        <v>71.61812475912569</v>
      </c>
      <c r="G26" s="100"/>
      <c r="H26" s="100"/>
      <c r="I26" s="100"/>
    </row>
    <row r="27" spans="1:9" ht="15" customHeight="1">
      <c r="A27" s="85" t="s">
        <v>80</v>
      </c>
      <c r="B27" s="86">
        <v>53351</v>
      </c>
      <c r="C27" s="71">
        <f>'Rozpočet včetně kapitoly EP'!C28</f>
        <v>57875</v>
      </c>
      <c r="D27" s="71">
        <f>'Rozpočet včetně kapitoly EP'!D28</f>
        <v>39163</v>
      </c>
      <c r="E27" s="70">
        <f t="shared" si="0"/>
        <v>67.6682505399568</v>
      </c>
      <c r="G27" s="100"/>
      <c r="H27" s="100"/>
      <c r="I27" s="100"/>
    </row>
    <row r="28" spans="1:15" ht="12.75" customHeight="1">
      <c r="A28" s="85" t="s">
        <v>81</v>
      </c>
      <c r="B28" s="86">
        <v>244185</v>
      </c>
      <c r="C28" s="71">
        <f>'Rozpočet včetně kapitoly EP'!C29</f>
        <v>248721</v>
      </c>
      <c r="D28" s="71">
        <f>'Rozpočet včetně kapitoly EP'!D29</f>
        <v>186641</v>
      </c>
      <c r="E28" s="70">
        <f t="shared" si="0"/>
        <v>75.04030620655271</v>
      </c>
      <c r="G28" s="100"/>
      <c r="H28" s="100"/>
      <c r="I28" s="100"/>
      <c r="O28" s="56"/>
    </row>
    <row r="29" spans="1:15" ht="15" customHeight="1">
      <c r="A29" s="85" t="s">
        <v>82</v>
      </c>
      <c r="B29" s="86">
        <v>81860</v>
      </c>
      <c r="C29" s="71">
        <f>'Rozpočet včetně kapitoly EP'!C30</f>
        <v>89657</v>
      </c>
      <c r="D29" s="71">
        <f>'Rozpočet včetně kapitoly EP'!D30</f>
        <v>47519</v>
      </c>
      <c r="E29" s="70">
        <f t="shared" si="0"/>
        <v>53.00088113588453</v>
      </c>
      <c r="G29" s="100"/>
      <c r="H29" s="100"/>
      <c r="I29" s="100"/>
      <c r="O29" s="56"/>
    </row>
    <row r="30" spans="1:15" ht="15" customHeight="1">
      <c r="A30" s="84" t="s">
        <v>83</v>
      </c>
      <c r="B30" s="42">
        <v>427753</v>
      </c>
      <c r="C30" s="45">
        <f>'Rozpočet včetně kapitoly EP'!C31</f>
        <v>566837</v>
      </c>
      <c r="D30" s="71">
        <f>'Rozpočet včetně kapitoly EP'!D31</f>
        <v>340577</v>
      </c>
      <c r="E30" s="70">
        <f t="shared" si="0"/>
        <v>60.0837630571046</v>
      </c>
      <c r="G30" s="100"/>
      <c r="H30" s="100"/>
      <c r="I30" s="100"/>
      <c r="M30" s="56"/>
      <c r="O30" s="56"/>
    </row>
    <row r="31" spans="1:15" ht="15" customHeight="1">
      <c r="A31" s="85" t="s">
        <v>84</v>
      </c>
      <c r="B31" s="69">
        <v>36193</v>
      </c>
      <c r="C31" s="71">
        <f>'Rozpočet včetně kapitoly EP'!C32</f>
        <v>41539</v>
      </c>
      <c r="D31" s="71">
        <f>'Rozpočet včetně kapitoly EP'!D32</f>
        <v>19986</v>
      </c>
      <c r="E31" s="70">
        <f t="shared" si="0"/>
        <v>48.1138207467681</v>
      </c>
      <c r="G31" s="100"/>
      <c r="H31" s="100"/>
      <c r="I31" s="100"/>
      <c r="M31" s="56"/>
      <c r="O31" s="56"/>
    </row>
    <row r="32" spans="1:15" ht="15" customHeight="1">
      <c r="A32" s="85" t="s">
        <v>85</v>
      </c>
      <c r="B32" s="86">
        <v>58673</v>
      </c>
      <c r="C32" s="71">
        <f>'Rozpočet včetně kapitoly EP'!C33</f>
        <v>60533</v>
      </c>
      <c r="D32" s="71">
        <f>'Rozpočet včetně kapitoly EP'!D33</f>
        <v>-4899</v>
      </c>
      <c r="E32" s="70" t="s">
        <v>20</v>
      </c>
      <c r="G32" s="100"/>
      <c r="H32" s="100"/>
      <c r="I32" s="100"/>
      <c r="M32" s="56"/>
      <c r="O32" s="56"/>
    </row>
    <row r="33" spans="1:15" ht="15" customHeight="1">
      <c r="A33" s="85" t="s">
        <v>86</v>
      </c>
      <c r="B33" s="86">
        <v>260000</v>
      </c>
      <c r="C33" s="71">
        <f>'Rozpočet včetně kapitoly EP'!C34</f>
        <v>80857</v>
      </c>
      <c r="D33" s="71" t="s">
        <v>20</v>
      </c>
      <c r="E33" s="70" t="s">
        <v>20</v>
      </c>
      <c r="G33" s="100"/>
      <c r="H33" s="100"/>
      <c r="I33" s="100"/>
      <c r="M33" s="56"/>
      <c r="O33" s="56"/>
    </row>
    <row r="34" spans="1:15" ht="12" customHeight="1">
      <c r="A34" s="87" t="s">
        <v>44</v>
      </c>
      <c r="B34" s="88">
        <v>210000</v>
      </c>
      <c r="C34" s="89">
        <f>'Rozpočet včetně kapitoly EP'!C35</f>
        <v>55791</v>
      </c>
      <c r="D34" s="71" t="s">
        <v>20</v>
      </c>
      <c r="E34" s="70" t="s">
        <v>20</v>
      </c>
      <c r="G34" s="100"/>
      <c r="H34" s="100"/>
      <c r="I34" s="100"/>
      <c r="O34" s="56"/>
    </row>
    <row r="35" spans="1:15" ht="12.75">
      <c r="A35" s="87" t="s">
        <v>45</v>
      </c>
      <c r="B35" s="88">
        <v>45000</v>
      </c>
      <c r="C35" s="89">
        <f>'Rozpočet včetně kapitoly EP'!C36</f>
        <v>22520</v>
      </c>
      <c r="D35" s="71" t="s">
        <v>20</v>
      </c>
      <c r="E35" s="70" t="s">
        <v>20</v>
      </c>
      <c r="G35" s="100"/>
      <c r="H35" s="100"/>
      <c r="I35" s="100"/>
      <c r="M35" s="56"/>
      <c r="O35" s="56"/>
    </row>
    <row r="36" spans="1:9" ht="12" customHeight="1" thickBot="1">
      <c r="A36" s="87" t="s">
        <v>46</v>
      </c>
      <c r="B36" s="88">
        <v>5000</v>
      </c>
      <c r="C36" s="89">
        <f>'Rozpočet včetně kapitoly EP'!C37</f>
        <v>2546</v>
      </c>
      <c r="D36" s="71" t="s">
        <v>20</v>
      </c>
      <c r="E36" s="70" t="s">
        <v>20</v>
      </c>
      <c r="G36" s="100"/>
      <c r="H36" s="100"/>
      <c r="I36" s="100"/>
    </row>
    <row r="37" spans="1:9" ht="23.25" customHeight="1" thickBot="1">
      <c r="A37" s="173" t="s">
        <v>47</v>
      </c>
      <c r="B37" s="170">
        <f>SUM(B18:B36)-B33</f>
        <v>3697195</v>
      </c>
      <c r="C37" s="170">
        <f>SUM(C18:C36)-C33</f>
        <v>4308355</v>
      </c>
      <c r="D37" s="170">
        <f>SUM(D18:D36)</f>
        <v>2976871</v>
      </c>
      <c r="E37" s="181">
        <f>D37/C37*100</f>
        <v>69.09530435630305</v>
      </c>
      <c r="G37" s="100"/>
      <c r="H37" s="100"/>
      <c r="I37" s="100"/>
    </row>
    <row r="38" spans="2:9" ht="11.25" customHeight="1" thickBot="1">
      <c r="B38" s="56"/>
      <c r="C38" s="56"/>
      <c r="D38" s="147"/>
      <c r="G38" s="100"/>
      <c r="H38" s="100"/>
      <c r="I38" s="100"/>
    </row>
    <row r="39" spans="1:9" ht="20.25" customHeight="1" thickBot="1">
      <c r="A39" s="166" t="s">
        <v>30</v>
      </c>
      <c r="B39" s="167">
        <v>24400</v>
      </c>
      <c r="C39" s="167">
        <f>Financování!C33</f>
        <v>30636</v>
      </c>
      <c r="D39" s="167">
        <f>Financování!D33</f>
        <v>30626</v>
      </c>
      <c r="E39" s="182">
        <f>D39/C39*100</f>
        <v>99.96735866301084</v>
      </c>
      <c r="G39" s="102"/>
      <c r="H39" s="102"/>
      <c r="I39" s="102"/>
    </row>
    <row r="40" spans="1:9" ht="12.75" customHeight="1" thickBot="1">
      <c r="A40" s="103"/>
      <c r="B40" s="126"/>
      <c r="C40" s="126"/>
      <c r="D40" s="126"/>
      <c r="E40" s="127"/>
      <c r="G40" s="102"/>
      <c r="H40" s="102"/>
      <c r="I40" s="102"/>
    </row>
    <row r="41" spans="1:9" ht="20.25" customHeight="1" thickBot="1">
      <c r="A41" s="128" t="s">
        <v>87</v>
      </c>
      <c r="B41" s="97">
        <f>SUM(B39+B37)</f>
        <v>3721595</v>
      </c>
      <c r="C41" s="97">
        <f>SUM(C39+C37)</f>
        <v>4338991</v>
      </c>
      <c r="D41" s="97">
        <f>SUM(D37+D39)</f>
        <v>3007497</v>
      </c>
      <c r="E41" s="98">
        <f>D41/C41*100</f>
        <v>69.3132804377792</v>
      </c>
      <c r="G41" s="102"/>
      <c r="H41" s="102"/>
      <c r="I41" s="102"/>
    </row>
    <row r="42" spans="7:9" ht="12.75" customHeight="1" thickBot="1">
      <c r="G42" s="35"/>
      <c r="H42" s="35"/>
      <c r="I42" s="35"/>
    </row>
    <row r="43" spans="1:9" ht="19.5" customHeight="1" thickBot="1">
      <c r="A43" s="128" t="s">
        <v>31</v>
      </c>
      <c r="B43" s="97">
        <f>B15-B41</f>
        <v>0</v>
      </c>
      <c r="C43" s="97">
        <f>C15-C41</f>
        <v>0</v>
      </c>
      <c r="D43" s="97">
        <f>D15-D41</f>
        <v>765353</v>
      </c>
      <c r="E43" s="98" t="s">
        <v>20</v>
      </c>
      <c r="G43" s="102"/>
      <c r="H43" s="102"/>
      <c r="I43" s="102"/>
    </row>
    <row r="44" spans="1:9" ht="14.25" customHeight="1">
      <c r="A44" s="246"/>
      <c r="B44" s="242"/>
      <c r="C44" s="242"/>
      <c r="D44" s="242"/>
      <c r="E44" s="247"/>
      <c r="G44" s="102"/>
      <c r="H44" s="102"/>
      <c r="I44" s="102"/>
    </row>
    <row r="45" spans="1:9" ht="12.75">
      <c r="A45" s="35" t="s">
        <v>108</v>
      </c>
      <c r="B45" s="101"/>
      <c r="C45" s="101"/>
      <c r="D45" s="35"/>
      <c r="E45" s="35"/>
      <c r="G45" s="102"/>
      <c r="H45" s="100"/>
      <c r="I45" s="102"/>
    </row>
    <row r="46" spans="7:9" ht="12.75">
      <c r="G46" s="102"/>
      <c r="H46" s="100"/>
      <c r="I46" s="102"/>
    </row>
    <row r="47" spans="7:9" ht="12.75">
      <c r="G47" s="102"/>
      <c r="H47" s="100"/>
      <c r="I47" s="102"/>
    </row>
    <row r="48" spans="7:9" ht="12.75">
      <c r="G48" s="102"/>
      <c r="H48" s="100"/>
      <c r="I48" s="102"/>
    </row>
    <row r="49" spans="1:9" ht="12.75" customHeight="1">
      <c r="A49" s="105"/>
      <c r="B49" s="106"/>
      <c r="C49" s="106"/>
      <c r="D49" s="107"/>
      <c r="G49" s="101"/>
      <c r="H49" s="101"/>
      <c r="I49" s="101"/>
    </row>
    <row r="50" spans="1:9" ht="12.75" customHeight="1">
      <c r="A50" s="58"/>
      <c r="B50" s="58"/>
      <c r="C50" s="58"/>
      <c r="D50" s="107"/>
      <c r="G50" s="35"/>
      <c r="H50" s="35"/>
      <c r="I50" s="35"/>
    </row>
    <row r="51" spans="1:9" ht="12.75">
      <c r="A51" s="49"/>
      <c r="B51" s="49"/>
      <c r="C51" s="49"/>
      <c r="D51" s="49"/>
      <c r="G51" s="102"/>
      <c r="H51" s="102"/>
      <c r="I51" s="102"/>
    </row>
    <row r="52" spans="1:9" ht="12.75">
      <c r="A52" s="49"/>
      <c r="B52" s="49"/>
      <c r="C52" s="49"/>
      <c r="D52" s="108"/>
      <c r="E52" s="35"/>
      <c r="G52" s="102"/>
      <c r="H52" s="100"/>
      <c r="I52" s="102"/>
    </row>
    <row r="53" spans="1:9" ht="12.75">
      <c r="A53" s="49"/>
      <c r="B53" s="49"/>
      <c r="C53" s="49"/>
      <c r="D53" s="129"/>
      <c r="G53" s="101"/>
      <c r="H53" s="101"/>
      <c r="I53" s="101"/>
    </row>
    <row r="54" spans="1:9" ht="12.75">
      <c r="A54" s="49"/>
      <c r="B54" s="49"/>
      <c r="C54" s="49"/>
      <c r="D54" s="130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51" customFormat="1" ht="22.5" customHeight="1">
      <c r="A1" s="292" t="s">
        <v>145</v>
      </c>
      <c r="B1" s="289"/>
      <c r="C1" s="289"/>
      <c r="D1" s="289"/>
      <c r="E1" s="289"/>
    </row>
    <row r="2" spans="1:5" ht="15">
      <c r="A2" s="44" t="s">
        <v>32</v>
      </c>
      <c r="E2" s="60" t="s">
        <v>21</v>
      </c>
    </row>
    <row r="3" spans="1:5" ht="25.5">
      <c r="A3" s="218" t="s">
        <v>55</v>
      </c>
      <c r="B3" s="23" t="s">
        <v>56</v>
      </c>
      <c r="C3" s="23" t="s">
        <v>35</v>
      </c>
      <c r="D3" s="23" t="s">
        <v>90</v>
      </c>
      <c r="E3" s="23" t="s">
        <v>36</v>
      </c>
    </row>
    <row r="4" spans="1:5" ht="38.25">
      <c r="A4" s="219" t="s">
        <v>123</v>
      </c>
      <c r="B4" s="220">
        <v>6500</v>
      </c>
      <c r="C4" s="220">
        <v>6500</v>
      </c>
      <c r="D4" s="69">
        <v>3000</v>
      </c>
      <c r="E4" s="69">
        <f aca="true" t="shared" si="0" ref="E4:E14">D4*100/C4</f>
        <v>46.15384615384615</v>
      </c>
    </row>
    <row r="5" spans="1:5" ht="54.75" customHeight="1">
      <c r="A5" s="219" t="s">
        <v>117</v>
      </c>
      <c r="B5" s="220">
        <v>12000</v>
      </c>
      <c r="C5" s="220">
        <v>12000</v>
      </c>
      <c r="D5" s="69">
        <v>0</v>
      </c>
      <c r="E5" s="69">
        <f t="shared" si="0"/>
        <v>0</v>
      </c>
    </row>
    <row r="6" spans="1:5" ht="49.5" customHeight="1">
      <c r="A6" s="219" t="s">
        <v>128</v>
      </c>
      <c r="B6" s="220">
        <v>0</v>
      </c>
      <c r="C6" s="220">
        <v>5000</v>
      </c>
      <c r="D6" s="220">
        <v>1000</v>
      </c>
      <c r="E6" s="69">
        <f t="shared" si="0"/>
        <v>20</v>
      </c>
    </row>
    <row r="7" spans="1:5" ht="38.25">
      <c r="A7" s="219" t="s">
        <v>118</v>
      </c>
      <c r="B7" s="220">
        <v>0</v>
      </c>
      <c r="C7" s="220">
        <v>602.4</v>
      </c>
      <c r="D7" s="220">
        <v>602</v>
      </c>
      <c r="E7" s="69">
        <f>D7*100/C7</f>
        <v>99.933598937583</v>
      </c>
    </row>
    <row r="8" spans="1:5" ht="54.75" customHeight="1">
      <c r="A8" s="219" t="s">
        <v>131</v>
      </c>
      <c r="B8" s="220">
        <v>0</v>
      </c>
      <c r="C8" s="220">
        <v>10500</v>
      </c>
      <c r="D8" s="220">
        <v>0</v>
      </c>
      <c r="E8" s="69">
        <f>D8*100/C8</f>
        <v>0</v>
      </c>
    </row>
    <row r="9" spans="1:5" ht="102">
      <c r="A9" s="272" t="s">
        <v>138</v>
      </c>
      <c r="B9" s="220">
        <v>0</v>
      </c>
      <c r="C9" s="220">
        <v>1300</v>
      </c>
      <c r="D9" s="220">
        <v>1300</v>
      </c>
      <c r="E9" s="69">
        <f>D9*100/C9</f>
        <v>100</v>
      </c>
    </row>
    <row r="10" spans="1:5" ht="63.75">
      <c r="A10" s="280" t="s">
        <v>136</v>
      </c>
      <c r="B10" s="220">
        <v>0</v>
      </c>
      <c r="C10" s="220">
        <v>1100</v>
      </c>
      <c r="D10" s="220">
        <v>1100</v>
      </c>
      <c r="E10" s="69">
        <f>D10*100/C10</f>
        <v>100</v>
      </c>
    </row>
    <row r="11" spans="1:5" ht="25.5">
      <c r="A11" s="219" t="s">
        <v>121</v>
      </c>
      <c r="B11" s="220">
        <v>0</v>
      </c>
      <c r="C11" s="220">
        <v>217432</v>
      </c>
      <c r="D11" s="220">
        <v>130300</v>
      </c>
      <c r="E11" s="69">
        <f t="shared" si="0"/>
        <v>59.92678170646455</v>
      </c>
    </row>
    <row r="12" spans="1:5" ht="25.5">
      <c r="A12" s="219" t="s">
        <v>132</v>
      </c>
      <c r="B12" s="220">
        <v>0</v>
      </c>
      <c r="C12" s="220">
        <v>1969.6</v>
      </c>
      <c r="D12" s="220">
        <v>1975</v>
      </c>
      <c r="E12" s="69">
        <f t="shared" si="0"/>
        <v>100.27416734362308</v>
      </c>
    </row>
    <row r="13" spans="1:5" ht="51">
      <c r="A13" s="219" t="s">
        <v>119</v>
      </c>
      <c r="B13" s="220">
        <v>70000</v>
      </c>
      <c r="C13" s="220">
        <v>70000</v>
      </c>
      <c r="D13" s="69">
        <v>0</v>
      </c>
      <c r="E13" s="69">
        <f t="shared" si="0"/>
        <v>0</v>
      </c>
    </row>
    <row r="14" spans="1:14" ht="20.25" customHeight="1">
      <c r="A14" s="189" t="s">
        <v>57</v>
      </c>
      <c r="B14" s="185">
        <f>SUM(B4:B13)</f>
        <v>88500</v>
      </c>
      <c r="C14" s="185">
        <f>SUM(C4:C13)</f>
        <v>326404</v>
      </c>
      <c r="D14" s="185">
        <f>SUM(D4:D13)</f>
        <v>139277</v>
      </c>
      <c r="E14" s="185">
        <f t="shared" si="0"/>
        <v>42.670126591585884</v>
      </c>
      <c r="N14" s="56"/>
    </row>
    <row r="15" ht="15" customHeight="1">
      <c r="N15" s="56"/>
    </row>
    <row r="16" spans="1:14" ht="25.5">
      <c r="A16" s="188" t="s">
        <v>58</v>
      </c>
      <c r="B16" s="23" t="s">
        <v>56</v>
      </c>
      <c r="C16" s="23" t="s">
        <v>35</v>
      </c>
      <c r="D16" s="23" t="s">
        <v>90</v>
      </c>
      <c r="E16" s="23" t="s">
        <v>36</v>
      </c>
      <c r="N16" s="56"/>
    </row>
    <row r="17" spans="1:14" ht="15.75" customHeight="1">
      <c r="A17" s="219" t="s">
        <v>104</v>
      </c>
      <c r="B17" s="86">
        <v>100000</v>
      </c>
      <c r="C17" s="86">
        <v>369600</v>
      </c>
      <c r="D17" s="86">
        <v>346392</v>
      </c>
      <c r="E17" s="69">
        <f aca="true" t="shared" si="1" ref="E17:E23">D17*100/C17</f>
        <v>93.72077922077922</v>
      </c>
      <c r="N17" s="56"/>
    </row>
    <row r="18" spans="1:14" ht="25.5">
      <c r="A18" s="221" t="s">
        <v>120</v>
      </c>
      <c r="B18" s="86">
        <v>3644</v>
      </c>
      <c r="C18" s="86">
        <v>246506</v>
      </c>
      <c r="D18" s="86">
        <v>246506</v>
      </c>
      <c r="E18" s="69">
        <f t="shared" si="1"/>
        <v>100</v>
      </c>
      <c r="N18" s="56"/>
    </row>
    <row r="19" spans="1:14" ht="15.75" customHeight="1">
      <c r="A19" s="221" t="s">
        <v>59</v>
      </c>
      <c r="B19" s="86">
        <v>429145</v>
      </c>
      <c r="C19" s="86">
        <v>163345</v>
      </c>
      <c r="D19" s="86">
        <v>0</v>
      </c>
      <c r="E19" s="69">
        <f t="shared" si="1"/>
        <v>0</v>
      </c>
      <c r="F19" s="234"/>
      <c r="N19" s="56"/>
    </row>
    <row r="20" spans="1:14" ht="38.25">
      <c r="A20" s="219" t="s">
        <v>115</v>
      </c>
      <c r="B20" s="86">
        <v>180000</v>
      </c>
      <c r="C20" s="86">
        <v>180000</v>
      </c>
      <c r="D20" s="86">
        <v>125000</v>
      </c>
      <c r="E20" s="69">
        <f t="shared" si="1"/>
        <v>69.44444444444444</v>
      </c>
      <c r="J20" t="s">
        <v>98</v>
      </c>
      <c r="N20" s="56"/>
    </row>
    <row r="21" spans="1:14" ht="38.25">
      <c r="A21" s="219" t="s">
        <v>122</v>
      </c>
      <c r="B21" s="86">
        <v>0</v>
      </c>
      <c r="C21" s="86">
        <v>2350</v>
      </c>
      <c r="D21" s="86">
        <v>2350</v>
      </c>
      <c r="E21" s="69">
        <f>D21/C21*100</f>
        <v>100</v>
      </c>
      <c r="N21" s="56"/>
    </row>
    <row r="22" spans="1:14" ht="25.5">
      <c r="A22" s="219" t="s">
        <v>129</v>
      </c>
      <c r="B22" s="86">
        <v>0</v>
      </c>
      <c r="C22" s="86">
        <v>4489</v>
      </c>
      <c r="D22" s="86">
        <v>4489</v>
      </c>
      <c r="E22" s="69">
        <f>D22/C22*100</f>
        <v>100</v>
      </c>
      <c r="N22" s="56"/>
    </row>
    <row r="23" spans="1:14" ht="25.5" customHeight="1">
      <c r="A23" s="191" t="s">
        <v>60</v>
      </c>
      <c r="B23" s="185">
        <f>SUM(B17:B22)</f>
        <v>712789</v>
      </c>
      <c r="C23" s="185">
        <f>SUM(C17:C22)</f>
        <v>966290</v>
      </c>
      <c r="D23" s="185">
        <f>SUM(D17:D22)</f>
        <v>724737</v>
      </c>
      <c r="E23" s="185">
        <f t="shared" si="1"/>
        <v>75.00201802771424</v>
      </c>
      <c r="N23" s="56"/>
    </row>
    <row r="24" spans="2:14" ht="13.5" thickBot="1">
      <c r="B24" s="8"/>
      <c r="C24" s="8"/>
      <c r="D24" s="8"/>
      <c r="E24" s="8"/>
      <c r="N24" s="56"/>
    </row>
    <row r="25" spans="1:14" ht="18.75" customHeight="1" thickBot="1">
      <c r="A25" s="114" t="s">
        <v>61</v>
      </c>
      <c r="B25" s="77">
        <f>B14+B23</f>
        <v>801289</v>
      </c>
      <c r="C25" s="77">
        <f>SUM(C23+C14)</f>
        <v>1292694</v>
      </c>
      <c r="D25" s="77">
        <f>D23+D14</f>
        <v>864014</v>
      </c>
      <c r="E25" s="78">
        <f>D25/C25*100</f>
        <v>66.83824632898427</v>
      </c>
      <c r="N25" s="56"/>
    </row>
    <row r="26" spans="1:14" ht="14.25" customHeight="1">
      <c r="A26" s="74"/>
      <c r="B26" s="192"/>
      <c r="C26" s="192"/>
      <c r="D26" s="192"/>
      <c r="E26" s="193"/>
      <c r="N26" s="56"/>
    </row>
    <row r="27" spans="1:5" ht="15">
      <c r="A27" s="44" t="s">
        <v>30</v>
      </c>
      <c r="E27" s="60" t="s">
        <v>21</v>
      </c>
    </row>
    <row r="28" spans="1:6" ht="12.75" customHeight="1">
      <c r="A28" s="194" t="s">
        <v>62</v>
      </c>
      <c r="B28" s="195" t="s">
        <v>96</v>
      </c>
      <c r="C28" s="195" t="s">
        <v>97</v>
      </c>
      <c r="D28" s="196" t="s">
        <v>90</v>
      </c>
      <c r="E28" s="195" t="s">
        <v>36</v>
      </c>
      <c r="F28" s="201"/>
    </row>
    <row r="29" spans="1:5" ht="9.75" customHeight="1">
      <c r="A29" s="197"/>
      <c r="B29" s="187"/>
      <c r="C29" s="187"/>
      <c r="D29" s="186"/>
      <c r="E29" s="187"/>
    </row>
    <row r="30" spans="1:5" ht="15.75" customHeight="1">
      <c r="A30" s="221" t="s">
        <v>93</v>
      </c>
      <c r="B30" s="86">
        <v>24400</v>
      </c>
      <c r="C30" s="277">
        <v>24400</v>
      </c>
      <c r="D30" s="278">
        <v>24390</v>
      </c>
      <c r="E30" s="277">
        <f>D30*100/C30</f>
        <v>99.95901639344262</v>
      </c>
    </row>
    <row r="31" spans="1:5" ht="25.5">
      <c r="A31" s="221" t="s">
        <v>130</v>
      </c>
      <c r="B31" s="86">
        <v>0</v>
      </c>
      <c r="C31" s="277">
        <v>4489</v>
      </c>
      <c r="D31" s="278">
        <v>4489</v>
      </c>
      <c r="E31" s="277">
        <f>D31*100/C31</f>
        <v>100</v>
      </c>
    </row>
    <row r="32" spans="1:5" ht="25.5">
      <c r="A32" s="221" t="s">
        <v>139</v>
      </c>
      <c r="B32" s="86">
        <v>0</v>
      </c>
      <c r="C32" s="277">
        <v>1747</v>
      </c>
      <c r="D32" s="278">
        <v>1747</v>
      </c>
      <c r="E32" s="277">
        <f>D32*100/C32</f>
        <v>100</v>
      </c>
    </row>
    <row r="33" spans="1:5" ht="20.25" customHeight="1">
      <c r="A33" s="189" t="s">
        <v>63</v>
      </c>
      <c r="B33" s="185">
        <f>SUM(B30:B30)</f>
        <v>24400</v>
      </c>
      <c r="C33" s="185">
        <f>SUM(C30:C32)</f>
        <v>30636</v>
      </c>
      <c r="D33" s="185">
        <f>SUM(D30:D32)</f>
        <v>30626</v>
      </c>
      <c r="E33" s="185">
        <f>D33*100/C33</f>
        <v>99.96735866301084</v>
      </c>
    </row>
    <row r="34" spans="1:5" ht="12.75" customHeight="1">
      <c r="A34" s="199"/>
      <c r="B34" s="200"/>
      <c r="C34" s="200"/>
      <c r="D34" s="200"/>
      <c r="E34" s="200"/>
    </row>
    <row r="35" spans="1:5" ht="25.5">
      <c r="A35" s="188" t="s">
        <v>64</v>
      </c>
      <c r="B35" s="23" t="s">
        <v>56</v>
      </c>
      <c r="C35" s="23" t="s">
        <v>49</v>
      </c>
      <c r="D35" s="23" t="s">
        <v>50</v>
      </c>
      <c r="E35" s="23" t="s">
        <v>36</v>
      </c>
    </row>
    <row r="36" spans="1:5" ht="15.75" customHeight="1">
      <c r="A36" s="190" t="s">
        <v>105</v>
      </c>
      <c r="B36" s="86">
        <v>0</v>
      </c>
      <c r="C36" s="86">
        <v>5516</v>
      </c>
      <c r="D36" s="86">
        <v>1716</v>
      </c>
      <c r="E36" s="86">
        <f>D36*100/C36</f>
        <v>31.10949963741842</v>
      </c>
    </row>
    <row r="37" spans="1:5" ht="15.75" customHeight="1">
      <c r="A37" s="190" t="s">
        <v>65</v>
      </c>
      <c r="B37" s="86">
        <v>0</v>
      </c>
      <c r="C37" s="86">
        <v>142797</v>
      </c>
      <c r="D37" s="86">
        <v>142797</v>
      </c>
      <c r="E37" s="86">
        <f>D37*100/C37</f>
        <v>100</v>
      </c>
    </row>
    <row r="38" spans="1:5" ht="25.5">
      <c r="A38" s="190" t="s">
        <v>66</v>
      </c>
      <c r="B38" s="86">
        <v>0</v>
      </c>
      <c r="C38" s="86">
        <v>25486</v>
      </c>
      <c r="D38" s="86">
        <v>55036</v>
      </c>
      <c r="E38" s="86">
        <f>D38*100/C38</f>
        <v>215.9460095738837</v>
      </c>
    </row>
    <row r="39" spans="1:5" ht="26.25" customHeight="1">
      <c r="A39" s="191" t="s">
        <v>67</v>
      </c>
      <c r="B39" s="185">
        <f>SUM(B36:B38)</f>
        <v>0</v>
      </c>
      <c r="C39" s="185">
        <f>SUM(C36:C38)</f>
        <v>173799</v>
      </c>
      <c r="D39" s="185">
        <f>SUM(D36:D38)</f>
        <v>199549</v>
      </c>
      <c r="E39" s="243">
        <f>D39/C39*100</f>
        <v>114.81596556942215</v>
      </c>
    </row>
    <row r="40" spans="2:5" ht="12" customHeight="1" thickBot="1">
      <c r="B40" s="8"/>
      <c r="C40" s="8"/>
      <c r="D40" s="8"/>
      <c r="E40" s="8"/>
    </row>
    <row r="41" spans="1:5" ht="21.75" customHeight="1" thickBot="1">
      <c r="A41" s="114" t="s">
        <v>68</v>
      </c>
      <c r="B41" s="77">
        <f>SUM(B39+B33)</f>
        <v>24400</v>
      </c>
      <c r="C41" s="77">
        <f>SUM(C39+C33)</f>
        <v>204435</v>
      </c>
      <c r="D41" s="77">
        <f>SUM(D39+D33)</f>
        <v>230175</v>
      </c>
      <c r="E41" s="78">
        <f>D41/C41*100</f>
        <v>112.59079903147699</v>
      </c>
    </row>
    <row r="42" ht="12" customHeight="1" thickBot="1"/>
    <row r="43" spans="1:5" ht="22.5" customHeight="1" thickBot="1">
      <c r="A43" s="114" t="s">
        <v>69</v>
      </c>
      <c r="B43" s="77">
        <f>B25-B41</f>
        <v>776889</v>
      </c>
      <c r="C43" s="77">
        <f>C25-C41</f>
        <v>1088259</v>
      </c>
      <c r="D43" s="77">
        <f>D25-D41</f>
        <v>633839</v>
      </c>
      <c r="E43" s="78" t="s">
        <v>20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84" r:id="rId1"/>
  <headerFooter alignWithMargins="0">
    <oddFooter>&amp;C&amp;P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6"/>
  <sheetViews>
    <sheetView showGridLines="0" zoomScalePageLayoutView="0" workbookViewId="0" topLeftCell="A1">
      <selection activeCell="B16" sqref="B16:R16"/>
    </sheetView>
  </sheetViews>
  <sheetFormatPr defaultColWidth="9.00390625" defaultRowHeight="12.75"/>
  <cols>
    <col min="1" max="1" width="2.75390625" style="254" customWidth="1"/>
    <col min="2" max="2" width="20.25390625" style="254" customWidth="1"/>
    <col min="3" max="3" width="5.375" style="254" customWidth="1"/>
    <col min="4" max="15" width="8.125" style="254" customWidth="1"/>
    <col min="16" max="16" width="10.875" style="254" customWidth="1"/>
    <col min="17" max="18" width="9.375" style="254" customWidth="1"/>
    <col min="19" max="19" width="4.00390625" style="254" customWidth="1"/>
    <col min="20" max="16384" width="9.125" style="254" customWidth="1"/>
  </cols>
  <sheetData>
    <row r="1" spans="1:19" ht="17.2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18" customHeight="1">
      <c r="A2" s="253"/>
      <c r="B2" s="296" t="s">
        <v>125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53"/>
    </row>
    <row r="3" spans="1:19" s="275" customFormat="1" ht="18" customHeight="1">
      <c r="A3" s="273"/>
      <c r="B3" s="293" t="s">
        <v>137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74"/>
      <c r="S3" s="273"/>
    </row>
    <row r="4" spans="1:19" ht="9.75" customHeight="1" thickBot="1">
      <c r="A4" s="253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3"/>
    </row>
    <row r="5" spans="1:19" ht="23.25" thickBot="1">
      <c r="A5" s="253"/>
      <c r="B5" s="256">
        <v>2012</v>
      </c>
      <c r="C5" s="257"/>
      <c r="D5" s="258" t="s">
        <v>0</v>
      </c>
      <c r="E5" s="258" t="s">
        <v>1</v>
      </c>
      <c r="F5" s="258" t="s">
        <v>2</v>
      </c>
      <c r="G5" s="258" t="s">
        <v>3</v>
      </c>
      <c r="H5" s="258" t="s">
        <v>4</v>
      </c>
      <c r="I5" s="258" t="s">
        <v>5</v>
      </c>
      <c r="J5" s="258" t="s">
        <v>6</v>
      </c>
      <c r="K5" s="258" t="s">
        <v>7</v>
      </c>
      <c r="L5" s="258" t="s">
        <v>8</v>
      </c>
      <c r="M5" s="258" t="s">
        <v>9</v>
      </c>
      <c r="N5" s="258" t="s">
        <v>10</v>
      </c>
      <c r="O5" s="258" t="s">
        <v>11</v>
      </c>
      <c r="P5" s="258" t="s">
        <v>12</v>
      </c>
      <c r="Q5" s="258" t="s">
        <v>15</v>
      </c>
      <c r="R5" s="258" t="s">
        <v>13</v>
      </c>
      <c r="S5" s="253"/>
    </row>
    <row r="6" spans="1:19" ht="34.5" thickBot="1">
      <c r="A6" s="253"/>
      <c r="B6" s="259" t="s">
        <v>109</v>
      </c>
      <c r="C6" s="260">
        <v>1111</v>
      </c>
      <c r="D6" s="261">
        <v>101317.66</v>
      </c>
      <c r="E6" s="261">
        <v>70805.978</v>
      </c>
      <c r="F6" s="261">
        <v>54296.157</v>
      </c>
      <c r="G6" s="261">
        <v>44698.108</v>
      </c>
      <c r="H6" s="261">
        <v>52118.758</v>
      </c>
      <c r="I6" s="261">
        <v>66591.147</v>
      </c>
      <c r="J6" s="261">
        <v>64163.601</v>
      </c>
      <c r="K6" s="261">
        <v>70923.55</v>
      </c>
      <c r="L6" s="261">
        <v>63552.065</v>
      </c>
      <c r="M6" s="261">
        <v>64740.596</v>
      </c>
      <c r="N6" s="261">
        <v>0</v>
      </c>
      <c r="O6" s="261">
        <v>0</v>
      </c>
      <c r="P6" s="261">
        <v>653207.62</v>
      </c>
      <c r="Q6" s="261">
        <v>658200</v>
      </c>
      <c r="R6" s="262">
        <v>99.24151017927682</v>
      </c>
      <c r="S6" s="253"/>
    </row>
    <row r="7" spans="1:19" ht="34.5" thickBot="1">
      <c r="A7" s="253"/>
      <c r="B7" s="259" t="s">
        <v>110</v>
      </c>
      <c r="C7" s="260">
        <v>1112</v>
      </c>
      <c r="D7" s="261">
        <v>6294.079</v>
      </c>
      <c r="E7" s="261">
        <v>790.727</v>
      </c>
      <c r="F7" s="261">
        <v>1852.046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8936.852</v>
      </c>
      <c r="Q7" s="261">
        <v>30000</v>
      </c>
      <c r="R7" s="262">
        <v>29.789506666666664</v>
      </c>
      <c r="S7" s="253"/>
    </row>
    <row r="8" spans="1:19" ht="34.5" thickBot="1">
      <c r="A8" s="253"/>
      <c r="B8" s="259" t="s">
        <v>111</v>
      </c>
      <c r="C8" s="260">
        <v>1113</v>
      </c>
      <c r="D8" s="261">
        <v>7077.493</v>
      </c>
      <c r="E8" s="261">
        <v>14999.131</v>
      </c>
      <c r="F8" s="261">
        <v>4602.834</v>
      </c>
      <c r="G8" s="261">
        <v>4843.931</v>
      </c>
      <c r="H8" s="261">
        <v>6528.595</v>
      </c>
      <c r="I8" s="261">
        <v>5484.837</v>
      </c>
      <c r="J8" s="261">
        <v>7438.69</v>
      </c>
      <c r="K8" s="261">
        <v>8560.17</v>
      </c>
      <c r="L8" s="261">
        <v>7613.463</v>
      </c>
      <c r="M8" s="261">
        <v>6247.84</v>
      </c>
      <c r="N8" s="261">
        <v>0</v>
      </c>
      <c r="O8" s="261">
        <v>0</v>
      </c>
      <c r="P8" s="261">
        <v>73396.984</v>
      </c>
      <c r="Q8" s="261">
        <v>60000</v>
      </c>
      <c r="R8" s="262">
        <v>122.32830666666668</v>
      </c>
      <c r="S8" s="253"/>
    </row>
    <row r="9" spans="1:19" ht="23.25" thickBot="1">
      <c r="A9" s="253"/>
      <c r="B9" s="259" t="s">
        <v>112</v>
      </c>
      <c r="C9" s="260">
        <v>1121</v>
      </c>
      <c r="D9" s="261">
        <v>133066.754</v>
      </c>
      <c r="E9" s="261">
        <v>4991.52</v>
      </c>
      <c r="F9" s="261">
        <v>148955.966</v>
      </c>
      <c r="G9" s="261">
        <v>39285.277</v>
      </c>
      <c r="H9" s="261">
        <v>0</v>
      </c>
      <c r="I9" s="261">
        <v>153269.306</v>
      </c>
      <c r="J9" s="261">
        <v>166378.278</v>
      </c>
      <c r="K9" s="261">
        <v>0</v>
      </c>
      <c r="L9" s="261">
        <v>66144.249</v>
      </c>
      <c r="M9" s="261">
        <v>86187.983</v>
      </c>
      <c r="N9" s="261">
        <v>0</v>
      </c>
      <c r="O9" s="261">
        <v>0</v>
      </c>
      <c r="P9" s="261">
        <v>798279.333</v>
      </c>
      <c r="Q9" s="261">
        <v>753000</v>
      </c>
      <c r="R9" s="262">
        <v>106.01319163346614</v>
      </c>
      <c r="S9" s="253"/>
    </row>
    <row r="10" spans="1:19" ht="13.5" thickBot="1">
      <c r="A10" s="253"/>
      <c r="B10" s="259" t="s">
        <v>113</v>
      </c>
      <c r="C10" s="260">
        <v>1211</v>
      </c>
      <c r="D10" s="261">
        <v>150626.198</v>
      </c>
      <c r="E10" s="261">
        <v>274565.823</v>
      </c>
      <c r="F10" s="261">
        <v>0</v>
      </c>
      <c r="G10" s="261">
        <v>80981.171</v>
      </c>
      <c r="H10" s="261">
        <v>256311.516</v>
      </c>
      <c r="I10" s="261">
        <v>28913.742</v>
      </c>
      <c r="J10" s="261">
        <v>139617.342</v>
      </c>
      <c r="K10" s="261">
        <v>261721.038</v>
      </c>
      <c r="L10" s="261">
        <v>37750.114</v>
      </c>
      <c r="M10" s="261">
        <v>137165.203</v>
      </c>
      <c r="N10" s="261">
        <v>0</v>
      </c>
      <c r="O10" s="261">
        <v>0</v>
      </c>
      <c r="P10" s="261">
        <v>1367652.147</v>
      </c>
      <c r="Q10" s="261">
        <v>1692600</v>
      </c>
      <c r="R10" s="262">
        <v>80.80185200283587</v>
      </c>
      <c r="S10" s="253"/>
    </row>
    <row r="11" spans="1:19" ht="13.5" thickBot="1">
      <c r="A11" s="253"/>
      <c r="B11" s="295" t="s">
        <v>14</v>
      </c>
      <c r="C11" s="295"/>
      <c r="D11" s="263">
        <v>398382.184</v>
      </c>
      <c r="E11" s="263">
        <v>366153.179</v>
      </c>
      <c r="F11" s="263">
        <v>209707.003</v>
      </c>
      <c r="G11" s="263">
        <v>169808.487</v>
      </c>
      <c r="H11" s="263">
        <v>314958.869</v>
      </c>
      <c r="I11" s="263">
        <v>254259.032</v>
      </c>
      <c r="J11" s="263">
        <v>377597.911</v>
      </c>
      <c r="K11" s="263">
        <v>341204.758</v>
      </c>
      <c r="L11" s="263">
        <v>175059.891</v>
      </c>
      <c r="M11" s="263">
        <v>294341.622</v>
      </c>
      <c r="N11" s="263">
        <v>0</v>
      </c>
      <c r="O11" s="263">
        <v>0</v>
      </c>
      <c r="P11" s="263">
        <v>2901472.936</v>
      </c>
      <c r="Q11" s="263">
        <v>3193800</v>
      </c>
      <c r="R11" s="264">
        <v>90.8470454004634</v>
      </c>
      <c r="S11" s="253"/>
    </row>
    <row r="12" spans="1:19" ht="12.75">
      <c r="A12" s="253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53"/>
    </row>
    <row r="13" spans="1:19" ht="3" customHeight="1">
      <c r="A13" s="253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3"/>
    </row>
    <row r="14" spans="1:19" ht="13.5" customHeight="1">
      <c r="A14" s="253"/>
      <c r="B14" s="298" t="s">
        <v>16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53"/>
    </row>
    <row r="15" spans="1:19" ht="13.5" customHeight="1">
      <c r="A15" s="253"/>
      <c r="B15" s="298" t="s">
        <v>152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53"/>
    </row>
    <row r="16" spans="1:19" ht="13.5" customHeight="1">
      <c r="A16" s="253"/>
      <c r="B16" s="298" t="s">
        <v>153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53"/>
    </row>
    <row r="17" spans="1:19" ht="6.75" customHeight="1" thickBot="1">
      <c r="A17" s="253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3"/>
    </row>
    <row r="18" spans="1:19" ht="34.5" thickBot="1">
      <c r="A18" s="253"/>
      <c r="B18" s="256">
        <v>2011</v>
      </c>
      <c r="C18" s="257"/>
      <c r="D18" s="258" t="s">
        <v>0</v>
      </c>
      <c r="E18" s="258" t="s">
        <v>1</v>
      </c>
      <c r="F18" s="258" t="s">
        <v>2</v>
      </c>
      <c r="G18" s="258" t="s">
        <v>3</v>
      </c>
      <c r="H18" s="258" t="s">
        <v>4</v>
      </c>
      <c r="I18" s="258" t="s">
        <v>5</v>
      </c>
      <c r="J18" s="258" t="s">
        <v>6</v>
      </c>
      <c r="K18" s="258" t="s">
        <v>7</v>
      </c>
      <c r="L18" s="258" t="s">
        <v>8</v>
      </c>
      <c r="M18" s="258" t="s">
        <v>9</v>
      </c>
      <c r="N18" s="258" t="s">
        <v>10</v>
      </c>
      <c r="O18" s="258" t="s">
        <v>11</v>
      </c>
      <c r="P18" s="258" t="s">
        <v>114</v>
      </c>
      <c r="Q18" s="258" t="s">
        <v>17</v>
      </c>
      <c r="R18" s="258" t="s">
        <v>13</v>
      </c>
      <c r="S18" s="253"/>
    </row>
    <row r="19" spans="1:19" ht="34.5" thickBot="1">
      <c r="A19" s="253"/>
      <c r="B19" s="259" t="s">
        <v>109</v>
      </c>
      <c r="C19" s="260">
        <v>1111</v>
      </c>
      <c r="D19" s="261">
        <v>107413.818</v>
      </c>
      <c r="E19" s="261">
        <v>51374.118</v>
      </c>
      <c r="F19" s="261">
        <v>52068.291</v>
      </c>
      <c r="G19" s="261">
        <v>44188.908</v>
      </c>
      <c r="H19" s="261">
        <v>50340.452</v>
      </c>
      <c r="I19" s="261">
        <v>63506.675</v>
      </c>
      <c r="J19" s="261">
        <v>74833.411</v>
      </c>
      <c r="K19" s="261">
        <v>64533.127</v>
      </c>
      <c r="L19" s="261">
        <v>68694.919</v>
      </c>
      <c r="M19" s="261">
        <v>57875.666</v>
      </c>
      <c r="N19" s="261">
        <v>0</v>
      </c>
      <c r="O19" s="261">
        <v>0</v>
      </c>
      <c r="P19" s="261">
        <f>_530+_531+_532+_533+_534+_535+_536+_537+_538+_539+_540+_541</f>
        <v>634829.3849999999</v>
      </c>
      <c r="Q19" s="261">
        <v>765890.71635</v>
      </c>
      <c r="R19" s="262">
        <f>(_542/_543)*100</f>
        <v>82.88772424679618</v>
      </c>
      <c r="S19" s="253"/>
    </row>
    <row r="20" spans="1:19" ht="34.5" thickBot="1">
      <c r="A20" s="253"/>
      <c r="B20" s="259" t="s">
        <v>110</v>
      </c>
      <c r="C20" s="260">
        <v>1112</v>
      </c>
      <c r="D20" s="261">
        <v>5563.158</v>
      </c>
      <c r="E20" s="261">
        <v>767.562</v>
      </c>
      <c r="F20" s="261">
        <v>6347.184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f>_549+_550+_551+_552+_553+_554+_555+_556+_557+_558+_559+_560</f>
        <v>12677.904</v>
      </c>
      <c r="Q20" s="261">
        <v>16810.55098</v>
      </c>
      <c r="R20" s="262">
        <f>(_561/_562)*100</f>
        <v>75.41635021412011</v>
      </c>
      <c r="S20" s="253"/>
    </row>
    <row r="21" spans="1:19" ht="34.5" thickBot="1">
      <c r="A21" s="253"/>
      <c r="B21" s="259" t="s">
        <v>111</v>
      </c>
      <c r="C21" s="260">
        <v>1113</v>
      </c>
      <c r="D21" s="261">
        <v>6618.457</v>
      </c>
      <c r="E21" s="261">
        <v>6507.287</v>
      </c>
      <c r="F21" s="261">
        <v>4346</v>
      </c>
      <c r="G21" s="261">
        <v>4680.661</v>
      </c>
      <c r="H21" s="261">
        <v>5798.796</v>
      </c>
      <c r="I21" s="261">
        <v>5562.98</v>
      </c>
      <c r="J21" s="261">
        <v>6919.217</v>
      </c>
      <c r="K21" s="261">
        <v>7217.454</v>
      </c>
      <c r="L21" s="261">
        <v>7714.671</v>
      </c>
      <c r="M21" s="261">
        <v>5542.402</v>
      </c>
      <c r="N21" s="261">
        <v>0</v>
      </c>
      <c r="O21" s="261">
        <v>0</v>
      </c>
      <c r="P21" s="261">
        <f>_568+_569+_570+_571+_572+_573+_574+_575+_576+_577+_578+_579</f>
        <v>60907.924999999996</v>
      </c>
      <c r="Q21" s="261">
        <v>72546.32678</v>
      </c>
      <c r="R21" s="262">
        <f>(_580/_581)*100</f>
        <v>83.95728316432341</v>
      </c>
      <c r="S21" s="253"/>
    </row>
    <row r="22" spans="1:19" ht="23.25" thickBot="1">
      <c r="A22" s="253"/>
      <c r="B22" s="259" t="s">
        <v>112</v>
      </c>
      <c r="C22" s="260">
        <v>1121</v>
      </c>
      <c r="D22" s="261">
        <v>118370.119</v>
      </c>
      <c r="E22" s="261">
        <v>6244.443</v>
      </c>
      <c r="F22" s="261">
        <v>149991.353</v>
      </c>
      <c r="G22" s="261">
        <v>32300.811</v>
      </c>
      <c r="H22" s="261">
        <v>0</v>
      </c>
      <c r="I22" s="261">
        <v>74360.294</v>
      </c>
      <c r="J22" s="261">
        <v>225543.221</v>
      </c>
      <c r="K22" s="261">
        <v>0</v>
      </c>
      <c r="L22" s="261">
        <v>105227.371</v>
      </c>
      <c r="M22" s="261">
        <v>14110.469</v>
      </c>
      <c r="N22" s="261">
        <v>0</v>
      </c>
      <c r="O22" s="261">
        <v>0</v>
      </c>
      <c r="P22" s="261">
        <f>_587+_588+_589+_590+_591+_592+_593+_594+_595+_596+_597+_598</f>
        <v>726148.0810000001</v>
      </c>
      <c r="Q22" s="261">
        <v>758515.6962799999</v>
      </c>
      <c r="R22" s="262">
        <f>(_599/_600)*100</f>
        <v>95.73276921773132</v>
      </c>
      <c r="S22" s="253"/>
    </row>
    <row r="23" spans="1:19" ht="13.5" thickBot="1">
      <c r="A23" s="253"/>
      <c r="B23" s="259" t="s">
        <v>113</v>
      </c>
      <c r="C23" s="260">
        <v>1211</v>
      </c>
      <c r="D23" s="261">
        <v>149112.113</v>
      </c>
      <c r="E23" s="261">
        <v>293102.049</v>
      </c>
      <c r="F23" s="261">
        <v>0</v>
      </c>
      <c r="G23" s="261">
        <v>77523.568</v>
      </c>
      <c r="H23" s="261">
        <v>258611.916</v>
      </c>
      <c r="I23" s="261">
        <v>101830.26</v>
      </c>
      <c r="J23" s="261">
        <v>156758.772</v>
      </c>
      <c r="K23" s="261">
        <v>261419.169</v>
      </c>
      <c r="L23" s="261">
        <v>28369.872</v>
      </c>
      <c r="M23" s="261">
        <v>138135.677</v>
      </c>
      <c r="N23" s="261">
        <v>0</v>
      </c>
      <c r="O23" s="261">
        <v>0</v>
      </c>
      <c r="P23" s="261">
        <f>_606+_607+_608+_609+_610+_611+_612+_613+_614+_615+_616+_617</f>
        <v>1464863.396</v>
      </c>
      <c r="Q23" s="261">
        <v>1801219.918</v>
      </c>
      <c r="R23" s="262">
        <f>(_618/_619)*100</f>
        <v>81.32618240345263</v>
      </c>
      <c r="S23" s="253"/>
    </row>
    <row r="24" spans="1:19" ht="13.5" thickBot="1">
      <c r="A24" s="253"/>
      <c r="B24" s="295" t="s">
        <v>14</v>
      </c>
      <c r="C24" s="295"/>
      <c r="D24" s="263">
        <v>387077.665</v>
      </c>
      <c r="E24" s="263">
        <v>357995.459</v>
      </c>
      <c r="F24" s="263">
        <v>212752.828</v>
      </c>
      <c r="G24" s="263">
        <v>158693.948</v>
      </c>
      <c r="H24" s="263">
        <v>314751.164</v>
      </c>
      <c r="I24" s="263">
        <v>245260.209</v>
      </c>
      <c r="J24" s="263">
        <v>464054.621</v>
      </c>
      <c r="K24" s="263">
        <v>333169.75</v>
      </c>
      <c r="L24" s="263">
        <v>210006.833</v>
      </c>
      <c r="M24" s="263">
        <v>215664.214</v>
      </c>
      <c r="N24" s="263">
        <v>0</v>
      </c>
      <c r="O24" s="263">
        <v>0</v>
      </c>
      <c r="P24" s="263">
        <f>_511+_512+_513+_514+_515+_516+_517+_518+_519+_520+_521+_522</f>
        <v>2899426.691</v>
      </c>
      <c r="Q24" s="263">
        <v>3414983.2083900003</v>
      </c>
      <c r="R24" s="264">
        <f>(_523/_524)*100</f>
        <v>84.90310241867748</v>
      </c>
      <c r="S24" s="253"/>
    </row>
    <row r="25" spans="1:19" ht="12.75">
      <c r="A25" s="253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53"/>
    </row>
    <row r="26" spans="1:19" ht="409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</row>
  </sheetData>
  <sheetProtection/>
  <mergeCells count="7">
    <mergeCell ref="B3:Q3"/>
    <mergeCell ref="B24:C24"/>
    <mergeCell ref="B2:R2"/>
    <mergeCell ref="B11:C11"/>
    <mergeCell ref="B14:R14"/>
    <mergeCell ref="B15:R15"/>
    <mergeCell ref="B16:R16"/>
  </mergeCells>
  <printOptions/>
  <pageMargins left="0" right="0" top="0" bottom="0" header="0.5118110236220472" footer="0.5118110236220472"/>
  <pageSetup horizontalDpi="600" verticalDpi="600" orientation="landscape" paperSize="9" scale="90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9" t="s">
        <v>146</v>
      </c>
      <c r="B1" s="299"/>
      <c r="C1" s="299"/>
      <c r="D1" s="299"/>
      <c r="E1" s="299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116</v>
      </c>
      <c r="B4" s="1"/>
      <c r="D4" s="54">
        <v>3040401.61</v>
      </c>
      <c r="E4" s="1" t="s">
        <v>95</v>
      </c>
    </row>
    <row r="5" spans="1:5" ht="18" customHeight="1">
      <c r="A5" s="1"/>
      <c r="B5" s="1"/>
      <c r="D5" s="46"/>
      <c r="E5" s="2"/>
    </row>
    <row r="6" spans="1:2" ht="15.75">
      <c r="A6" s="1"/>
      <c r="B6" s="1"/>
    </row>
    <row r="7" spans="1:6" ht="16.5" thickBot="1">
      <c r="A7" s="1" t="s">
        <v>70</v>
      </c>
      <c r="B7" s="1"/>
      <c r="E7" s="60" t="s">
        <v>88</v>
      </c>
      <c r="F7" s="2"/>
    </row>
    <row r="8" spans="1:5" ht="25.5" customHeight="1">
      <c r="A8" s="131"/>
      <c r="B8" s="204" t="s">
        <v>96</v>
      </c>
      <c r="C8" s="205" t="s">
        <v>97</v>
      </c>
      <c r="D8" s="206" t="s">
        <v>90</v>
      </c>
      <c r="E8" s="132" t="s">
        <v>36</v>
      </c>
    </row>
    <row r="9" spans="1:5" ht="22.5" customHeight="1">
      <c r="A9" s="133" t="s">
        <v>25</v>
      </c>
      <c r="B9" s="42">
        <v>6331000</v>
      </c>
      <c r="C9" s="42">
        <v>6331000</v>
      </c>
      <c r="D9" s="223">
        <v>6331000</v>
      </c>
      <c r="E9" s="134">
        <f>D9/C9*100</f>
        <v>100</v>
      </c>
    </row>
    <row r="10" spans="1:5" ht="22.5" customHeight="1">
      <c r="A10" s="133" t="s">
        <v>26</v>
      </c>
      <c r="B10" s="42">
        <v>342000</v>
      </c>
      <c r="C10" s="42">
        <v>342000</v>
      </c>
      <c r="D10" s="223">
        <v>342000</v>
      </c>
      <c r="E10" s="134">
        <f>D10/C10*100</f>
        <v>100</v>
      </c>
    </row>
    <row r="11" spans="1:5" ht="25.5" customHeight="1">
      <c r="A11" s="281" t="s">
        <v>107</v>
      </c>
      <c r="B11" s="42">
        <v>0</v>
      </c>
      <c r="C11" s="42">
        <v>0</v>
      </c>
      <c r="D11" s="223">
        <v>2525</v>
      </c>
      <c r="E11" s="134" t="s">
        <v>20</v>
      </c>
    </row>
    <row r="12" spans="1:5" ht="16.5" customHeight="1" thickBot="1">
      <c r="A12" s="135" t="s">
        <v>22</v>
      </c>
      <c r="B12" s="136">
        <f>SUM(B9:B11)</f>
        <v>6673000</v>
      </c>
      <c r="C12" s="136">
        <f>SUM(C9:C11)</f>
        <v>6673000</v>
      </c>
      <c r="D12" s="227">
        <f>SUM(D9:D11)</f>
        <v>6675525</v>
      </c>
      <c r="E12" s="137">
        <f>D12/C12*100</f>
        <v>100.03783905289974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.75">
      <c r="A15" s="20" t="s">
        <v>28</v>
      </c>
      <c r="B15" s="13"/>
      <c r="C15" s="13"/>
      <c r="D15" s="54">
        <f>SUM(D4+D12)</f>
        <v>9715926.61</v>
      </c>
      <c r="E15" s="20" t="s">
        <v>95</v>
      </c>
    </row>
    <row r="16" ht="12.75">
      <c r="J16" t="s">
        <v>98</v>
      </c>
    </row>
    <row r="17" ht="17.25" customHeight="1"/>
    <row r="18" spans="1:5" ht="16.5" thickBot="1">
      <c r="A18" s="1" t="s">
        <v>71</v>
      </c>
      <c r="B18" s="1"/>
      <c r="D18" s="13"/>
      <c r="E18" s="60" t="s">
        <v>88</v>
      </c>
    </row>
    <row r="19" spans="1:16" ht="25.5">
      <c r="A19" s="138"/>
      <c r="B19" s="204" t="s">
        <v>96</v>
      </c>
      <c r="C19" s="205" t="s">
        <v>97</v>
      </c>
      <c r="D19" s="207" t="s">
        <v>90</v>
      </c>
      <c r="E19" s="132" t="s">
        <v>36</v>
      </c>
      <c r="F19" s="6"/>
      <c r="O19" s="5"/>
      <c r="P19" s="6"/>
    </row>
    <row r="20" spans="1:16" ht="27" customHeight="1">
      <c r="A20" s="139" t="s">
        <v>18</v>
      </c>
      <c r="B20" s="42">
        <v>1580000</v>
      </c>
      <c r="C20" s="42">
        <v>1580000</v>
      </c>
      <c r="D20" s="251">
        <v>1238700</v>
      </c>
      <c r="E20" s="214">
        <f aca="true" t="shared" si="0" ref="E20:E25">D20/C20*100</f>
        <v>78.39873417721519</v>
      </c>
      <c r="F20" s="18"/>
      <c r="O20" s="12"/>
      <c r="P20" s="18"/>
    </row>
    <row r="21" spans="1:16" ht="27" customHeight="1">
      <c r="A21" s="139" t="s">
        <v>19</v>
      </c>
      <c r="B21" s="42">
        <v>1993000</v>
      </c>
      <c r="C21" s="42">
        <v>1993000</v>
      </c>
      <c r="D21" s="251">
        <v>1440000</v>
      </c>
      <c r="E21" s="214">
        <f t="shared" si="0"/>
        <v>72.25288509784245</v>
      </c>
      <c r="F21" s="18"/>
      <c r="O21" s="12"/>
      <c r="P21" s="18"/>
    </row>
    <row r="22" spans="1:16" ht="38.25">
      <c r="A22" s="139" t="s">
        <v>126</v>
      </c>
      <c r="B22" s="42">
        <v>112000</v>
      </c>
      <c r="C22" s="42">
        <v>172000</v>
      </c>
      <c r="D22" s="251">
        <v>119000</v>
      </c>
      <c r="E22" s="214">
        <f t="shared" si="0"/>
        <v>69.18604651162791</v>
      </c>
      <c r="F22" s="18"/>
      <c r="O22" s="12"/>
      <c r="P22" s="18"/>
    </row>
    <row r="23" spans="1:16" ht="39.75" customHeight="1">
      <c r="A23" s="139" t="s">
        <v>94</v>
      </c>
      <c r="B23" s="42">
        <v>0</v>
      </c>
      <c r="C23" s="42">
        <v>3040400</v>
      </c>
      <c r="D23" s="223">
        <v>1918066.03</v>
      </c>
      <c r="E23" s="214">
        <f t="shared" si="0"/>
        <v>63.08597651624787</v>
      </c>
      <c r="F23" s="18"/>
      <c r="O23" s="12"/>
      <c r="P23" s="18"/>
    </row>
    <row r="24" spans="1:16" ht="27" customHeight="1">
      <c r="A24" s="176" t="s">
        <v>106</v>
      </c>
      <c r="B24" s="174">
        <v>2988000</v>
      </c>
      <c r="C24" s="174">
        <v>2928000</v>
      </c>
      <c r="D24" s="228">
        <v>12350</v>
      </c>
      <c r="E24" s="214">
        <f t="shared" si="0"/>
        <v>0.4217896174863388</v>
      </c>
      <c r="F24" s="18"/>
      <c r="O24" s="12"/>
      <c r="P24" s="18"/>
    </row>
    <row r="25" spans="1:16" ht="16.5" customHeight="1" thickBot="1">
      <c r="A25" s="135" t="s">
        <v>23</v>
      </c>
      <c r="B25" s="136">
        <f>SUM(B20:B24)</f>
        <v>6673000</v>
      </c>
      <c r="C25" s="136">
        <f>SUM(C20:C24)</f>
        <v>9713400</v>
      </c>
      <c r="D25" s="227">
        <f>SUM(D20:D24)</f>
        <v>4728116.03</v>
      </c>
      <c r="E25" s="140">
        <f t="shared" si="0"/>
        <v>48.676220787777716</v>
      </c>
      <c r="F25" s="14"/>
      <c r="O25" s="10"/>
      <c r="P25" s="14"/>
    </row>
    <row r="26" ht="18" customHeight="1"/>
    <row r="27" ht="18" customHeight="1"/>
    <row r="28" ht="12.75" customHeight="1">
      <c r="D28" s="13"/>
    </row>
    <row r="29" spans="1:7" ht="15.75">
      <c r="A29" s="1" t="s">
        <v>151</v>
      </c>
      <c r="B29" s="1"/>
      <c r="D29" s="54">
        <f>SUM(D15-D25)</f>
        <v>4987810.579999999</v>
      </c>
      <c r="E29" s="1" t="s">
        <v>95</v>
      </c>
      <c r="F29" s="51"/>
      <c r="G29" s="51"/>
    </row>
    <row r="30" ht="12.75">
      <c r="D30" s="13"/>
    </row>
    <row r="31" spans="1:4" ht="18.75">
      <c r="A31" s="28"/>
      <c r="D31" s="46"/>
    </row>
    <row r="32" spans="1:4" ht="18.75">
      <c r="A32" s="28"/>
      <c r="D32" s="46"/>
    </row>
    <row r="33" ht="18.75">
      <c r="A33" s="30"/>
    </row>
    <row r="34" ht="12" customHeight="1">
      <c r="A34" s="30"/>
    </row>
    <row r="35" ht="15.75">
      <c r="A35" s="32"/>
    </row>
    <row r="36" ht="12" customHeight="1">
      <c r="A36" s="30"/>
    </row>
    <row r="37" ht="18.75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6" sqref="D16"/>
    </sheetView>
  </sheetViews>
  <sheetFormatPr defaultColWidth="9.1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202" customFormat="1" ht="17.25" customHeight="1">
      <c r="A1" s="299" t="s">
        <v>147</v>
      </c>
      <c r="B1" s="299"/>
      <c r="C1" s="299"/>
      <c r="D1" s="299"/>
      <c r="E1" s="29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116</v>
      </c>
      <c r="B5" s="1" t="s">
        <v>98</v>
      </c>
      <c r="D5" s="53">
        <v>42590281.08</v>
      </c>
      <c r="E5" s="2" t="s">
        <v>95</v>
      </c>
    </row>
    <row r="6" spans="1:5" ht="18" customHeight="1">
      <c r="A6" s="20"/>
      <c r="B6" s="20"/>
      <c r="D6" s="43"/>
      <c r="E6" s="2"/>
    </row>
    <row r="7" spans="1:2" ht="15.75">
      <c r="A7" s="20"/>
      <c r="B7" s="57"/>
    </row>
    <row r="8" spans="1:5" ht="16.5" thickBot="1">
      <c r="A8" s="20" t="s">
        <v>72</v>
      </c>
      <c r="B8" s="20"/>
      <c r="E8" s="60" t="s">
        <v>88</v>
      </c>
    </row>
    <row r="9" spans="1:5" ht="26.25" customHeight="1">
      <c r="A9" s="131"/>
      <c r="B9" s="204" t="s">
        <v>96</v>
      </c>
      <c r="C9" s="205" t="s">
        <v>97</v>
      </c>
      <c r="D9" s="206" t="s">
        <v>90</v>
      </c>
      <c r="E9" s="132" t="s">
        <v>36</v>
      </c>
    </row>
    <row r="10" spans="1:5" ht="22.5" customHeight="1">
      <c r="A10" s="252" t="s">
        <v>133</v>
      </c>
      <c r="B10" s="174">
        <v>0</v>
      </c>
      <c r="C10" s="174">
        <v>0</v>
      </c>
      <c r="D10" s="228">
        <v>34000000</v>
      </c>
      <c r="E10" s="141" t="s">
        <v>20</v>
      </c>
    </row>
    <row r="11" spans="1:5" ht="22.5" customHeight="1">
      <c r="A11" s="133" t="s">
        <v>92</v>
      </c>
      <c r="B11" s="42">
        <v>0</v>
      </c>
      <c r="C11" s="42">
        <v>0</v>
      </c>
      <c r="D11" s="223">
        <v>781.8</v>
      </c>
      <c r="E11" s="141" t="s">
        <v>20</v>
      </c>
    </row>
    <row r="12" spans="1:5" ht="16.5" customHeight="1" thickBot="1">
      <c r="A12" s="135" t="s">
        <v>22</v>
      </c>
      <c r="B12" s="136">
        <v>0</v>
      </c>
      <c r="C12" s="136">
        <f>SUM(C11:C11)</f>
        <v>0</v>
      </c>
      <c r="D12" s="227">
        <f>SUM(D10:D11)</f>
        <v>34000781.8</v>
      </c>
      <c r="E12" s="177" t="s">
        <v>20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28</v>
      </c>
      <c r="B15" s="1"/>
      <c r="D15" s="222">
        <f>D5+D12</f>
        <v>76591062.88</v>
      </c>
      <c r="E15" s="17" t="s">
        <v>95</v>
      </c>
    </row>
    <row r="16" spans="4:5" ht="18" customHeight="1">
      <c r="D16" s="13"/>
      <c r="E16" s="13"/>
    </row>
    <row r="17" ht="18" customHeight="1">
      <c r="J17" t="s">
        <v>98</v>
      </c>
    </row>
    <row r="18" spans="1:5" ht="16.5" thickBot="1">
      <c r="A18" s="1" t="s">
        <v>71</v>
      </c>
      <c r="B18" s="1"/>
      <c r="E18" s="60" t="s">
        <v>88</v>
      </c>
    </row>
    <row r="19" spans="1:5" ht="26.25" customHeight="1">
      <c r="A19" s="138"/>
      <c r="B19" s="204" t="s">
        <v>96</v>
      </c>
      <c r="C19" s="205" t="s">
        <v>97</v>
      </c>
      <c r="D19" s="207" t="s">
        <v>90</v>
      </c>
      <c r="E19" s="132" t="s">
        <v>36</v>
      </c>
    </row>
    <row r="20" spans="1:5" ht="22.5" customHeight="1">
      <c r="A20" s="133" t="s">
        <v>24</v>
      </c>
      <c r="B20" s="42">
        <v>0</v>
      </c>
      <c r="C20" s="42">
        <v>76590280</v>
      </c>
      <c r="D20" s="223">
        <v>21939311</v>
      </c>
      <c r="E20" s="134">
        <f>D20/C20*100</f>
        <v>28.645033025078376</v>
      </c>
    </row>
    <row r="21" spans="1:5" ht="16.5" customHeight="1" thickBot="1">
      <c r="A21" s="135" t="s">
        <v>23</v>
      </c>
      <c r="B21" s="136">
        <f>SUM(B20:B20)</f>
        <v>0</v>
      </c>
      <c r="C21" s="244">
        <f>SUM(C20)</f>
        <v>76590280</v>
      </c>
      <c r="D21" s="245">
        <f>D20</f>
        <v>21939311</v>
      </c>
      <c r="E21" s="140">
        <f>D21/C21*100</f>
        <v>28.645033025078376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5" t="s">
        <v>150</v>
      </c>
      <c r="D25" s="222">
        <f>D15-D21</f>
        <v>54651751.879999995</v>
      </c>
      <c r="E25" s="143" t="s">
        <v>95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25390625" style="0" bestFit="1" customWidth="1"/>
    <col min="6" max="6" width="10.2539062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</cols>
  <sheetData>
    <row r="1" spans="1:9" s="202" customFormat="1" ht="18.75">
      <c r="A1" s="292" t="s">
        <v>148</v>
      </c>
      <c r="B1" s="289"/>
      <c r="C1" s="289"/>
      <c r="D1" s="289"/>
      <c r="E1" s="289"/>
      <c r="F1" s="289"/>
      <c r="I1" s="203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2" t="s">
        <v>116</v>
      </c>
      <c r="B5" s="303"/>
      <c r="E5" s="222">
        <v>187511403.89</v>
      </c>
      <c r="F5" s="1" t="s">
        <v>95</v>
      </c>
      <c r="H5" s="27"/>
    </row>
    <row r="6" spans="2:8" ht="15" customHeight="1">
      <c r="B6" s="1"/>
      <c r="E6" s="144"/>
      <c r="H6" s="27"/>
    </row>
    <row r="7" spans="2:8" ht="15" customHeight="1">
      <c r="B7" s="1"/>
      <c r="E7" s="27"/>
      <c r="H7" s="27"/>
    </row>
    <row r="8" spans="1:7" ht="15.75">
      <c r="A8" s="1" t="s">
        <v>101</v>
      </c>
      <c r="C8" s="1"/>
      <c r="F8" s="60" t="s">
        <v>88</v>
      </c>
      <c r="G8" s="151"/>
    </row>
    <row r="9" spans="1:8" ht="25.5" customHeight="1">
      <c r="A9" s="304"/>
      <c r="B9" s="301"/>
      <c r="C9" s="208" t="s">
        <v>96</v>
      </c>
      <c r="D9" s="208" t="s">
        <v>97</v>
      </c>
      <c r="E9" s="3" t="s">
        <v>90</v>
      </c>
      <c r="F9" s="15" t="s">
        <v>36</v>
      </c>
      <c r="G9" s="152"/>
      <c r="H9" s="13"/>
    </row>
    <row r="10" spans="1:8" ht="51.75" customHeight="1">
      <c r="A10" s="308" t="s">
        <v>124</v>
      </c>
      <c r="B10" s="309"/>
      <c r="C10" s="50">
        <v>0</v>
      </c>
      <c r="D10" s="50">
        <v>0</v>
      </c>
      <c r="E10" s="276">
        <v>1715776.93</v>
      </c>
      <c r="F10" s="36" t="s">
        <v>20</v>
      </c>
      <c r="G10" s="152"/>
      <c r="H10" s="153"/>
    </row>
    <row r="11" spans="1:8" ht="24.75" customHeight="1">
      <c r="A11" s="308" t="s">
        <v>134</v>
      </c>
      <c r="B11" s="312"/>
      <c r="C11" s="50">
        <v>0</v>
      </c>
      <c r="D11" s="50">
        <v>0</v>
      </c>
      <c r="E11" s="276">
        <v>250000000</v>
      </c>
      <c r="F11" s="36" t="s">
        <v>20</v>
      </c>
      <c r="G11" s="152"/>
      <c r="H11" s="153"/>
    </row>
    <row r="12" spans="1:8" ht="24.75" customHeight="1">
      <c r="A12" s="308" t="s">
        <v>135</v>
      </c>
      <c r="B12" s="312"/>
      <c r="C12" s="50">
        <v>0</v>
      </c>
      <c r="D12" s="50">
        <v>0</v>
      </c>
      <c r="E12" s="276">
        <v>16475609.1</v>
      </c>
      <c r="F12" s="36" t="s">
        <v>20</v>
      </c>
      <c r="G12" s="152"/>
      <c r="H12" s="153"/>
    </row>
    <row r="13" spans="1:8" ht="24" customHeight="1">
      <c r="A13" s="313" t="s">
        <v>140</v>
      </c>
      <c r="B13" s="314"/>
      <c r="C13" s="50">
        <v>0</v>
      </c>
      <c r="D13" s="50">
        <v>0</v>
      </c>
      <c r="E13" s="276">
        <v>1746684.31</v>
      </c>
      <c r="F13" s="36" t="s">
        <v>20</v>
      </c>
      <c r="G13" s="152"/>
      <c r="H13" s="142"/>
    </row>
    <row r="14" spans="1:8" ht="18" customHeight="1">
      <c r="A14" s="315" t="s">
        <v>92</v>
      </c>
      <c r="B14" s="316"/>
      <c r="C14" s="50">
        <v>0</v>
      </c>
      <c r="D14" s="50">
        <v>0</v>
      </c>
      <c r="E14" s="276">
        <v>753574.83</v>
      </c>
      <c r="F14" s="36" t="s">
        <v>20</v>
      </c>
      <c r="G14" s="152"/>
      <c r="H14" s="142"/>
    </row>
    <row r="15" spans="1:8" ht="15" customHeight="1">
      <c r="A15" s="300" t="s">
        <v>22</v>
      </c>
      <c r="B15" s="305"/>
      <c r="C15" s="4">
        <f>SUM(C10:C13)</f>
        <v>0</v>
      </c>
      <c r="D15" s="4">
        <f>SUM(D10:D13)</f>
        <v>0</v>
      </c>
      <c r="E15" s="225">
        <f>SUM(E10:E14)</f>
        <v>270691645.16999996</v>
      </c>
      <c r="F15" s="154" t="s">
        <v>20</v>
      </c>
      <c r="G15" s="152"/>
      <c r="H15" s="13"/>
    </row>
    <row r="16" spans="1:7" ht="12.75" customHeight="1">
      <c r="A16" s="145"/>
      <c r="B16" s="49"/>
      <c r="C16" s="10"/>
      <c r="D16" s="10"/>
      <c r="E16" s="10"/>
      <c r="F16" s="146"/>
      <c r="G16" s="25"/>
    </row>
    <row r="17" spans="1:7" ht="12.75" customHeight="1">
      <c r="A17" s="145"/>
      <c r="B17" s="49"/>
      <c r="C17" s="10"/>
      <c r="D17" s="10"/>
      <c r="E17" s="10"/>
      <c r="F17" s="146"/>
      <c r="G17" s="25"/>
    </row>
    <row r="18" spans="1:10" ht="12.75" customHeight="1">
      <c r="A18" s="13"/>
      <c r="B18" s="5"/>
      <c r="C18" s="10"/>
      <c r="D18" s="10"/>
      <c r="E18" s="10"/>
      <c r="F18" s="24"/>
      <c r="G18" s="13"/>
      <c r="J18" t="s">
        <v>98</v>
      </c>
    </row>
    <row r="19" spans="1:9" ht="15.75" customHeight="1">
      <c r="A19" s="20" t="s">
        <v>27</v>
      </c>
      <c r="B19" s="20"/>
      <c r="C19" s="10"/>
      <c r="D19" s="10"/>
      <c r="E19" s="222">
        <f>E5+E15</f>
        <v>458203049.05999994</v>
      </c>
      <c r="F19" s="209" t="s">
        <v>95</v>
      </c>
      <c r="G19" s="13"/>
      <c r="I19" s="226"/>
    </row>
    <row r="20" spans="1:9" ht="12.75" customHeight="1">
      <c r="A20" s="20"/>
      <c r="B20" s="20"/>
      <c r="C20" s="10"/>
      <c r="D20" s="10"/>
      <c r="E20" s="142"/>
      <c r="F20" s="17"/>
      <c r="G20" s="13"/>
      <c r="I20" s="226"/>
    </row>
    <row r="21" spans="1:9" ht="12.75" customHeight="1">
      <c r="A21" s="20"/>
      <c r="B21" s="20"/>
      <c r="C21" s="10"/>
      <c r="D21" s="10"/>
      <c r="E21" s="142"/>
      <c r="F21" s="17"/>
      <c r="G21" s="13"/>
      <c r="I21" s="226"/>
    </row>
    <row r="22" spans="1:17" ht="12.75" customHeight="1">
      <c r="A22" s="13"/>
      <c r="B22" s="5"/>
      <c r="C22" s="10"/>
      <c r="D22" s="10"/>
      <c r="E22" s="10"/>
      <c r="F22" s="24"/>
      <c r="G22" s="7" t="s">
        <v>102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.75">
      <c r="A23" s="20" t="s">
        <v>103</v>
      </c>
      <c r="B23" s="13"/>
      <c r="C23" s="13"/>
      <c r="D23" s="13"/>
      <c r="E23" s="13"/>
      <c r="F23" s="60" t="s">
        <v>88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8" ht="25.5" customHeight="1">
      <c r="A24" s="300"/>
      <c r="B24" s="300"/>
      <c r="C24" s="208" t="s">
        <v>96</v>
      </c>
      <c r="D24" s="208" t="s">
        <v>97</v>
      </c>
      <c r="E24" s="210" t="s">
        <v>90</v>
      </c>
      <c r="F24" s="155" t="s">
        <v>36</v>
      </c>
      <c r="G24" s="156"/>
      <c r="H24" s="13"/>
    </row>
    <row r="25" spans="1:9" ht="27.75" customHeight="1">
      <c r="A25" s="306" t="s">
        <v>127</v>
      </c>
      <c r="B25" s="307"/>
      <c r="C25" s="47">
        <v>0</v>
      </c>
      <c r="D25" s="47">
        <v>0</v>
      </c>
      <c r="E25" s="224">
        <v>346392046.52</v>
      </c>
      <c r="F25" s="36" t="s">
        <v>20</v>
      </c>
      <c r="G25" s="157"/>
      <c r="H25" s="48"/>
      <c r="I25" s="8"/>
    </row>
    <row r="26" spans="1:9" ht="48.75" customHeight="1">
      <c r="A26" s="310" t="s">
        <v>154</v>
      </c>
      <c r="B26" s="311"/>
      <c r="C26" s="47">
        <v>0</v>
      </c>
      <c r="D26" s="47">
        <v>0</v>
      </c>
      <c r="E26" s="224">
        <v>4002353</v>
      </c>
      <c r="F26" s="36" t="s">
        <v>20</v>
      </c>
      <c r="G26" s="157"/>
      <c r="H26" s="48"/>
      <c r="I26" s="8"/>
    </row>
    <row r="27" spans="1:9" ht="24.75" customHeight="1">
      <c r="A27" s="310" t="s">
        <v>155</v>
      </c>
      <c r="B27" s="311"/>
      <c r="C27" s="47">
        <v>0</v>
      </c>
      <c r="D27" s="47">
        <v>0</v>
      </c>
      <c r="E27" s="224">
        <v>3000000</v>
      </c>
      <c r="F27" s="36"/>
      <c r="G27" s="157"/>
      <c r="H27" s="48"/>
      <c r="I27" s="8"/>
    </row>
    <row r="28" spans="1:7" ht="15.75" customHeight="1">
      <c r="A28" s="300" t="s">
        <v>23</v>
      </c>
      <c r="B28" s="301"/>
      <c r="C28" s="4">
        <v>0</v>
      </c>
      <c r="D28" s="158">
        <v>0</v>
      </c>
      <c r="E28" s="225">
        <f>SUM(E25:E27)</f>
        <v>353394399.52</v>
      </c>
      <c r="F28" s="154" t="s">
        <v>20</v>
      </c>
      <c r="G28" s="159"/>
    </row>
    <row r="29" spans="1:6" ht="12.75" customHeight="1">
      <c r="A29" s="145"/>
      <c r="B29" s="49"/>
      <c r="C29" s="10"/>
      <c r="D29" s="16"/>
      <c r="E29" s="10"/>
      <c r="F29" s="14"/>
    </row>
    <row r="30" spans="1:6" ht="12.75" customHeight="1">
      <c r="A30" s="145"/>
      <c r="B30" s="49"/>
      <c r="C30" s="10"/>
      <c r="D30" s="16"/>
      <c r="E30" s="10"/>
      <c r="F30" s="14"/>
    </row>
    <row r="31" spans="1:6" ht="12.75" customHeight="1">
      <c r="A31" s="145"/>
      <c r="B31" s="49"/>
      <c r="C31" s="10"/>
      <c r="D31" s="16"/>
      <c r="E31" s="10"/>
      <c r="F31" s="14"/>
    </row>
    <row r="32" spans="1:6" ht="15.75" customHeight="1">
      <c r="A32" s="20" t="s">
        <v>149</v>
      </c>
      <c r="B32" s="20"/>
      <c r="C32" s="10"/>
      <c r="D32" s="16"/>
      <c r="E32" s="222">
        <f>E19-E28</f>
        <v>104808649.53999996</v>
      </c>
      <c r="F32" s="209" t="s">
        <v>95</v>
      </c>
    </row>
    <row r="33" spans="1:6" ht="13.5" customHeight="1">
      <c r="A33" s="13"/>
      <c r="B33" s="13"/>
      <c r="C33" s="13"/>
      <c r="D33" s="13"/>
      <c r="E33" s="142"/>
      <c r="F33" s="17"/>
    </row>
    <row r="34" spans="1:6" ht="13.5" customHeight="1">
      <c r="A34" s="13"/>
      <c r="B34" s="13"/>
      <c r="C34" s="13"/>
      <c r="D34" s="13"/>
      <c r="E34" s="142"/>
      <c r="F34" s="17"/>
    </row>
    <row r="37" ht="12" customHeight="1"/>
    <row r="39" ht="12" customHeight="1"/>
  </sheetData>
  <sheetProtection/>
  <mergeCells count="14">
    <mergeCell ref="A13:B13"/>
    <mergeCell ref="A12:B12"/>
    <mergeCell ref="A14:B14"/>
    <mergeCell ref="A27:B27"/>
    <mergeCell ref="A1:F1"/>
    <mergeCell ref="A28:B28"/>
    <mergeCell ref="A5:B5"/>
    <mergeCell ref="A9:B9"/>
    <mergeCell ref="A15:B15"/>
    <mergeCell ref="A25:B25"/>
    <mergeCell ref="A10:B10"/>
    <mergeCell ref="A26:B26"/>
    <mergeCell ref="A24:B24"/>
    <mergeCell ref="A11:B1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2012-11-14T13:23:25Z</cp:lastPrinted>
  <dcterms:created xsi:type="dcterms:W3CDTF">1997-01-24T11:07:25Z</dcterms:created>
  <dcterms:modified xsi:type="dcterms:W3CDTF">2012-11-15T10:04:33Z</dcterms:modified>
  <cp:category/>
  <cp:version/>
  <cp:contentType/>
  <cp:contentStatus/>
</cp:coreProperties>
</file>