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30" yWindow="4875" windowWidth="15525" windowHeight="5295" activeTab="0"/>
  </bookViews>
  <sheets>
    <sheet name="sumar" sheetId="1" r:id="rId1"/>
    <sheet name="HB" sheetId="2" r:id="rId2"/>
    <sheet name="JI" sheetId="3" r:id="rId3"/>
    <sheet name="NM" sheetId="4" r:id="rId4"/>
    <sheet name="PE" sheetId="5" r:id="rId5"/>
    <sheet name="TŘ" sheetId="6" r:id="rId6"/>
    <sheet name="ZZS" sheetId="7" r:id="rId7"/>
    <sheet name="DC" sheetId="8" r:id="rId8"/>
    <sheet name="DD" sheetId="9" r:id="rId9"/>
  </sheets>
  <definedNames>
    <definedName name="_xlnm.Print_Area" localSheetId="7">'DC'!$A$1:$K$233</definedName>
    <definedName name="_xlnm.Print_Area" localSheetId="8">'DD'!$A$1:$K$238</definedName>
    <definedName name="_xlnm.Print_Area" localSheetId="1">'HB'!$A$1:$L$370</definedName>
    <definedName name="_xlnm.Print_Area" localSheetId="2">'JI'!$A$1:$L$309</definedName>
    <definedName name="_xlnm.Print_Area" localSheetId="3">'NM'!$A$1:$L$297</definedName>
    <definedName name="_xlnm.Print_Area" localSheetId="4">'PE'!$A$1:$K$278</definedName>
    <definedName name="_xlnm.Print_Area" localSheetId="5">'TŘ'!$A$1:$K$292</definedName>
    <definedName name="_xlnm.Print_Area" localSheetId="6">'ZZS'!$A$1:$K$265</definedName>
  </definedNames>
  <calcPr fullCalcOnLoad="1"/>
</workbook>
</file>

<file path=xl/sharedStrings.xml><?xml version="1.0" encoding="utf-8"?>
<sst xmlns="http://schemas.openxmlformats.org/spreadsheetml/2006/main" count="3671" uniqueCount="819">
  <si>
    <r>
      <t>jiné transfery -</t>
    </r>
    <r>
      <rPr>
        <sz val="8"/>
        <rFont val="Arial CE"/>
        <family val="0"/>
      </rPr>
      <t xml:space="preserve"> licenční dovybavení</t>
    </r>
  </si>
  <si>
    <t>provozní trahsfery: z jiného územního rozpočtu - konkrétní název ÚSC</t>
  </si>
  <si>
    <r>
      <t xml:space="preserve">investiční transfery od zřizovatele s </t>
    </r>
    <r>
      <rPr>
        <sz val="8"/>
        <color indexed="10"/>
        <rFont val="Arial"/>
        <family val="2"/>
      </rPr>
      <t>ÚZ 00051</t>
    </r>
  </si>
  <si>
    <r>
      <t xml:space="preserve">investiční transfery od zřizovatele s </t>
    </r>
    <r>
      <rPr>
        <sz val="8"/>
        <color indexed="10"/>
        <rFont val="Arial"/>
        <family val="2"/>
      </rPr>
      <t>ÚZ 00052</t>
    </r>
  </si>
  <si>
    <r>
      <t xml:space="preserve">investiční transfery od zřizovatele s </t>
    </r>
    <r>
      <rPr>
        <sz val="8"/>
        <color indexed="10"/>
        <rFont val="Arial"/>
        <family val="2"/>
      </rPr>
      <t>ÚZ 00054</t>
    </r>
  </si>
  <si>
    <r>
      <t xml:space="preserve">investiční transfery od zřizovatele s </t>
    </r>
    <r>
      <rPr>
        <sz val="8"/>
        <color indexed="10"/>
        <rFont val="Arial"/>
        <family val="2"/>
      </rPr>
      <t>ÚZ 00055</t>
    </r>
  </si>
  <si>
    <r>
      <t xml:space="preserve">investiční transfery od zřizovatele s </t>
    </r>
    <r>
      <rPr>
        <sz val="8"/>
        <color indexed="10"/>
        <rFont val="Arial"/>
        <family val="2"/>
      </rPr>
      <t>ÚZ 00166</t>
    </r>
  </si>
  <si>
    <t>Investiční transfery</t>
  </si>
  <si>
    <t>Druh provozních transferů</t>
  </si>
  <si>
    <t>Celkem</t>
  </si>
  <si>
    <t>činnost</t>
  </si>
  <si>
    <t>%</t>
  </si>
  <si>
    <t>Výnosy celkem</t>
  </si>
  <si>
    <t>Spotřeba materiálu /úč. 501/</t>
  </si>
  <si>
    <t>Náklady celkem</t>
  </si>
  <si>
    <t>Dotace na investice</t>
  </si>
  <si>
    <t>v %</t>
  </si>
  <si>
    <t>Příspěvek na provoz</t>
  </si>
  <si>
    <t>Limit prostředků na platy</t>
  </si>
  <si>
    <t>II. Závazné ukazatele v tis. Kč</t>
  </si>
  <si>
    <t>Nemocnice Třebíč</t>
  </si>
  <si>
    <t>Nemocnice Havlíčkův Brod</t>
  </si>
  <si>
    <t>Havlíčkův Brod</t>
  </si>
  <si>
    <t>Jihlava</t>
  </si>
  <si>
    <t>Pelhřimov</t>
  </si>
  <si>
    <t>Třebíč</t>
  </si>
  <si>
    <t>Nemocnice</t>
  </si>
  <si>
    <t>Odpisy</t>
  </si>
  <si>
    <t>dary</t>
  </si>
  <si>
    <t>LSPP</t>
  </si>
  <si>
    <t>Ukazatel</t>
  </si>
  <si>
    <t>Hlavní</t>
  </si>
  <si>
    <t xml:space="preserve">Doplňková </t>
  </si>
  <si>
    <t xml:space="preserve">   Drobný dlouhodobý hmotný majetek</t>
  </si>
  <si>
    <t xml:space="preserve">   PHM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</si>
  <si>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</si>
  <si>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</si>
  <si>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</si>
  <si>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</si>
  <si>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</si>
  <si>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</si>
  <si>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</si>
  <si>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Počateční stav k 1.1.</t>
  </si>
  <si>
    <t>Tvorba celkem</t>
  </si>
  <si>
    <t>odpisy z dlouhodobého majetku</t>
  </si>
  <si>
    <t>Čerpání celkem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</si>
  <si>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</si>
  <si>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</si>
  <si>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</si>
  <si>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</si>
  <si>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</si>
  <si>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</si>
  <si>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</si>
  <si>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sociální lůžka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</si>
  <si>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</si>
  <si>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</si>
  <si>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</si>
  <si>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</si>
  <si>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</si>
  <si>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</si>
  <si>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</si>
  <si>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</si>
  <si>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</si>
  <si>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 xml:space="preserve">odpisy </t>
  </si>
  <si>
    <t>majetku</t>
  </si>
  <si>
    <t>sazba</t>
  </si>
  <si>
    <t xml:space="preserve">  1x)</t>
  </si>
  <si>
    <t>Náklady</t>
  </si>
  <si>
    <t>dotace na provoz z nájemného z plánu</t>
  </si>
  <si>
    <t>dotace na investice z nájemného z plánu</t>
  </si>
  <si>
    <t>I. Rozklad nájemného včetně rozpisu dotace</t>
  </si>
  <si>
    <t>Výnosy</t>
  </si>
  <si>
    <t xml:space="preserve"> + / -</t>
  </si>
  <si>
    <t>III. Vybrané výnosy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</si>
  <si>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</si>
  <si>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</si>
  <si>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</si>
  <si>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</si>
  <si>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</si>
  <si>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</si>
  <si>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</si>
  <si>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</si>
  <si>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</si>
  <si>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IV. Vybrané náklady</t>
  </si>
  <si>
    <t>Energie</t>
  </si>
  <si>
    <t>Služby</t>
  </si>
  <si>
    <t>Osobní náklady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</si>
  <si>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</si>
  <si>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</si>
  <si>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</si>
  <si>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</si>
  <si>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</si>
  <si>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</si>
  <si>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</si>
  <si>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</si>
  <si>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</si>
  <si>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</si>
  <si>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</si>
  <si>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</si>
  <si>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</si>
  <si>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Aktivace (sesk. úč. 62)</t>
  </si>
  <si>
    <t>čerpání fondů</t>
  </si>
  <si>
    <t>Finanční výnosy (sesk. úč. 66)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</si>
  <si>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</si>
  <si>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</si>
  <si>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</si>
  <si>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</si>
  <si>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</si>
  <si>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</si>
  <si>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</si>
  <si>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</si>
  <si>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</si>
  <si>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</si>
  <si>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</si>
  <si>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</si>
  <si>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</si>
  <si>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</si>
  <si>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</si>
  <si>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</si>
  <si>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</si>
  <si>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</si>
  <si>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</si>
  <si>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</si>
  <si>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</si>
  <si>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</si>
  <si>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</si>
  <si>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</si>
  <si>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</si>
  <si>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</si>
  <si>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</si>
  <si>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</si>
  <si>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</si>
  <si>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</si>
  <si>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</si>
  <si>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</si>
  <si>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</si>
  <si>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</si>
  <si>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</si>
  <si>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</si>
  <si>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</si>
  <si>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</si>
  <si>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</si>
  <si>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</si>
  <si>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</si>
  <si>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</si>
  <si>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</si>
  <si>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</si>
  <si>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</si>
  <si>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</si>
  <si>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</si>
  <si>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</si>
  <si>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Sociální pojištění (úč. 524 - 528)</t>
  </si>
  <si>
    <t>Manka a škody</t>
  </si>
  <si>
    <t>Odpisy dlouhodobého majetku (úč. 551)</t>
  </si>
  <si>
    <t>odpisy dlouhodobého nehm. maj.</t>
  </si>
  <si>
    <t>odpisy dlouhodobého hm. maj.</t>
  </si>
  <si>
    <t>Finanční náklady (sesk. úč. 56)</t>
  </si>
  <si>
    <t>Výsledek hospodaření</t>
  </si>
  <si>
    <t>Ostatní výnosy (sesk. úč. 64)</t>
  </si>
  <si>
    <t>ÚZ</t>
  </si>
  <si>
    <t>podpora vzdělávání</t>
  </si>
  <si>
    <t>specializační vzdělávání zdravotnických pracovníků</t>
  </si>
  <si>
    <t>realizace zdravotnického vzdělávacího programu</t>
  </si>
  <si>
    <t>13305</t>
  </si>
  <si>
    <t>NOR</t>
  </si>
  <si>
    <t>standard ICT</t>
  </si>
  <si>
    <t>00166</t>
  </si>
  <si>
    <t>semináře + konference</t>
  </si>
  <si>
    <t>národní program zdraví</t>
  </si>
  <si>
    <t>35049</t>
  </si>
  <si>
    <t>v tis. Kč</t>
  </si>
  <si>
    <t>převod z RF</t>
  </si>
  <si>
    <t>vlastní investiční výdaje na pořízení strojních investic vyjma ICT (odpisy)</t>
  </si>
  <si>
    <t>převedený příděl z minulých let na pořízení strojních investic vyjma ICT</t>
  </si>
  <si>
    <t>vlastní investiční výdaje na pořízení ICT - software + hardware (odpisy)</t>
  </si>
  <si>
    <t>převedený příděl z minulých let na pořízení ICT - software + hardware</t>
  </si>
  <si>
    <t>vlastní investiční výdaje na pořízení stavebních investic (odpisy)</t>
  </si>
  <si>
    <t>převedený příděl z minulých let na pořízení stavebních investic</t>
  </si>
  <si>
    <t>nařízený odvod odpisů dle zákona č. 250/2000 Sb. ve znění pozd. předp.</t>
  </si>
  <si>
    <t>Investiční fond (dále IF) - úč. 416</t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</si>
  <si>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</si>
  <si>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</si>
  <si>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</si>
  <si>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</si>
  <si>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</si>
  <si>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</si>
  <si>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</si>
  <si>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</si>
  <si>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</si>
  <si>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</si>
  <si>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</si>
  <si>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</si>
  <si>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t>Průměrný přepočtený evidenční počet zaměstnanců</t>
  </si>
  <si>
    <t>Dary - zřizovatel</t>
  </si>
  <si>
    <t>Dary - ostatní</t>
  </si>
  <si>
    <t>Rezervní fond (dále RF) - úč. 413 + 414</t>
  </si>
  <si>
    <t>Příděl ze zlepš. výsledku hospodaření (úč. 413)</t>
  </si>
  <si>
    <t>Fond odměn - úč. 411</t>
  </si>
  <si>
    <t>Fond kulturních a sociálních potřeb - úč. 412</t>
  </si>
  <si>
    <t>Nemocnice Jihlava</t>
  </si>
  <si>
    <t>Nemocnice Pelhřimov</t>
  </si>
  <si>
    <t>II. Náklady, Výnosy, Výsledek hospodaření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</si>
  <si>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</si>
  <si>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</si>
  <si>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</si>
  <si>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</si>
  <si>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</si>
  <si>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</si>
  <si>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</si>
  <si>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</si>
  <si>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</si>
  <si>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</si>
  <si>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</si>
  <si>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</si>
  <si>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uvedené nemocnice celkem</t>
  </si>
  <si>
    <t>prodej majetku</t>
  </si>
  <si>
    <t>kapitál. výdaje</t>
  </si>
  <si>
    <t>Údaje v tis. Kč</t>
  </si>
  <si>
    <t>I. Návrh finančního plánu</t>
  </si>
  <si>
    <t>x</t>
  </si>
  <si>
    <t>převod</t>
  </si>
  <si>
    <t>příkaz. sml.</t>
  </si>
  <si>
    <t>vyúčtování</t>
  </si>
  <si>
    <t>Nemocnice Nové Město na Moravě</t>
  </si>
  <si>
    <t>Odpis. skupina</t>
  </si>
  <si>
    <t>I. Finanční plán po doplnění rozpočtových opatření</t>
  </si>
  <si>
    <t>provozní transfery od zřizovatele - prodej majetku</t>
  </si>
  <si>
    <t>jiné transfery (např. z jiného územního rozpočtu, ústředního rozpočtu)</t>
  </si>
  <si>
    <t>použití darů + transferů z jiných úz. rozp. na pořízení str. investic vyjma ICT</t>
  </si>
  <si>
    <t>použití darů + transferů z jiných úz. rozp. na pořízení ICT - SW + HW</t>
  </si>
  <si>
    <t>použití darů + transferů z jiných úz. rozp. na pořízení stavebních investic</t>
  </si>
  <si>
    <t>jiné transfery - náborový příspěvek</t>
  </si>
  <si>
    <t>r. 2011</t>
  </si>
  <si>
    <r>
      <t>jiné transfery -</t>
    </r>
    <r>
      <rPr>
        <sz val="8"/>
        <rFont val="Arial CE"/>
        <family val="0"/>
      </rPr>
      <t xml:space="preserve"> ostatní</t>
    </r>
  </si>
  <si>
    <t>jiné transfery</t>
  </si>
  <si>
    <t>investiční transfery od zřizovatele s ÚZ 00051</t>
  </si>
  <si>
    <t>investiční transfery od zřizovatele s ÚZ 00052</t>
  </si>
  <si>
    <t>investiční transfery od zřizovatele s ÚZ 00054</t>
  </si>
  <si>
    <t>investiční transfery od zřizovatele s ÚZ 00055</t>
  </si>
  <si>
    <r>
      <t>investiční transfery od zřizovatele s ÚZ 00166</t>
    </r>
  </si>
  <si>
    <t>investiční výdaje na pořízení strojních investic vyjma ICT s ÚZ 00051</t>
  </si>
  <si>
    <t>investiční výdaje na pořízení strojních investic vyjma ICT s ÚZ 00052</t>
  </si>
  <si>
    <t>investiční výdaje na pořízení strojních investic vyjma ICT s ÚZ 00054</t>
  </si>
  <si>
    <t>investiční výdaje na pořízení strojních investic vyjma ICT s ÚZ 00055</t>
  </si>
  <si>
    <t>investiční výdaje na pořízení strojních investic vyjma ICT s ÚZ 00000</t>
  </si>
  <si>
    <t>investiční výdaje na pořízení ICT - software + hardware s ÚZ 00051</t>
  </si>
  <si>
    <t>investiční výdaje na pořízení ICT - software + hardware s ÚZ 00052</t>
  </si>
  <si>
    <t>investiční výdaje na pořízení ICT - software + hardware s ÚZ 00054</t>
  </si>
  <si>
    <t>investiční výdaje na pořízení ICT - software + hardware s ÚZ 00055</t>
  </si>
  <si>
    <t>investiční výdaje na pořízení ICT - software + hardware s ÚZ 00166</t>
  </si>
  <si>
    <t>investiční výdaje na pořízení stavebních investic s ÚZ 00051</t>
  </si>
  <si>
    <t>investiční výdaje na pořízení stavebních investic s ÚZ 00052</t>
  </si>
  <si>
    <t>Nové Město na Moravě</t>
  </si>
  <si>
    <t>Dětské centrum Jihlava</t>
  </si>
  <si>
    <t>Dětský domov Kamenice n. Lipou</t>
  </si>
  <si>
    <t>ZZS KV</t>
  </si>
  <si>
    <t>Nemocnice Nové Město</t>
  </si>
  <si>
    <t>Materiálové náklady - nemocnice</t>
  </si>
  <si>
    <t>a) výnosy od zdravotních pojišťoven - nemocnice</t>
  </si>
  <si>
    <t>Zdravotnická zařízení</t>
  </si>
  <si>
    <t>SW+HW-ERP</t>
  </si>
  <si>
    <t>ostatní</t>
  </si>
  <si>
    <t xml:space="preserve">b) transfery - nemocnice </t>
  </si>
  <si>
    <t>Druh transferu</t>
  </si>
  <si>
    <t>Ukazatel (v tis. Kč)</t>
  </si>
  <si>
    <t>Druh provozních transferů (v Kč)</t>
  </si>
  <si>
    <t>Druh provozního transferu (v Kč)</t>
  </si>
  <si>
    <t>Ukazatel v tis. Kč)</t>
  </si>
  <si>
    <t>jiné transfery - okamžitá pomoc</t>
  </si>
  <si>
    <t>Dětský domov, příspěvková organizace</t>
  </si>
  <si>
    <t>13307</t>
  </si>
  <si>
    <t xml:space="preserve">Pořadí </t>
  </si>
  <si>
    <t>Opravy a udržování stavební - hlavní činnost</t>
  </si>
  <si>
    <t>CELKEM opravy a udržování stavební - hlavní činnost</t>
  </si>
  <si>
    <t>Pořadí</t>
  </si>
  <si>
    <t>Opravy a udržování zdravotnické techniky - hlavní činnost</t>
  </si>
  <si>
    <t>CELKEM opravy a udržování zdravotnické techniky - hlavní činnost</t>
  </si>
  <si>
    <t>Opravy a udržování ostatní - hlavní činnost</t>
  </si>
  <si>
    <t>Servis MaR, chlazení, ČOV</t>
  </si>
  <si>
    <t>Opravy elektro</t>
  </si>
  <si>
    <t>CELKEM opravy a udržování ostatní - hlavní činnost</t>
  </si>
  <si>
    <t>Opravy a udržování stavební - doplňková činnost</t>
  </si>
  <si>
    <t>CELKEM opravy a udržování stavební - doplňková činnost</t>
  </si>
  <si>
    <t>Opravy a udržování ostatní - doplňková činnost</t>
  </si>
  <si>
    <t>SUMÁŘ</t>
  </si>
  <si>
    <t>OPRAVY A UDRŽOVÁNÍ STAVEBNÍ</t>
  </si>
  <si>
    <t>OPRAVY A UDRŽOVÁNÍ ZDRAVOTNICKÉ TECHNIKY</t>
  </si>
  <si>
    <t>OPRAVY A UDRŽOVÁNÍ OSTATNÍ</t>
  </si>
  <si>
    <t>CELKEM</t>
  </si>
  <si>
    <t>CELKEM opravy a udržování ostatní - doplňková činnost</t>
  </si>
  <si>
    <t>Oprava podlah</t>
  </si>
  <si>
    <t>Oprava oken a dveří</t>
  </si>
  <si>
    <t>Oprava budov</t>
  </si>
  <si>
    <t>Anesteziologická a ventilační technika</t>
  </si>
  <si>
    <t>Dialyzační technika</t>
  </si>
  <si>
    <t>Endoskopická technika</t>
  </si>
  <si>
    <t>Laboratorní technika</t>
  </si>
  <si>
    <t>Lékařská elektronika</t>
  </si>
  <si>
    <t>Nástroje</t>
  </si>
  <si>
    <t>Optická a oftalmologická technika</t>
  </si>
  <si>
    <t>Ostatní nespecifikovaná technika</t>
  </si>
  <si>
    <t>Radiační ochrana</t>
  </si>
  <si>
    <t>Koagulační technika</t>
  </si>
  <si>
    <t>Odsávačky</t>
  </si>
  <si>
    <t>RTG technika ostatní</t>
  </si>
  <si>
    <t>RTG technika stacionární</t>
  </si>
  <si>
    <t>Sonografická technika</t>
  </si>
  <si>
    <t>Sterilizační, dezinfekční a destilační technika</t>
  </si>
  <si>
    <t>Operační svítidla</t>
  </si>
  <si>
    <t>Servis výtahů</t>
  </si>
  <si>
    <t>Servis telefonie</t>
  </si>
  <si>
    <t>servis výtahů</t>
  </si>
  <si>
    <t>revize</t>
  </si>
  <si>
    <t>servis technologických celků</t>
  </si>
  <si>
    <t>oprava  podlah</t>
  </si>
  <si>
    <t>oprava oken a dveří</t>
  </si>
  <si>
    <t>oprava střech</t>
  </si>
  <si>
    <t>malířské a natěračské práce</t>
  </si>
  <si>
    <t>údržba a opravy zdravotnické techniky</t>
  </si>
  <si>
    <t>motorová vozidla</t>
  </si>
  <si>
    <t>mechnizace a stroje</t>
  </si>
  <si>
    <t>ostatní nezdravotnická technika</t>
  </si>
  <si>
    <t>kopírky</t>
  </si>
  <si>
    <t>opravy výpočetní techniky</t>
  </si>
  <si>
    <t>revize hasících přístrojů</t>
  </si>
  <si>
    <t>servis telefonní ústředny</t>
  </si>
  <si>
    <t>nezdravotnická technika - celky</t>
  </si>
  <si>
    <t>elektro</t>
  </si>
  <si>
    <t>MaR, chlazení, ČOV</t>
  </si>
  <si>
    <t>nerozlišený druh stavebních prací</t>
  </si>
  <si>
    <t>nerozlišený druh strojní údržby</t>
  </si>
  <si>
    <t>Revize (komínů, elektro, plyn. zař…..)</t>
  </si>
  <si>
    <t>Servis technologických celků vč. rozvodů a zařízení medicinálních plynů</t>
  </si>
  <si>
    <t>Oprava střech a klempířské práce</t>
  </si>
  <si>
    <t>Oprava a údržba komunikace</t>
  </si>
  <si>
    <t>Malířské a natěračské práce</t>
  </si>
  <si>
    <t>Opravy a udržování stavební - ostatní</t>
  </si>
  <si>
    <t>Infuzní technika</t>
  </si>
  <si>
    <t>Operační stoly, nem. lůžka, manipulační a antidekubitní technika</t>
  </si>
  <si>
    <t xml:space="preserve">Optická a oftalmologická technika </t>
  </si>
  <si>
    <t xml:space="preserve">Technika s měřící funkcí, metrologie </t>
  </si>
  <si>
    <t xml:space="preserve">Rehabilitační a elektroléčná technika </t>
  </si>
  <si>
    <t xml:space="preserve">RTG technika stacionární </t>
  </si>
  <si>
    <t>Motorová vozidla</t>
  </si>
  <si>
    <t>Mechanizace a stroje</t>
  </si>
  <si>
    <t>Nezdravotnická technika - ostatní</t>
  </si>
  <si>
    <t>Revize hasicích přístrojů, hydrantů, požárně bezpečnostních zařízení (EPS)</t>
  </si>
  <si>
    <t xml:space="preserve">Nezdravotnická technika - servis technologických celků </t>
  </si>
  <si>
    <t>Opravy ZTI, VZT a ÚT</t>
  </si>
  <si>
    <t>Opravy a udržování strojní - ostatní</t>
  </si>
  <si>
    <t>výměna garážových vrat 2 x</t>
  </si>
  <si>
    <t>hangár LZS - oprava</t>
  </si>
  <si>
    <t>údržba budov</t>
  </si>
  <si>
    <t>opravy a údržba zdravotnických přístrojů</t>
  </si>
  <si>
    <t>opravy a údržba vozidel</t>
  </si>
  <si>
    <t>opravy a údržba komunikační a výpočetní techniky</t>
  </si>
  <si>
    <t>opravy a údržba ostatního majetku</t>
  </si>
  <si>
    <t>Drobné stavební opravy</t>
  </si>
  <si>
    <t>Nemocnice Jihlava, příspěvková organizace</t>
  </si>
  <si>
    <t>Nemocnice Havlíčkův Brod, příspěvková organizace</t>
  </si>
  <si>
    <t>Dětský domov Kamenice nad Lipou</t>
  </si>
  <si>
    <t>Zdravotnická záchranná služba kraje Vysočina</t>
  </si>
  <si>
    <t>eMeDocS</t>
  </si>
  <si>
    <t>00502</t>
  </si>
  <si>
    <r>
      <t xml:space="preserve">investiční transfery od zřizovatele s </t>
    </r>
    <r>
      <rPr>
        <sz val="8"/>
        <color indexed="10"/>
        <rFont val="Arial"/>
        <family val="2"/>
      </rPr>
      <t>ÚZ 00502</t>
    </r>
  </si>
  <si>
    <t>investiční transfery od zřizovatele s ÚZ 00502</t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</si>
  <si>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00502</t>
    </r>
  </si>
  <si>
    <t>investiční výdaje na pořízení ICT - software + hardware s ÚZ 00502</t>
  </si>
  <si>
    <t>jiný transfer (např. jiný ÚSC, stát)</t>
  </si>
  <si>
    <t>příspěvek na provoz</t>
  </si>
  <si>
    <t>Odvod z investičního fondu</t>
  </si>
  <si>
    <t>jiné transfery - nezávislá ekonomická kontrola</t>
  </si>
  <si>
    <t>jiné transfery - od Města Jihlava - paliativní péče</t>
  </si>
  <si>
    <t>personální audit</t>
  </si>
  <si>
    <t>Aktivace (621)</t>
  </si>
  <si>
    <t>ostatní výnosy z činnosti</t>
  </si>
  <si>
    <t>Výnosy z transferů (sesk. úč. 67)</t>
  </si>
  <si>
    <t>výnosy vybraných místních vládních institucí z transferů</t>
  </si>
  <si>
    <t xml:space="preserve">    Spotřeba biologického materiálu</t>
  </si>
  <si>
    <t xml:space="preserve">    Spotřeba potravin</t>
  </si>
  <si>
    <t xml:space="preserve">    Spotřeba ICT materiálu </t>
  </si>
  <si>
    <t xml:space="preserve">    Spotřeba ostatního materiálu</t>
  </si>
  <si>
    <t>Aktivace dlouhodobého majetku (úč. 506)</t>
  </si>
  <si>
    <t>Aktivace oběžného majetku (úč. 507)</t>
  </si>
  <si>
    <t>Změna stavu zásob vlastní výroby (úč. 508)</t>
  </si>
  <si>
    <t>ICT služby</t>
  </si>
  <si>
    <t>Ostatní náklady z činnosti</t>
  </si>
  <si>
    <t xml:space="preserve">    Náklady z drobného dlouhodobého majetku (úč. 558)</t>
  </si>
  <si>
    <t>provozní transfery - personální audit</t>
  </si>
  <si>
    <t>provozní transfery - ERP</t>
  </si>
  <si>
    <t>Skutečnost - rok 2011</t>
  </si>
  <si>
    <t>Plán - rok 2012</t>
  </si>
  <si>
    <t>r. 2012</t>
  </si>
  <si>
    <t>Skutečnost r. 2011</t>
  </si>
  <si>
    <t>Návrh r. 2012</t>
  </si>
  <si>
    <t>k 1.1.2012</t>
  </si>
  <si>
    <t>na rok 2012</t>
  </si>
  <si>
    <t>k 31.12.2012</t>
  </si>
  <si>
    <t>Náklady (Kč) - r. 2011</t>
  </si>
  <si>
    <t>Předpokládané náklady (Kč) - rok 2012</t>
  </si>
  <si>
    <t>WiFi</t>
  </si>
  <si>
    <t>eAmbulance</t>
  </si>
  <si>
    <t>ERP: lic+impl.</t>
  </si>
  <si>
    <t>ERP: HW + SW</t>
  </si>
  <si>
    <t>opravy a údržba majetku</t>
  </si>
  <si>
    <t>zúčtování nekrytých odpisů proti účtu 648 nebo snížení účtu 551</t>
  </si>
  <si>
    <t>Revize - komínů, elektro, plyn</t>
  </si>
  <si>
    <t xml:space="preserve">Servis technolog. celků vč. rozvodů a zařízení mediciálních plynů </t>
  </si>
  <si>
    <t>Lékařská elektrotechnika</t>
  </si>
  <si>
    <t>Operační stoly, ńem.lůžka, manipul. a antidekubitní technika</t>
  </si>
  <si>
    <t>Technika s měřící funkcí, metrologie</t>
  </si>
  <si>
    <t>Rehabilitační a elektroléčná technika</t>
  </si>
  <si>
    <t>Sterilizační a destilační technika</t>
  </si>
  <si>
    <t>tiskárny a kopírek</t>
  </si>
  <si>
    <t>PC, notebook, monitor</t>
  </si>
  <si>
    <t>Úložiště(disková pole, SAN)</t>
  </si>
  <si>
    <t>Revize hasicích přístrojů, hydrantů, EPS</t>
  </si>
  <si>
    <t>Nezdravotnická technika- servis technologickcých celků</t>
  </si>
  <si>
    <t>Nábytek a ostatní zařízení</t>
  </si>
  <si>
    <t>Servis výtahů-doplňková činnost</t>
  </si>
  <si>
    <t>Revize - komínů, elektro, plyn-doplňková činnost</t>
  </si>
  <si>
    <t>Oprava střech a klempířské práce-doplňková činnost</t>
  </si>
  <si>
    <t>Malířské a natěračské práce-doplňková činnost</t>
  </si>
  <si>
    <t>Opravy a udržování stavební - ostatní-doplňková činnost</t>
  </si>
  <si>
    <t>Nezdravotnická technika - ostatní doplňková činnost</t>
  </si>
  <si>
    <t xml:space="preserve">Nezdravotnická technika- servis technologickcých celků-doplňková  činnost </t>
  </si>
  <si>
    <t>Servis MaR, chlazení, ČOV-doplňková činnost</t>
  </si>
  <si>
    <t>Opravy ZTI, VZT a ÚT-doplňková činnost</t>
  </si>
  <si>
    <t>Opravy a udržování - ostatní-doplňková  činnost</t>
  </si>
  <si>
    <t>Náklady (Kč) - 2011</t>
  </si>
  <si>
    <t>Předpokládané náklady (Kč) - 2012</t>
  </si>
  <si>
    <t>provozní trahsfery: dotace - odvod z odpisů</t>
  </si>
  <si>
    <t>provozní transfery - jiný ÚSC</t>
  </si>
  <si>
    <t>Provozní transfery - ministerstvo kultury</t>
  </si>
  <si>
    <t>hospicové pok.</t>
  </si>
  <si>
    <t>LDN</t>
  </si>
  <si>
    <t>stavební práce</t>
  </si>
  <si>
    <t>opravy a udržování zdravotní techniky</t>
  </si>
  <si>
    <t>opravy</t>
  </si>
  <si>
    <t>Náklady (Kč) - rok 2011</t>
  </si>
  <si>
    <t>jiné transfery - LeIS</t>
  </si>
  <si>
    <t>serverovna</t>
  </si>
  <si>
    <t>Tiskárny a kopírky</t>
  </si>
  <si>
    <t>Servery</t>
  </si>
  <si>
    <t>Servis - telefonie</t>
  </si>
  <si>
    <t xml:space="preserve">Nájemné v roce 2012 - nemovitý majetek </t>
  </si>
  <si>
    <t>dary+transf. ost</t>
  </si>
  <si>
    <t>oprava terasy Havl. Brod</t>
  </si>
  <si>
    <t>Servis výtahu</t>
  </si>
  <si>
    <t>Revize elektro, plyn, komín</t>
  </si>
  <si>
    <t>Malířské práce</t>
  </si>
  <si>
    <t>Opravy a udržování ostatní</t>
  </si>
  <si>
    <t>Opravy a udržování zdravot. techniky revize</t>
  </si>
  <si>
    <t>Opravy a udržování -motorová vozidla</t>
  </si>
  <si>
    <t>Revize hasicích přístrojů, hydrantů</t>
  </si>
  <si>
    <t>Revize VZT</t>
  </si>
  <si>
    <t>Opravy a udržování - strojní</t>
  </si>
  <si>
    <t>Opravy nábytku a ostatního zařízení</t>
  </si>
  <si>
    <t>malování zařízení</t>
  </si>
  <si>
    <t xml:space="preserve">výměna PVC </t>
  </si>
  <si>
    <t>drobné opravy</t>
  </si>
  <si>
    <t>Služby (sesk. úč. 51)</t>
  </si>
  <si>
    <t>Daně a poplatky (sesk. úč. 53)</t>
  </si>
  <si>
    <t>Ostatní náklady (sesk. úč. 54)</t>
  </si>
  <si>
    <t>Odpisy, rezervy a opravné položky (sesk. úč. 55)</t>
  </si>
  <si>
    <t>Daň z příjmů (sesk. úč. 59)</t>
  </si>
  <si>
    <t>Osobní náklady (sesk. úč. 52)</t>
  </si>
  <si>
    <t>Nemocnice Třebíč, příspěvková organizace</t>
  </si>
  <si>
    <t>Nemocnice Pelhřimov, příspěvková organizace</t>
  </si>
  <si>
    <t>Nemocnice Nové Město na Moravě, příspěvková organizace</t>
  </si>
  <si>
    <t>provozní transfery  - MZ - "Moder. a obnova KC"</t>
  </si>
  <si>
    <t>provozní transfery zřizovatel - "Moder. a obnova KC"</t>
  </si>
  <si>
    <r>
      <t>jiné transfery -</t>
    </r>
    <r>
      <rPr>
        <sz val="8"/>
        <rFont val="Arial CE"/>
        <family val="0"/>
      </rPr>
      <t xml:space="preserve"> call centrum </t>
    </r>
  </si>
  <si>
    <t>dotace MZ</t>
  </si>
  <si>
    <t>použití darů, půjčky + transferů z jiných MVI na pořízení str. investic vyjma ICT</t>
  </si>
  <si>
    <t>III. Položkový rozpočet investičních akcí v Kč</t>
  </si>
  <si>
    <t>Stavební investice</t>
  </si>
  <si>
    <t>odpisy</t>
  </si>
  <si>
    <t xml:space="preserve">nájemné </t>
  </si>
  <si>
    <t>zřizovatel - ostatní ÚZ</t>
  </si>
  <si>
    <t>Celkem dotace</t>
  </si>
  <si>
    <t>CELKEM INVESTICE</t>
  </si>
  <si>
    <t>ÚZ 00051</t>
  </si>
  <si>
    <t>Chlorovací stanice</t>
  </si>
  <si>
    <t>Oprava omítky na spisovně</t>
  </si>
  <si>
    <t>Dlažba na ochozech u pavilonu č. 3</t>
  </si>
  <si>
    <t>výměna oken u pavilonu č. 5</t>
  </si>
  <si>
    <t>Rozšíření parkoviště před hlavní budovou</t>
  </si>
  <si>
    <t>CELKEM -Stavební investice</t>
  </si>
  <si>
    <t>Strojní investice (vyjma ICT)</t>
  </si>
  <si>
    <t>Narkotizační přístroje</t>
  </si>
  <si>
    <t>Doplnění věží</t>
  </si>
  <si>
    <t>výměna napájecí nádrže v kotelně</t>
  </si>
  <si>
    <t>obnova varné technologie v kuchyni</t>
  </si>
  <si>
    <t>TRA - teplotní sledovací systém</t>
  </si>
  <si>
    <t>TRA - repase agregátu pro box na krevní plasmu</t>
  </si>
  <si>
    <t>EKG přístroje JIP 2x</t>
  </si>
  <si>
    <t>TRN - měřič vydechovaného feNO</t>
  </si>
  <si>
    <t>ARO - defibrilator</t>
  </si>
  <si>
    <t>COS - ultrazvuková myčka nástrojů</t>
  </si>
  <si>
    <t>OCN - laser argon</t>
  </si>
  <si>
    <t>ORL - videobronchoskop</t>
  </si>
  <si>
    <t>Ultrazvukový přístroj INT ECHO</t>
  </si>
  <si>
    <t>Rezerva na havárie</t>
  </si>
  <si>
    <t>Monitor životních funkcí - 2x</t>
  </si>
  <si>
    <t>EKG včetně ergometrie</t>
  </si>
  <si>
    <t>Ergometr</t>
  </si>
  <si>
    <t>Defibrilátor</t>
  </si>
  <si>
    <t>Sprchovací lůžka 5x</t>
  </si>
  <si>
    <t>Infuzní pumpy</t>
  </si>
  <si>
    <t>Flexibilní cystoskop</t>
  </si>
  <si>
    <t>Urodynamický systém</t>
  </si>
  <si>
    <t>Odsávačka</t>
  </si>
  <si>
    <t>Desinfektor podložních mís</t>
  </si>
  <si>
    <t>CELKEM - strojní investice</t>
  </si>
  <si>
    <t>Investice ICT (hardware + software)</t>
  </si>
  <si>
    <t>CELKEM - investice ICT (hardware + software)</t>
  </si>
  <si>
    <t>IV. Odpisový plán v tis. Kč</t>
  </si>
  <si>
    <t>V. Plán čerpání fondů v tis. Kč</t>
  </si>
  <si>
    <t>VI. Doplňkové údaje</t>
  </si>
  <si>
    <t>VII. Plán oprav</t>
  </si>
  <si>
    <t>ÚZ 00166</t>
  </si>
  <si>
    <t>projekt patologie</t>
  </si>
  <si>
    <t>Zhotovení zádveří před vstupem do infekčního oddělení</t>
  </si>
  <si>
    <t>Vybudování dospávacího pokoje pro pacienty po operačních zakrocích</t>
  </si>
  <si>
    <t>převedený příděl z minulých let - vlastní zdroje (odpisy, dary)</t>
  </si>
  <si>
    <t>převedený příděl z minulých let - dotace od zřizovatele</t>
  </si>
  <si>
    <t>dary + transfery z jiných úz. rozpočtů</t>
  </si>
  <si>
    <t>Stavební úpravy nutné pro přestěhování laboratoří patologie do hlavní budovy</t>
  </si>
  <si>
    <t xml:space="preserve">Úprava vchodu do budovy interních oborů včetně  bezbarierového přístupu </t>
  </si>
  <si>
    <t>Úprava rozvodů medicinálních plynů na GYN oddělení a děts. JIP</t>
  </si>
  <si>
    <t>OPD - oční</t>
  </si>
  <si>
    <t>Úprava kompresorové stanice pro medicinální vzduch</t>
  </si>
  <si>
    <t>Starší dodávkový automobil</t>
  </si>
  <si>
    <t>Parafínová zalévací linka</t>
  </si>
  <si>
    <t>Bezpečnostní skříň na chemikálie s odsáváním</t>
  </si>
  <si>
    <t>Čtyřdílná chladící cela pro zemřelé</t>
  </si>
  <si>
    <t>Obnova centrálního zdroje chladu pro operační sály a ostatní pracoviště v hlavní budově nemoc.</t>
  </si>
  <si>
    <t>Obnova varné technologie v kuchyni</t>
  </si>
  <si>
    <t>Výměna napájecí nádrže pro parní kotel</t>
  </si>
  <si>
    <t>ARO - kontinuální diaýza</t>
  </si>
  <si>
    <t>TRN - flexibilní bronchoskop</t>
  </si>
  <si>
    <t>RDG - URO C-rameno</t>
  </si>
  <si>
    <t>INT - videogastroskop</t>
  </si>
  <si>
    <t>RDG - ultrazvukový přístroj</t>
  </si>
  <si>
    <t>ARO - ohřev roztoků</t>
  </si>
  <si>
    <t>COS - vrtačky</t>
  </si>
  <si>
    <t>COS - artropumpa</t>
  </si>
  <si>
    <t>COS-GYN - hysteroresektoskop</t>
  </si>
  <si>
    <t>CHIR DI - monitorovací systém s centrálou</t>
  </si>
  <si>
    <t xml:space="preserve">TRN - EKG přístroj </t>
  </si>
  <si>
    <t>TRA - chlazená centrifuga</t>
  </si>
  <si>
    <t>URO - semirigidní ureteroskop</t>
  </si>
  <si>
    <t>DIAL - AED defibrilátor</t>
  </si>
  <si>
    <t>TRA - odběrové váhy</t>
  </si>
  <si>
    <t>RDG - CT</t>
  </si>
  <si>
    <t>Zdoj kobaltového záření</t>
  </si>
  <si>
    <t>Vyhláška 221/2010 Sb.</t>
  </si>
  <si>
    <t>servery NIS</t>
  </si>
  <si>
    <t>Obnova serverů</t>
  </si>
  <si>
    <t>Obměna SAN-diskového pole</t>
  </si>
  <si>
    <t>Licence Lotus Notes klientů</t>
  </si>
  <si>
    <t>NIS Konektor pro MariiPacs</t>
  </si>
  <si>
    <t>Výměna zpětných projektorů - 2 ks</t>
  </si>
  <si>
    <t>ERP</t>
  </si>
  <si>
    <t>Závazné ukazatele pro rok 2012</t>
  </si>
  <si>
    <t xml:space="preserve">VII. Plán oprav </t>
  </si>
  <si>
    <t>Investice ze smlouvy na EPC - technické zhodocení</t>
  </si>
  <si>
    <t>Laminární box (lékárna)</t>
  </si>
  <si>
    <t>Pojízdné RDG (C-rameno)</t>
  </si>
  <si>
    <t>Inkubátor (PED)</t>
  </si>
  <si>
    <t>Fixační pomůcky (břicho, hlava) (ONK)</t>
  </si>
  <si>
    <t>Sprchovací lůžko (REH)</t>
  </si>
  <si>
    <t>Zalévací stanice (PAT)</t>
  </si>
  <si>
    <t>Parní kotle (OLVS)</t>
  </si>
  <si>
    <t>Chodítko Up n GO (REH)</t>
  </si>
  <si>
    <t>Porodní lůžka 3ks (GYN)</t>
  </si>
  <si>
    <t>Havárie - Myčka podložních mís (CHIR)</t>
  </si>
  <si>
    <t>Hemodialyzační přístroje (INT) - splátka</t>
  </si>
  <si>
    <t>OCT</t>
  </si>
  <si>
    <t>EKG</t>
  </si>
  <si>
    <t>Monitor vitálních funkcí</t>
  </si>
  <si>
    <t>Flexibilní hysteroskop</t>
  </si>
  <si>
    <t>Unguátor</t>
  </si>
  <si>
    <t>Operační mikroskop</t>
  </si>
  <si>
    <t>Havarijní stavy - rezerva</t>
  </si>
  <si>
    <t>Diskové pole pro vmware (HW)</t>
  </si>
  <si>
    <t>Helpdesk pro ICT (SW)</t>
  </si>
  <si>
    <t>SQL server 2008 (SW)</t>
  </si>
  <si>
    <t>40% ceny implementace ERP</t>
  </si>
  <si>
    <t>MěU (ŽD+NM)</t>
  </si>
  <si>
    <t>bourání ČOV</t>
  </si>
  <si>
    <t>úprava povrchu dvora</t>
  </si>
  <si>
    <t>úprava prostoru informací</t>
  </si>
  <si>
    <t>ČOV B.k.</t>
  </si>
  <si>
    <t>podíl EPC rok 2012</t>
  </si>
  <si>
    <t>infekční pavilon LDN dokončení</t>
  </si>
  <si>
    <t>urgentní příjem</t>
  </si>
  <si>
    <t>Hospic.pokoj</t>
  </si>
  <si>
    <t>Dospávací pokoje 2 + 3.NP COS</t>
  </si>
  <si>
    <t>zázemí údržby v kotelně</t>
  </si>
  <si>
    <t>páteřní rozvod vody PE 160 dl.350</t>
  </si>
  <si>
    <t>přepažení kožní ambulance</t>
  </si>
  <si>
    <t>sociální buňky v pokojích gynekologie</t>
  </si>
  <si>
    <t>nukleární medicína - čisté prostory projekt</t>
  </si>
  <si>
    <t>stavení úpravy pro vanu a mazárnu</t>
  </si>
  <si>
    <t>Přemístění ambulancí URL,ORL,ortopedie</t>
  </si>
  <si>
    <t>gynekologický operační stůl</t>
  </si>
  <si>
    <t>pomůcky pro klinického psychologa</t>
  </si>
  <si>
    <t>autokláv</t>
  </si>
  <si>
    <t>ELISA technologie</t>
  </si>
  <si>
    <t>vozík na převážení těl zemřelých</t>
  </si>
  <si>
    <t>zvedací zařízení pro imob. pac, 3ks  (309112,311111,308111)</t>
  </si>
  <si>
    <t>vyhřívané resuscitační lůžko</t>
  </si>
  <si>
    <t xml:space="preserve">přístroj pro resuscitaci novorozence </t>
  </si>
  <si>
    <t>přístroj dýchací pro nasální CPAP</t>
  </si>
  <si>
    <t>parní sterilizátor</t>
  </si>
  <si>
    <t>laparoskopická věž</t>
  </si>
  <si>
    <t>narkotizační přístroj 2ks           321413</t>
  </si>
  <si>
    <t>ramenní motodlaha havarie</t>
  </si>
  <si>
    <t>centrální monitor</t>
  </si>
  <si>
    <t>bronchoskop</t>
  </si>
  <si>
    <t>sanitní vozidlo</t>
  </si>
  <si>
    <t>smažící pánve</t>
  </si>
  <si>
    <t>vybavení emergency</t>
  </si>
  <si>
    <t>EXPRESEV prošívací přístroj sály</t>
  </si>
  <si>
    <t>úsporná opatření EPC</t>
  </si>
  <si>
    <t>C rameno</t>
  </si>
  <si>
    <t>destilační přístroj</t>
  </si>
  <si>
    <t>laboratorní centrifuga</t>
  </si>
  <si>
    <t>motodlaha kolenní</t>
  </si>
  <si>
    <t>vrtačka s příslušenstvím</t>
  </si>
  <si>
    <t>operační stůl</t>
  </si>
  <si>
    <t>vyplachovač podložních mís</t>
  </si>
  <si>
    <t>svářečka obalů</t>
  </si>
  <si>
    <t>Vyhláška 221/2010 Sb.:</t>
  </si>
  <si>
    <t>nová servrovna</t>
  </si>
  <si>
    <t>dotace na ICT spoluúčast nemocnice</t>
  </si>
  <si>
    <t>Rekonstrukce 3 ks výtahů – stravovací provoz</t>
  </si>
  <si>
    <t>Projektová dokumentace – rekonstrukce gyn.-por.</t>
  </si>
  <si>
    <t>Realizace rekonstrukce spojovací chodby</t>
  </si>
  <si>
    <t>Měření, regulace a dávkování bazénové vody</t>
  </si>
  <si>
    <t>Fibroskop pro dospělé – ARO</t>
  </si>
  <si>
    <t>Osobní vozidlo – Dosanka</t>
  </si>
  <si>
    <t>Hybridní přístroj SPECT/CT</t>
  </si>
  <si>
    <t>Dvoumotorový shaver k doplnění athroskop. věže</t>
  </si>
  <si>
    <t>Odběrové váhy – HTO</t>
  </si>
  <si>
    <t>Sterilní svářečka – HTO</t>
  </si>
  <si>
    <t>investice pořízení 2011, hrazené 2012</t>
  </si>
  <si>
    <t>havárie</t>
  </si>
  <si>
    <t>licence ERP</t>
  </si>
  <si>
    <t>Připojení ePACS</t>
  </si>
  <si>
    <t>Pozastávka - rekonstrukce stravovacího provozu včetně bonusů vyplývajících ze smluv uzavřených s nabyvatelem pozastávky TIPA</t>
  </si>
  <si>
    <t>Pozastávka - rekonstrukce laboratoří</t>
  </si>
  <si>
    <t>Pořízení gamakamery - stavební úpravy</t>
  </si>
  <si>
    <t>Odstranění vad - budova stravovacího provozu</t>
  </si>
  <si>
    <t>Gamakamera</t>
  </si>
  <si>
    <t>Anesteziologický přístroj vč. monitorovacího souboru</t>
  </si>
  <si>
    <t>Lithotriptor</t>
  </si>
  <si>
    <t>Harmonický skalpel vč. příslušenství - část plnění</t>
  </si>
  <si>
    <t>Digitalizace rtg provozu</t>
  </si>
  <si>
    <t>Implementace ERP</t>
  </si>
  <si>
    <t>naviják čerpací stanice</t>
  </si>
  <si>
    <t>okapový svod s vyhříváním hangár</t>
  </si>
  <si>
    <t>sanitní vozidlo 7 ks</t>
  </si>
  <si>
    <t>resuscitační model 3 ks</t>
  </si>
  <si>
    <t>přístroj pro nepřímou srdeční masáž 3 ks</t>
  </si>
  <si>
    <t>ventilátor 5 ks</t>
  </si>
  <si>
    <t>referentské auto</t>
  </si>
  <si>
    <t>kapnometr modul LP 12</t>
  </si>
  <si>
    <t>radiový server</t>
  </si>
  <si>
    <t>licence SQL serveru</t>
  </si>
  <si>
    <t>síťové prvky</t>
  </si>
  <si>
    <t>server</t>
  </si>
  <si>
    <t>vývojové prostředí DELPHI</t>
  </si>
  <si>
    <t>signalizační automat</t>
  </si>
  <si>
    <t>ERP - licence a implementace</t>
  </si>
  <si>
    <t>softwarový systém ERP licence</t>
  </si>
  <si>
    <t>IV. Odpisový plán</t>
  </si>
  <si>
    <t>V. Plán čerpání fondů</t>
  </si>
  <si>
    <t>Osobní  automobil</t>
  </si>
  <si>
    <t>Ostatní (převod z RF)</t>
  </si>
  <si>
    <t>ERP - licence</t>
  </si>
  <si>
    <t>provozní transfery ze SR - KOC (oprava r. 2010)</t>
  </si>
  <si>
    <t>kardiocentrum</t>
  </si>
  <si>
    <t>dary + půjčky + vratky transferů</t>
  </si>
  <si>
    <t>Defektoskopie a výměna abs. filtrů  (COS CS)</t>
  </si>
  <si>
    <t>Oprava  střešní krytiny na diagnostickém pavilónu</t>
  </si>
  <si>
    <t>Oprava  venkovních obkladů spoj. mostu Interna-diagnostika</t>
  </si>
  <si>
    <t>Výměna  svítidel na chodbách neurologie</t>
  </si>
  <si>
    <t>Oprava podlahové krytiny lůžkových pokojů (INT) (1- 7.NP)</t>
  </si>
  <si>
    <t>Oprava nátěru střechy a komínů kotelny</t>
  </si>
  <si>
    <t>Oprava podlah (lité – suterén) v lékárně</t>
  </si>
  <si>
    <t>Oprava povrchu podlah – spojovací chodba INT-COS (2.NP)</t>
  </si>
  <si>
    <t>Výměna automatických dveří – hlavní vstup</t>
  </si>
  <si>
    <t>Rekonstrukce  filtračních  systému – interní pavilón</t>
  </si>
  <si>
    <t>Diagnostika - oprava ležatého odpadního potrubí (1.NP)</t>
  </si>
  <si>
    <t>Oprava střešního pláště spojovací most I. a II.</t>
  </si>
  <si>
    <t>Oprava oken OLVS (4x)</t>
  </si>
  <si>
    <t>Oprava střešního pláště GARÁŽE</t>
  </si>
  <si>
    <t>Oprava schodiště OLVS (2x)</t>
  </si>
  <si>
    <t>Oprava příjezdu k zásobování bufet Slunečnice</t>
  </si>
  <si>
    <t>Oprava VS GYNPOR (1.PP)</t>
  </si>
  <si>
    <t>Oprava obkladů - společné koupelny ODN</t>
  </si>
  <si>
    <t>Smluvní servis zdravotnických přístrojů</t>
  </si>
  <si>
    <t xml:space="preserve">Oprava  MULTIX </t>
  </si>
  <si>
    <t>Oprava záskokových zdrojů – (UPS) výměna AKB COS 2 etapa</t>
  </si>
  <si>
    <t>Oprava záskokových zdrojů – (UPS) výměna AKB HTO</t>
  </si>
  <si>
    <t>Rezerva na havarijní stavy</t>
  </si>
  <si>
    <t>Oprava hydrauliky VS vozíku</t>
  </si>
  <si>
    <t>Oprava vozového parku nemocnice</t>
  </si>
  <si>
    <t>Oprava elektrovozíků DS (výměnba AKB)</t>
  </si>
  <si>
    <t>návrh 2012</t>
  </si>
  <si>
    <t>transfer - odvod z odpisů</t>
  </si>
  <si>
    <t>jiné transféry - jiný ÚSC + SR</t>
  </si>
  <si>
    <t>bonifikace</t>
  </si>
  <si>
    <t>Doplňující ukazatele v tis. Kč</t>
  </si>
  <si>
    <t>Ukazatele pro rok 2012</t>
  </si>
  <si>
    <t>Splátka půjčky do rozpočtu kraje</t>
  </si>
  <si>
    <t>00000/00999</t>
  </si>
  <si>
    <r>
      <t xml:space="preserve">investiční transfery od zřizovatele s </t>
    </r>
    <r>
      <rPr>
        <sz val="8"/>
        <color indexed="10"/>
        <rFont val="Arial"/>
        <family val="2"/>
      </rPr>
      <t>ÚZ 00000/00999</t>
    </r>
  </si>
  <si>
    <t>investiční výdaje na pořízení ICT - software + hardware s ÚZ 00000/00999</t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</si>
  <si>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00000/00999</t>
    </r>
  </si>
  <si>
    <t>investiční transfery od zřizovatele s ÚZ 00000/00999</t>
  </si>
  <si>
    <t>provozní transfery - pasportizace</t>
  </si>
  <si>
    <t>provozní transfery - PAP</t>
  </si>
  <si>
    <t>Zřizovatel - půjčka</t>
  </si>
  <si>
    <t>COS - čidlo narkotizačního přístroje</t>
  </si>
  <si>
    <t>Sterilizátor parní</t>
  </si>
  <si>
    <t>Lůžka elektrická - příjmová lúžka</t>
  </si>
  <si>
    <t>Operační stůl</t>
  </si>
  <si>
    <t>EKG přístroj</t>
  </si>
  <si>
    <t>Plicní ventilátor</t>
  </si>
  <si>
    <t>Monitory životních funkcí - 2 ks</t>
  </si>
  <si>
    <t>Oxymetr</t>
  </si>
  <si>
    <t>Fototerapeutické dětské lůžko</t>
  </si>
  <si>
    <t>LCD smart</t>
  </si>
  <si>
    <t>eMeDosC</t>
  </si>
  <si>
    <t>Upgrade NIS - POJ 5</t>
  </si>
  <si>
    <t>půjčka z rozpočtu zřizovatele</t>
  </si>
  <si>
    <t>použití půjčky od zřizovatele na pořízení strojních investic vyjma ICT</t>
  </si>
  <si>
    <t>Aktualizovaný plán - rok 2012</t>
  </si>
  <si>
    <t>mříž pro pokladnu regulačních poplatků</t>
  </si>
  <si>
    <t>Operační svítidlo (z FP 2011)</t>
  </si>
  <si>
    <t>PUIP - rentgenová technika, přístrojové vybavení</t>
  </si>
  <si>
    <t>půjčka - zřizovatel</t>
  </si>
  <si>
    <t>Kolenní cívka (NMR)</t>
  </si>
  <si>
    <t>Ruční dezinfektor na endoskopie (INT)</t>
  </si>
  <si>
    <t>Monitor pro endoskopie (INT)</t>
  </si>
  <si>
    <t>Bronchoskop (TRN)</t>
  </si>
  <si>
    <t>Podložka k zahřívání pacientů (GYN)</t>
  </si>
  <si>
    <t>Spirometr s bronchoprovokační jednotkou (TRN)</t>
  </si>
  <si>
    <t>Hysteroskop (GYN)</t>
  </si>
  <si>
    <t>Audiometr - bear (ORL)</t>
  </si>
  <si>
    <t>Laryngoskop (ORL)</t>
  </si>
  <si>
    <t>Mycí stroj (STR)</t>
  </si>
  <si>
    <t>Transportní skříň - 4 ks (OLVS)</t>
  </si>
  <si>
    <t>Ventilační přístroj - děti (PUIP)</t>
  </si>
  <si>
    <t>Ochranné prvky Acrovyn (ONK)</t>
  </si>
  <si>
    <t>Ozónová terapie</t>
  </si>
  <si>
    <t>Radiofrekvenční ablace</t>
  </si>
  <si>
    <t>TZ</t>
  </si>
  <si>
    <t>ČOV</t>
  </si>
  <si>
    <t>emergency</t>
  </si>
  <si>
    <t>parkoviště</t>
  </si>
  <si>
    <t>pneumatický turniket</t>
  </si>
  <si>
    <t>resuscitační set</t>
  </si>
  <si>
    <t>SW pro CT perfuze mozku</t>
  </si>
  <si>
    <t>elektrochirurgický přístroj gynekologie</t>
  </si>
  <si>
    <t>EKG - SW sentinel</t>
  </si>
  <si>
    <t>dary + půjčka</t>
  </si>
  <si>
    <t>použití darů + půjček + transf. z jiných úz. rozp. na poř. str. investic vyjma ICT</t>
  </si>
  <si>
    <t>oprava - havárie rentgenové lampy</t>
  </si>
  <si>
    <t>př. vyb. PUIP</t>
  </si>
  <si>
    <t>pořízení CT</t>
  </si>
  <si>
    <t>provozní transfery: z jiného územního rozpočtu - Město Pelhřimov</t>
  </si>
  <si>
    <t>provozní transfery: z jiného územního rozpočtu - konkrétní název ÚSC</t>
  </si>
  <si>
    <t>ERP: HW+SW</t>
  </si>
  <si>
    <t>General projekt - 1. etapa - pasportizace stávajícího stavu objektů</t>
  </si>
  <si>
    <t>Prostorový pasport dle požadavku FAMA+</t>
  </si>
  <si>
    <t>klimatizace ICT</t>
  </si>
  <si>
    <t>General projekt - 1. etapa - studie rekonstrukce a přístavby HTO a dialýzy</t>
  </si>
  <si>
    <t>provozní transfer - reakreditace</t>
  </si>
  <si>
    <t>Ultrazvuk pro porodní sály</t>
  </si>
  <si>
    <t>Telemetrie</t>
  </si>
  <si>
    <t>Rezerva</t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</si>
  <si>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</si>
  <si>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</si>
  <si>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investičnívýdaje na pořízení stavebních investic s </t>
    </r>
    <r>
      <rPr>
        <sz val="8"/>
        <color indexed="10"/>
        <rFont val="Arial"/>
        <family val="2"/>
      </rPr>
      <t>ÚZ 00000</t>
    </r>
  </si>
  <si>
    <t>el. multi. model</t>
  </si>
  <si>
    <t>elektronický multifunkční model</t>
  </si>
  <si>
    <t>převod z RF  na pořízení strojních investic vyjma ICT</t>
  </si>
  <si>
    <t>investiční výdaje na pořízení stavebních investic s ÚZ 00054</t>
  </si>
  <si>
    <r>
      <t>investiční výdaje na pořízení stavebních investic s ÚZ 00055</t>
    </r>
  </si>
  <si>
    <t>investiční výdaje na pořízení stavebních investic s ÚZ 00000</t>
  </si>
  <si>
    <t>Dětské centrum, příspěvková organizace</t>
  </si>
  <si>
    <t>Zdravotnická záchranná služba KV, příspěvková organizace</t>
  </si>
  <si>
    <t xml:space="preserve">výše čerpání beze změny </t>
  </si>
  <si>
    <t>změna výše čerpání</t>
  </si>
  <si>
    <t>nová položka</t>
  </si>
  <si>
    <t>změna zdrojů financování</t>
  </si>
  <si>
    <t>personální audit, NEK, LeIS, pasportizace</t>
  </si>
  <si>
    <t>stěhování AMB</t>
  </si>
  <si>
    <t>transfer</t>
  </si>
  <si>
    <t>rekonstrukce onkologického stacionáře</t>
  </si>
  <si>
    <t>HW + SW</t>
  </si>
  <si>
    <t>Technologická připravenost HW + SW</t>
  </si>
  <si>
    <t>HW+SW</t>
  </si>
  <si>
    <t>Technologická připravenost - HW + SW</t>
  </si>
  <si>
    <t>technologická připravenost - HW + SW</t>
  </si>
  <si>
    <t>technologická připravenost</t>
  </si>
  <si>
    <t>Fond Vysočiny - ICT</t>
  </si>
  <si>
    <t>98007</t>
  </si>
  <si>
    <t>00999</t>
  </si>
  <si>
    <t>Fond Vysočiny</t>
  </si>
  <si>
    <t>virtualizace serverů</t>
  </si>
  <si>
    <t>Dotace - Město PE</t>
  </si>
  <si>
    <t>RK-32-2012-43, př. 1</t>
  </si>
  <si>
    <t>počet stran: 36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</si>
</sst>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  <numFmt numFmtId="220" formatCode="#,##0.000_ ;[Red]\-#,##0.000\ "/>
    <numFmt numFmtId="221" formatCode="#,##0.00000000_ ;[Red]\-#,##0.00000000\ "/>
    <numFmt numFmtId="222" formatCode="#,##0.000000000_ ;[Red]\-#,##0.000000000\ "/>
    <numFmt numFmtId="223" formatCode="#,##0.0000000000_ ;[Red]\-#,##0.0000000000\ 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 CE"/>
      <family val="2"/>
    </font>
    <font>
      <sz val="8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name val="Helv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"/>
      <family val="2"/>
    </font>
    <font>
      <i/>
      <sz val="8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1"/>
      <name val="Arial CE"/>
      <family val="0"/>
    </font>
    <font>
      <sz val="8"/>
      <color indexed="11"/>
      <name val="Arial"/>
      <family val="2"/>
    </font>
    <font>
      <b/>
      <sz val="8"/>
      <color indexed="11"/>
      <name val="Arial CE"/>
      <family val="0"/>
    </font>
    <font>
      <sz val="10"/>
      <color indexed="11"/>
      <name val="Arial CE"/>
      <family val="0"/>
    </font>
    <font>
      <b/>
      <i/>
      <sz val="8"/>
      <name val="Arial CE"/>
      <family val="0"/>
    </font>
    <font>
      <sz val="10"/>
      <color indexed="10"/>
      <name val="Arial CE"/>
      <family val="0"/>
    </font>
    <font>
      <sz val="8"/>
      <color indexed="17"/>
      <name val="Arial CE"/>
      <family val="0"/>
    </font>
    <font>
      <b/>
      <sz val="8"/>
      <color indexed="17"/>
      <name val="Arial CE"/>
      <family val="0"/>
    </font>
    <font>
      <sz val="8"/>
      <color indexed="60"/>
      <name val="Arial CE"/>
      <family val="0"/>
    </font>
    <font>
      <b/>
      <sz val="8"/>
      <color indexed="60"/>
      <name val="Arial CE"/>
      <family val="0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  <font>
      <sz val="8"/>
      <color theme="6" tint="-0.4999699890613556"/>
      <name val="Arial CE"/>
      <family val="0"/>
    </font>
    <font>
      <b/>
      <sz val="8"/>
      <color theme="6" tint="-0.4999699890613556"/>
      <name val="Arial CE"/>
      <family val="0"/>
    </font>
    <font>
      <sz val="8"/>
      <color theme="9" tint="-0.4999699890613556"/>
      <name val="Arial CE"/>
      <family val="0"/>
    </font>
    <font>
      <b/>
      <sz val="8"/>
      <color theme="9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30" fillId="20" borderId="1" applyNumberFormat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1" borderId="6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7" borderId="1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0" fontId="9" fillId="0" borderId="0">
      <alignment/>
      <protection/>
    </xf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3" fontId="2" fillId="0" borderId="9">
      <alignment horizontal="center" vertical="center" wrapText="1"/>
      <protection/>
    </xf>
    <xf numFmtId="0" fontId="31" fillId="20" borderId="10" applyNumberFormat="0" applyAlignment="0" applyProtection="0"/>
    <xf numFmtId="0" fontId="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</cellStyleXfs>
  <cellXfs count="164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3" fontId="7" fillId="0" borderId="0" xfId="134" applyNumberFormat="1" applyFont="1" applyBorder="1" applyAlignment="1">
      <alignment horizontal="center" vertical="center"/>
      <protection/>
    </xf>
    <xf numFmtId="3" fontId="7" fillId="0" borderId="0" xfId="134" applyNumberFormat="1" applyFont="1" applyBorder="1" applyAlignment="1">
      <alignment horizontal="right" vertical="center"/>
      <protection/>
    </xf>
    <xf numFmtId="0" fontId="5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69" fontId="5" fillId="24" borderId="0" xfId="0" applyNumberFormat="1" applyFont="1" applyFill="1" applyBorder="1" applyAlignment="1">
      <alignment vertical="center"/>
    </xf>
    <xf numFmtId="0" fontId="7" fillId="20" borderId="11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20" borderId="14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7" fillId="20" borderId="20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8" fillId="20" borderId="29" xfId="0" applyFont="1" applyFill="1" applyBorder="1" applyAlignment="1">
      <alignment/>
    </xf>
    <xf numFmtId="0" fontId="8" fillId="20" borderId="30" xfId="0" applyFont="1" applyFill="1" applyBorder="1" applyAlignment="1">
      <alignment horizontal="center"/>
    </xf>
    <xf numFmtId="3" fontId="8" fillId="20" borderId="31" xfId="0" applyNumberFormat="1" applyFont="1" applyFill="1" applyBorder="1" applyAlignment="1">
      <alignment/>
    </xf>
    <xf numFmtId="3" fontId="8" fillId="20" borderId="3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7" fillId="20" borderId="29" xfId="0" applyFont="1" applyFill="1" applyBorder="1" applyAlignment="1">
      <alignment/>
    </xf>
    <xf numFmtId="0" fontId="10" fillId="20" borderId="29" xfId="133" applyFont="1" applyFill="1" applyBorder="1" applyAlignment="1">
      <alignment/>
      <protection/>
    </xf>
    <xf numFmtId="0" fontId="7" fillId="20" borderId="29" xfId="0" applyFont="1" applyFill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 applyProtection="1">
      <alignment/>
      <protection locked="0"/>
    </xf>
    <xf numFmtId="0" fontId="2" fillId="20" borderId="35" xfId="122" applyFont="1" applyFill="1" applyBorder="1" applyAlignment="1" applyProtection="1">
      <alignment horizontal="center"/>
      <protection locked="0"/>
    </xf>
    <xf numFmtId="0" fontId="2" fillId="20" borderId="36" xfId="122" applyFont="1" applyFill="1" applyBorder="1" applyAlignment="1" applyProtection="1">
      <alignment horizontal="center"/>
      <protection locked="0"/>
    </xf>
    <xf numFmtId="0" fontId="2" fillId="20" borderId="19" xfId="122" applyFont="1" applyFill="1" applyBorder="1" applyAlignment="1" applyProtection="1">
      <alignment horizontal="center"/>
      <protection locked="0"/>
    </xf>
    <xf numFmtId="0" fontId="2" fillId="20" borderId="21" xfId="122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210" fontId="0" fillId="0" borderId="0" xfId="0" applyNumberFormat="1" applyFont="1" applyAlignment="1">
      <alignment/>
    </xf>
    <xf numFmtId="210" fontId="11" fillId="0" borderId="37" xfId="0" applyNumberFormat="1" applyFont="1" applyFill="1" applyBorder="1" applyAlignment="1" applyProtection="1">
      <alignment horizontal="right" vertical="center"/>
      <protection locked="0"/>
    </xf>
    <xf numFmtId="210" fontId="11" fillId="0" borderId="38" xfId="0" applyNumberFormat="1" applyFont="1" applyFill="1" applyBorder="1" applyAlignment="1" applyProtection="1">
      <alignment horizontal="right" vertical="center"/>
      <protection locked="0"/>
    </xf>
    <xf numFmtId="210" fontId="11" fillId="0" borderId="39" xfId="0" applyNumberFormat="1" applyFont="1" applyBorder="1" applyAlignment="1" applyProtection="1">
      <alignment horizontal="right" vertical="center"/>
      <protection locked="0"/>
    </xf>
    <xf numFmtId="210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 horizontal="right"/>
    </xf>
    <xf numFmtId="4" fontId="2" fillId="0" borderId="37" xfId="126" applyNumberFormat="1" applyFont="1" applyBorder="1" applyAlignment="1">
      <alignment horizontal="right" vertical="center" wrapText="1"/>
      <protection/>
    </xf>
    <xf numFmtId="0" fontId="2" fillId="0" borderId="0" xfId="126" applyFont="1" applyAlignment="1">
      <alignment vertical="center" wrapText="1"/>
      <protection/>
    </xf>
    <xf numFmtId="4" fontId="2" fillId="0" borderId="37" xfId="126" applyNumberFormat="1" applyFont="1" applyBorder="1" applyAlignment="1">
      <alignment vertical="center" wrapText="1"/>
      <protection/>
    </xf>
    <xf numFmtId="4" fontId="2" fillId="0" borderId="37" xfId="126" applyNumberFormat="1" applyFont="1" applyFill="1" applyBorder="1" applyAlignment="1">
      <alignment vertical="center" wrapText="1"/>
      <protection/>
    </xf>
    <xf numFmtId="210" fontId="2" fillId="0" borderId="0" xfId="0" applyNumberFormat="1" applyFont="1" applyAlignment="1">
      <alignment vertical="center" wrapText="1"/>
    </xf>
    <xf numFmtId="0" fontId="7" fillId="20" borderId="12" xfId="126" applyFont="1" applyFill="1" applyBorder="1" applyAlignment="1">
      <alignment horizontal="center"/>
      <protection/>
    </xf>
    <xf numFmtId="0" fontId="2" fillId="0" borderId="0" xfId="126" applyFont="1">
      <alignment/>
      <protection/>
    </xf>
    <xf numFmtId="0" fontId="7" fillId="20" borderId="13" xfId="126" applyFont="1" applyFill="1" applyBorder="1" applyAlignment="1">
      <alignment horizontal="center"/>
      <protection/>
    </xf>
    <xf numFmtId="4" fontId="2" fillId="0" borderId="0" xfId="126" applyNumberFormat="1" applyFont="1">
      <alignment/>
      <protection/>
    </xf>
    <xf numFmtId="0" fontId="2" fillId="0" borderId="0" xfId="126" applyFont="1">
      <alignment/>
      <protection/>
    </xf>
    <xf numFmtId="3" fontId="7" fillId="0" borderId="0" xfId="126" applyNumberFormat="1" applyFont="1" applyFill="1" applyBorder="1" applyAlignment="1">
      <alignment horizontal="left" vertical="center" wrapText="1"/>
      <protection/>
    </xf>
    <xf numFmtId="4" fontId="7" fillId="0" borderId="0" xfId="138" applyNumberFormat="1" applyFont="1" applyFill="1" applyBorder="1" applyAlignment="1">
      <alignment vertical="center" wrapText="1"/>
      <protection/>
    </xf>
    <xf numFmtId="3" fontId="8" fillId="20" borderId="40" xfId="0" applyNumberFormat="1" applyFont="1" applyFill="1" applyBorder="1" applyAlignment="1">
      <alignment horizontal="center"/>
    </xf>
    <xf numFmtId="0" fontId="10" fillId="20" borderId="12" xfId="126" applyFont="1" applyFill="1" applyBorder="1" applyAlignment="1">
      <alignment horizontal="center"/>
      <protection/>
    </xf>
    <xf numFmtId="0" fontId="11" fillId="0" borderId="0" xfId="126" applyFont="1">
      <alignment/>
      <protection/>
    </xf>
    <xf numFmtId="0" fontId="10" fillId="20" borderId="13" xfId="126" applyFont="1" applyFill="1" applyBorder="1" applyAlignment="1">
      <alignment horizontal="center"/>
      <protection/>
    </xf>
    <xf numFmtId="3" fontId="11" fillId="0" borderId="0" xfId="126" applyNumberFormat="1" applyFont="1">
      <alignment/>
      <protection/>
    </xf>
    <xf numFmtId="4" fontId="11" fillId="0" borderId="0" xfId="126" applyNumberFormat="1" applyFont="1">
      <alignment/>
      <protection/>
    </xf>
    <xf numFmtId="190" fontId="11" fillId="0" borderId="0" xfId="126" applyNumberFormat="1" applyFont="1" applyAlignment="1">
      <alignment horizontal="right"/>
      <protection/>
    </xf>
    <xf numFmtId="4" fontId="11" fillId="0" borderId="37" xfId="126" applyNumberFormat="1" applyFont="1" applyFill="1" applyBorder="1">
      <alignment/>
      <protection/>
    </xf>
    <xf numFmtId="3" fontId="11" fillId="0" borderId="0" xfId="126" applyNumberFormat="1" applyFont="1" applyAlignment="1">
      <alignment horizontal="right"/>
      <protection/>
    </xf>
    <xf numFmtId="4" fontId="11" fillId="0" borderId="37" xfId="126" applyNumberFormat="1" applyFont="1" applyBorder="1">
      <alignment/>
      <protection/>
    </xf>
    <xf numFmtId="4" fontId="33" fillId="0" borderId="41" xfId="126" applyNumberFormat="1" applyFont="1" applyBorder="1">
      <alignment/>
      <protection/>
    </xf>
    <xf numFmtId="4" fontId="33" fillId="0" borderId="30" xfId="126" applyNumberFormat="1" applyFont="1" applyBorder="1">
      <alignment/>
      <protection/>
    </xf>
    <xf numFmtId="4" fontId="11" fillId="0" borderId="39" xfId="126" applyNumberFormat="1" applyFont="1" applyFill="1" applyBorder="1">
      <alignment/>
      <protection/>
    </xf>
    <xf numFmtId="4" fontId="33" fillId="20" borderId="30" xfId="126" applyNumberFormat="1" applyFont="1" applyFill="1" applyBorder="1">
      <alignment/>
      <protection/>
    </xf>
    <xf numFmtId="4" fontId="33" fillId="20" borderId="42" xfId="126" applyNumberFormat="1" applyFont="1" applyFill="1" applyBorder="1">
      <alignment/>
      <protection/>
    </xf>
    <xf numFmtId="0" fontId="10" fillId="20" borderId="16" xfId="126" applyFont="1" applyFill="1" applyBorder="1" applyAlignment="1">
      <alignment horizontal="center"/>
      <protection/>
    </xf>
    <xf numFmtId="0" fontId="10" fillId="20" borderId="25" xfId="126" applyFont="1" applyFill="1" applyBorder="1" applyAlignment="1">
      <alignment horizontal="center"/>
      <protection/>
    </xf>
    <xf numFmtId="0" fontId="10" fillId="20" borderId="0" xfId="126" applyFont="1" applyFill="1" applyBorder="1" applyAlignment="1">
      <alignment horizontal="center"/>
      <protection/>
    </xf>
    <xf numFmtId="0" fontId="10" fillId="20" borderId="43" xfId="126" applyFont="1" applyFill="1" applyBorder="1" applyAlignment="1">
      <alignment horizontal="center"/>
      <protection/>
    </xf>
    <xf numFmtId="4" fontId="33" fillId="0" borderId="30" xfId="126" applyNumberFormat="1" applyFont="1" applyBorder="1" applyAlignment="1">
      <alignment/>
      <protection/>
    </xf>
    <xf numFmtId="4" fontId="33" fillId="0" borderId="42" xfId="126" applyNumberFormat="1" applyFont="1" applyBorder="1" applyAlignment="1">
      <alignment/>
      <protection/>
    </xf>
    <xf numFmtId="4" fontId="11" fillId="0" borderId="38" xfId="126" applyNumberFormat="1" applyFont="1" applyFill="1" applyBorder="1">
      <alignment/>
      <protection/>
    </xf>
    <xf numFmtId="4" fontId="8" fillId="0" borderId="44" xfId="126" applyNumberFormat="1" applyFont="1" applyBorder="1">
      <alignment/>
      <protection/>
    </xf>
    <xf numFmtId="4" fontId="2" fillId="0" borderId="37" xfId="126" applyNumberFormat="1" applyFont="1" applyBorder="1">
      <alignment/>
      <protection/>
    </xf>
    <xf numFmtId="4" fontId="8" fillId="0" borderId="41" xfId="126" applyNumberFormat="1" applyFont="1" applyBorder="1">
      <alignment/>
      <protection/>
    </xf>
    <xf numFmtId="0" fontId="7" fillId="20" borderId="16" xfId="126" applyFont="1" applyFill="1" applyBorder="1" applyAlignment="1">
      <alignment horizontal="center"/>
      <protection/>
    </xf>
    <xf numFmtId="0" fontId="7" fillId="20" borderId="25" xfId="126" applyFont="1" applyFill="1" applyBorder="1" applyAlignment="1">
      <alignment horizontal="center"/>
      <protection/>
    </xf>
    <xf numFmtId="4" fontId="2" fillId="0" borderId="45" xfId="126" applyNumberFormat="1" applyFont="1" applyBorder="1">
      <alignment/>
      <protection/>
    </xf>
    <xf numFmtId="4" fontId="2" fillId="0" borderId="46" xfId="126" applyNumberFormat="1" applyFont="1" applyBorder="1">
      <alignment/>
      <protection/>
    </xf>
    <xf numFmtId="4" fontId="8" fillId="0" borderId="47" xfId="126" applyNumberFormat="1" applyFont="1" applyBorder="1">
      <alignment/>
      <protection/>
    </xf>
    <xf numFmtId="4" fontId="33" fillId="0" borderId="44" xfId="126" applyNumberFormat="1" applyFont="1" applyBorder="1">
      <alignment/>
      <protection/>
    </xf>
    <xf numFmtId="4" fontId="11" fillId="0" borderId="39" xfId="126" applyNumberFormat="1" applyFont="1" applyBorder="1">
      <alignment/>
      <protection/>
    </xf>
    <xf numFmtId="0" fontId="36" fillId="0" borderId="0" xfId="0" applyFont="1" applyAlignment="1" applyProtection="1">
      <alignment vertical="center"/>
      <protection locked="0"/>
    </xf>
    <xf numFmtId="4" fontId="38" fillId="20" borderId="31" xfId="0" applyNumberFormat="1" applyFont="1" applyFill="1" applyBorder="1" applyAlignment="1" applyProtection="1">
      <alignment vertical="center"/>
      <protection locked="0"/>
    </xf>
    <xf numFmtId="4" fontId="38" fillId="20" borderId="42" xfId="0" applyNumberFormat="1" applyFont="1" applyFill="1" applyBorder="1" applyAlignment="1" applyProtection="1">
      <alignment vertical="center"/>
      <protection locked="0"/>
    </xf>
    <xf numFmtId="3" fontId="38" fillId="20" borderId="31" xfId="0" applyNumberFormat="1" applyFont="1" applyFill="1" applyBorder="1" applyAlignment="1" applyProtection="1">
      <alignment vertical="center"/>
      <protection locked="0"/>
    </xf>
    <xf numFmtId="3" fontId="38" fillId="20" borderId="42" xfId="0" applyNumberFormat="1" applyFont="1" applyFill="1" applyBorder="1" applyAlignment="1" applyProtection="1">
      <alignment vertical="center"/>
      <protection locked="0"/>
    </xf>
    <xf numFmtId="210" fontId="38" fillId="20" borderId="42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207" fontId="38" fillId="20" borderId="48" xfId="0" applyNumberFormat="1" applyFont="1" applyFill="1" applyBorder="1" applyAlignment="1" applyProtection="1">
      <alignment vertical="center"/>
      <protection locked="0"/>
    </xf>
    <xf numFmtId="207" fontId="38" fillId="20" borderId="26" xfId="0" applyNumberFormat="1" applyFont="1" applyFill="1" applyBorder="1" applyAlignment="1" applyProtection="1">
      <alignment vertical="center"/>
      <protection locked="0"/>
    </xf>
    <xf numFmtId="207" fontId="38" fillId="20" borderId="13" xfId="0" applyNumberFormat="1" applyFont="1" applyFill="1" applyBorder="1" applyAlignment="1" applyProtection="1">
      <alignment vertical="center"/>
      <protection locked="0"/>
    </xf>
    <xf numFmtId="213" fontId="38" fillId="20" borderId="48" xfId="0" applyNumberFormat="1" applyFont="1" applyFill="1" applyBorder="1" applyAlignment="1" applyProtection="1">
      <alignment vertical="center"/>
      <protection locked="0"/>
    </xf>
    <xf numFmtId="213" fontId="38" fillId="20" borderId="26" xfId="0" applyNumberFormat="1" applyFont="1" applyFill="1" applyBorder="1" applyAlignment="1" applyProtection="1">
      <alignment vertical="center"/>
      <protection locked="0"/>
    </xf>
    <xf numFmtId="213" fontId="38" fillId="20" borderId="13" xfId="0" applyNumberFormat="1" applyFont="1" applyFill="1" applyBorder="1" applyAlignment="1" applyProtection="1">
      <alignment vertical="center"/>
      <protection locked="0"/>
    </xf>
    <xf numFmtId="210" fontId="38" fillId="20" borderId="13" xfId="0" applyNumberFormat="1" applyFont="1" applyFill="1" applyBorder="1" applyAlignment="1" applyProtection="1">
      <alignment horizontal="right" vertical="center"/>
      <protection locked="0"/>
    </xf>
    <xf numFmtId="4" fontId="41" fillId="0" borderId="37" xfId="122" applyNumberFormat="1" applyFont="1" applyFill="1" applyBorder="1" applyAlignment="1" applyProtection="1">
      <alignment horizontal="right" vertical="center"/>
      <protection locked="0"/>
    </xf>
    <xf numFmtId="4" fontId="39" fillId="0" borderId="39" xfId="0" applyNumberFormat="1" applyFont="1" applyBorder="1" applyAlignment="1" applyProtection="1">
      <alignment vertical="center"/>
      <protection locked="0"/>
    </xf>
    <xf numFmtId="3" fontId="41" fillId="0" borderId="37" xfId="122" applyNumberFormat="1" applyFont="1" applyFill="1" applyBorder="1" applyAlignment="1" applyProtection="1">
      <alignment horizontal="right" vertical="center"/>
      <protection locked="0"/>
    </xf>
    <xf numFmtId="3" fontId="39" fillId="0" borderId="39" xfId="0" applyNumberFormat="1" applyFont="1" applyBorder="1" applyAlignment="1" applyProtection="1">
      <alignment vertical="center"/>
      <protection locked="0"/>
    </xf>
    <xf numFmtId="4" fontId="7" fillId="20" borderId="42" xfId="126" applyNumberFormat="1" applyFont="1" applyFill="1" applyBorder="1" applyAlignment="1">
      <alignment vertical="center"/>
      <protection/>
    </xf>
    <xf numFmtId="0" fontId="2" fillId="0" borderId="0" xfId="126" applyFont="1" applyAlignment="1">
      <alignment vertical="center"/>
      <protection/>
    </xf>
    <xf numFmtId="4" fontId="10" fillId="20" borderId="42" xfId="126" applyNumberFormat="1" applyFont="1" applyFill="1" applyBorder="1" applyAlignment="1">
      <alignment vertical="center"/>
      <protection/>
    </xf>
    <xf numFmtId="0" fontId="11" fillId="0" borderId="0" xfId="126" applyFont="1" applyAlignment="1">
      <alignment vertical="center"/>
      <protection/>
    </xf>
    <xf numFmtId="0" fontId="2" fillId="0" borderId="0" xfId="126" applyFont="1" applyAlignment="1">
      <alignment vertical="center"/>
      <protection/>
    </xf>
    <xf numFmtId="0" fontId="11" fillId="20" borderId="35" xfId="122" applyFont="1" applyFill="1" applyBorder="1" applyAlignment="1" applyProtection="1">
      <alignment horizontal="center"/>
      <protection locked="0"/>
    </xf>
    <xf numFmtId="0" fontId="11" fillId="20" borderId="36" xfId="122" applyFont="1" applyFill="1" applyBorder="1" applyAlignment="1" applyProtection="1">
      <alignment horizontal="center"/>
      <protection locked="0"/>
    </xf>
    <xf numFmtId="0" fontId="11" fillId="20" borderId="19" xfId="122" applyFont="1" applyFill="1" applyBorder="1" applyAlignment="1" applyProtection="1">
      <alignment horizontal="center"/>
      <protection locked="0"/>
    </xf>
    <xf numFmtId="0" fontId="11" fillId="20" borderId="21" xfId="122" applyFont="1" applyFill="1" applyBorder="1" applyAlignment="1" applyProtection="1">
      <alignment horizontal="center"/>
      <protection locked="0"/>
    </xf>
    <xf numFmtId="0" fontId="11" fillId="0" borderId="33" xfId="133" applyFont="1" applyBorder="1" applyAlignment="1">
      <alignment vertical="center" wrapText="1"/>
      <protection/>
    </xf>
    <xf numFmtId="0" fontId="11" fillId="0" borderId="34" xfId="133" applyFont="1" applyBorder="1" applyAlignment="1">
      <alignment vertical="center" wrapText="1"/>
      <protection/>
    </xf>
    <xf numFmtId="0" fontId="11" fillId="0" borderId="35" xfId="133" applyFont="1" applyBorder="1" applyAlignment="1">
      <alignment vertical="center" wrapText="1"/>
      <protection/>
    </xf>
    <xf numFmtId="0" fontId="2" fillId="0" borderId="49" xfId="0" applyFont="1" applyBorder="1" applyAlignment="1">
      <alignment vertical="center" wrapText="1"/>
    </xf>
    <xf numFmtId="0" fontId="7" fillId="20" borderId="40" xfId="0" applyFont="1" applyFill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36" fillId="0" borderId="34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4" fontId="2" fillId="0" borderId="0" xfId="126" applyNumberFormat="1" applyFont="1" applyAlignment="1">
      <alignment vertical="center" wrapText="1"/>
      <protection/>
    </xf>
    <xf numFmtId="4" fontId="11" fillId="0" borderId="0" xfId="126" applyNumberFormat="1" applyFont="1" applyAlignment="1">
      <alignment vertical="center"/>
      <protection/>
    </xf>
    <xf numFmtId="4" fontId="2" fillId="0" borderId="37" xfId="126" applyNumberFormat="1" applyFont="1" applyFill="1" applyBorder="1" applyAlignment="1">
      <alignment horizontal="right" vertical="center" wrapText="1"/>
      <protection/>
    </xf>
    <xf numFmtId="213" fontId="7" fillId="0" borderId="0" xfId="0" applyNumberFormat="1" applyFont="1" applyAlignment="1">
      <alignment/>
    </xf>
    <xf numFmtId="213" fontId="2" fillId="0" borderId="0" xfId="0" applyNumberFormat="1" applyFont="1" applyAlignment="1">
      <alignment/>
    </xf>
    <xf numFmtId="213" fontId="7" fillId="20" borderId="41" xfId="0" applyNumberFormat="1" applyFont="1" applyFill="1" applyBorder="1" applyAlignment="1">
      <alignment horizontal="center" vertical="center"/>
    </xf>
    <xf numFmtId="213" fontId="2" fillId="0" borderId="0" xfId="0" applyNumberFormat="1" applyFont="1" applyAlignment="1">
      <alignment vertical="center"/>
    </xf>
    <xf numFmtId="213" fontId="7" fillId="20" borderId="52" xfId="0" applyNumberFormat="1" applyFont="1" applyFill="1" applyBorder="1" applyAlignment="1">
      <alignment/>
    </xf>
    <xf numFmtId="213" fontId="7" fillId="20" borderId="42" xfId="0" applyNumberFormat="1" applyFont="1" applyFill="1" applyBorder="1" applyAlignment="1">
      <alignment/>
    </xf>
    <xf numFmtId="213" fontId="7" fillId="20" borderId="40" xfId="0" applyNumberFormat="1" applyFont="1" applyFill="1" applyBorder="1" applyAlignment="1">
      <alignment/>
    </xf>
    <xf numFmtId="213" fontId="7" fillId="20" borderId="30" xfId="0" applyNumberFormat="1" applyFont="1" applyFill="1" applyBorder="1" applyAlignment="1">
      <alignment/>
    </xf>
    <xf numFmtId="213" fontId="7" fillId="20" borderId="53" xfId="0" applyNumberFormat="1" applyFont="1" applyFill="1" applyBorder="1" applyAlignment="1">
      <alignment horizontal="center"/>
    </xf>
    <xf numFmtId="213" fontId="7" fillId="20" borderId="41" xfId="0" applyNumberFormat="1" applyFont="1" applyFill="1" applyBorder="1" applyAlignment="1">
      <alignment horizontal="center"/>
    </xf>
    <xf numFmtId="213" fontId="7" fillId="20" borderId="54" xfId="0" applyNumberFormat="1" applyFont="1" applyFill="1" applyBorder="1" applyAlignment="1">
      <alignment/>
    </xf>
    <xf numFmtId="213" fontId="2" fillId="0" borderId="0" xfId="0" applyNumberFormat="1" applyFont="1" applyAlignment="1">
      <alignment vertical="center" wrapText="1"/>
    </xf>
    <xf numFmtId="213" fontId="10" fillId="20" borderId="52" xfId="0" applyNumberFormat="1" applyFont="1" applyFill="1" applyBorder="1" applyAlignment="1">
      <alignment vertical="center"/>
    </xf>
    <xf numFmtId="213" fontId="10" fillId="20" borderId="54" xfId="0" applyNumberFormat="1" applyFont="1" applyFill="1" applyBorder="1" applyAlignment="1">
      <alignment vertical="center"/>
    </xf>
    <xf numFmtId="213" fontId="10" fillId="20" borderId="42" xfId="0" applyNumberFormat="1" applyFont="1" applyFill="1" applyBorder="1" applyAlignment="1">
      <alignment vertical="center"/>
    </xf>
    <xf numFmtId="213" fontId="7" fillId="20" borderId="55" xfId="0" applyNumberFormat="1" applyFont="1" applyFill="1" applyBorder="1" applyAlignment="1">
      <alignment horizontal="center" vertical="center"/>
    </xf>
    <xf numFmtId="213" fontId="7" fillId="20" borderId="38" xfId="0" applyNumberFormat="1" applyFont="1" applyFill="1" applyBorder="1" applyAlignment="1">
      <alignment horizontal="center" vertical="center"/>
    </xf>
    <xf numFmtId="214" fontId="7" fillId="20" borderId="56" xfId="0" applyNumberFormat="1" applyFont="1" applyFill="1" applyBorder="1" applyAlignment="1">
      <alignment horizontal="center"/>
    </xf>
    <xf numFmtId="213" fontId="11" fillId="0" borderId="19" xfId="0" applyNumberFormat="1" applyFont="1" applyFill="1" applyBorder="1" applyAlignment="1">
      <alignment vertical="center" wrapText="1"/>
    </xf>
    <xf numFmtId="21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/>
    </xf>
    <xf numFmtId="4" fontId="2" fillId="0" borderId="38" xfId="126" applyNumberFormat="1" applyFont="1" applyBorder="1" applyAlignment="1">
      <alignment vertical="center" wrapText="1"/>
      <protection/>
    </xf>
    <xf numFmtId="4" fontId="7" fillId="20" borderId="42" xfId="126" applyNumberFormat="1" applyFont="1" applyFill="1" applyBorder="1" applyAlignment="1">
      <alignment vertical="center"/>
      <protection/>
    </xf>
    <xf numFmtId="213" fontId="5" fillId="0" borderId="0" xfId="0" applyNumberFormat="1" applyFont="1" applyAlignment="1">
      <alignment horizontal="right"/>
    </xf>
    <xf numFmtId="4" fontId="2" fillId="0" borderId="46" xfId="126" applyNumberFormat="1" applyFont="1" applyFill="1" applyBorder="1" applyAlignment="1">
      <alignment vertical="center" wrapText="1"/>
      <protection/>
    </xf>
    <xf numFmtId="4" fontId="7" fillId="20" borderId="57" xfId="126" applyNumberFormat="1" applyFont="1" applyFill="1" applyBorder="1" applyAlignment="1">
      <alignment vertical="center"/>
      <protection/>
    </xf>
    <xf numFmtId="202" fontId="2" fillId="0" borderId="58" xfId="126" applyNumberFormat="1" applyFont="1" applyBorder="1" applyAlignment="1" quotePrefix="1">
      <alignment horizontal="center" vertical="center" wrapText="1"/>
      <protection/>
    </xf>
    <xf numFmtId="202" fontId="2" fillId="0" borderId="58" xfId="126" applyNumberFormat="1" applyFont="1" applyBorder="1" applyAlignment="1">
      <alignment horizontal="center" vertical="center" wrapText="1"/>
      <protection/>
    </xf>
    <xf numFmtId="202" fontId="2" fillId="0" borderId="58" xfId="126" applyNumberFormat="1" applyFont="1" applyFill="1" applyBorder="1" applyAlignment="1">
      <alignment horizontal="center" vertical="center" wrapText="1"/>
      <protection/>
    </xf>
    <xf numFmtId="49" fontId="2" fillId="0" borderId="58" xfId="126" applyNumberFormat="1" applyFont="1" applyBorder="1" applyAlignment="1">
      <alignment horizontal="center" vertical="center" wrapText="1"/>
      <protection/>
    </xf>
    <xf numFmtId="0" fontId="7" fillId="20" borderId="40" xfId="126" applyFont="1" applyFill="1" applyBorder="1" applyAlignment="1">
      <alignment horizontal="center" vertical="center"/>
      <protection/>
    </xf>
    <xf numFmtId="4" fontId="2" fillId="0" borderId="59" xfId="126" applyNumberFormat="1" applyFont="1" applyBorder="1" applyAlignment="1">
      <alignment vertical="center" wrapText="1"/>
      <protection/>
    </xf>
    <xf numFmtId="4" fontId="2" fillId="0" borderId="60" xfId="126" applyNumberFormat="1" applyFont="1" applyBorder="1" applyAlignment="1">
      <alignment vertical="center" wrapText="1"/>
      <protection/>
    </xf>
    <xf numFmtId="4" fontId="7" fillId="20" borderId="57" xfId="126" applyNumberFormat="1" applyFont="1" applyFill="1" applyBorder="1" applyAlignment="1">
      <alignment vertical="center"/>
      <protection/>
    </xf>
    <xf numFmtId="0" fontId="2" fillId="0" borderId="58" xfId="126" applyFont="1" applyBorder="1" applyAlignment="1">
      <alignment vertical="center"/>
      <protection/>
    </xf>
    <xf numFmtId="0" fontId="2" fillId="0" borderId="49" xfId="126" applyFont="1" applyBorder="1" applyAlignment="1">
      <alignment vertical="center" wrapText="1"/>
      <protection/>
    </xf>
    <xf numFmtId="0" fontId="2" fillId="0" borderId="58" xfId="126" applyFont="1" applyBorder="1" applyAlignment="1">
      <alignment vertical="center" wrapText="1"/>
      <protection/>
    </xf>
    <xf numFmtId="0" fontId="7" fillId="20" borderId="40" xfId="126" applyFont="1" applyFill="1" applyBorder="1" applyAlignment="1">
      <alignment vertical="center"/>
      <protection/>
    </xf>
    <xf numFmtId="202" fontId="2" fillId="0" borderId="58" xfId="126" applyNumberFormat="1" applyFont="1" applyBorder="1" applyAlignment="1">
      <alignment horizontal="center" vertical="center"/>
      <protection/>
    </xf>
    <xf numFmtId="4" fontId="8" fillId="0" borderId="45" xfId="126" applyNumberFormat="1" applyFont="1" applyBorder="1">
      <alignment/>
      <protection/>
    </xf>
    <xf numFmtId="4" fontId="11" fillId="0" borderId="54" xfId="0" applyNumberFormat="1" applyFont="1" applyBorder="1" applyAlignment="1">
      <alignment/>
    </xf>
    <xf numFmtId="4" fontId="11" fillId="0" borderId="42" xfId="0" applyNumberFormat="1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169" fontId="2" fillId="24" borderId="0" xfId="0" applyNumberFormat="1" applyFont="1" applyFill="1" applyBorder="1" applyAlignment="1">
      <alignment vertical="center" wrapText="1"/>
    </xf>
    <xf numFmtId="0" fontId="2" fillId="0" borderId="20" xfId="126" applyFont="1" applyBorder="1" applyAlignment="1">
      <alignment vertical="center"/>
      <protection/>
    </xf>
    <xf numFmtId="4" fontId="2" fillId="0" borderId="39" xfId="126" applyNumberFormat="1" applyFont="1" applyBorder="1" applyAlignment="1">
      <alignment vertical="center" wrapText="1"/>
      <protection/>
    </xf>
    <xf numFmtId="4" fontId="10" fillId="20" borderId="57" xfId="126" applyNumberFormat="1" applyFont="1" applyFill="1" applyBorder="1" applyAlignment="1">
      <alignment vertical="center"/>
      <protection/>
    </xf>
    <xf numFmtId="0" fontId="10" fillId="20" borderId="40" xfId="126" applyFont="1" applyFill="1" applyBorder="1" applyAlignment="1">
      <alignment horizontal="center" vertical="center"/>
      <protection/>
    </xf>
    <xf numFmtId="49" fontId="2" fillId="0" borderId="58" xfId="126" applyNumberFormat="1" applyFont="1" applyFill="1" applyBorder="1" applyAlignment="1">
      <alignment horizontal="center" vertical="center" wrapText="1"/>
      <protection/>
    </xf>
    <xf numFmtId="4" fontId="11" fillId="0" borderId="30" xfId="0" applyNumberFormat="1" applyFont="1" applyBorder="1" applyAlignment="1">
      <alignment/>
    </xf>
    <xf numFmtId="0" fontId="11" fillId="0" borderId="19" xfId="133" applyFont="1" applyBorder="1" applyAlignment="1">
      <alignment vertical="center" wrapText="1"/>
      <protection/>
    </xf>
    <xf numFmtId="4" fontId="2" fillId="0" borderId="44" xfId="126" applyNumberFormat="1" applyFont="1" applyBorder="1" applyAlignment="1">
      <alignment vertical="center" wrapText="1"/>
      <protection/>
    </xf>
    <xf numFmtId="0" fontId="7" fillId="20" borderId="40" xfId="126" applyFont="1" applyFill="1" applyBorder="1" applyAlignment="1">
      <alignment vertical="center" wrapText="1"/>
      <protection/>
    </xf>
    <xf numFmtId="4" fontId="7" fillId="20" borderId="52" xfId="126" applyNumberFormat="1" applyFont="1" applyFill="1" applyBorder="1" applyAlignment="1">
      <alignment vertical="center" wrapText="1"/>
      <protection/>
    </xf>
    <xf numFmtId="4" fontId="7" fillId="20" borderId="42" xfId="126" applyNumberFormat="1" applyFont="1" applyFill="1" applyBorder="1" applyAlignment="1">
      <alignment vertical="center" wrapText="1"/>
      <protection/>
    </xf>
    <xf numFmtId="213" fontId="38" fillId="0" borderId="0" xfId="0" applyNumberFormat="1" applyFont="1" applyAlignment="1" applyProtection="1">
      <alignment vertical="center"/>
      <protection locked="0"/>
    </xf>
    <xf numFmtId="0" fontId="9" fillId="0" borderId="0" xfId="124" applyFont="1">
      <alignment/>
      <protection/>
    </xf>
    <xf numFmtId="0" fontId="44" fillId="0" borderId="0" xfId="125" applyFont="1" applyAlignment="1">
      <alignment horizontal="left"/>
      <protection/>
    </xf>
    <xf numFmtId="0" fontId="45" fillId="0" borderId="0" xfId="124" applyFont="1" applyAlignment="1">
      <alignment horizontal="centerContinuous"/>
      <protection/>
    </xf>
    <xf numFmtId="0" fontId="45" fillId="0" borderId="0" xfId="124" applyFont="1" applyAlignment="1">
      <alignment/>
      <protection/>
    </xf>
    <xf numFmtId="0" fontId="11" fillId="20" borderId="61" xfId="124" applyFont="1" applyFill="1" applyBorder="1" applyAlignment="1">
      <alignment horizontal="center"/>
      <protection/>
    </xf>
    <xf numFmtId="0" fontId="11" fillId="20" borderId="36" xfId="124" applyFont="1" applyFill="1" applyBorder="1" applyAlignment="1">
      <alignment horizontal="center"/>
      <protection/>
    </xf>
    <xf numFmtId="0" fontId="11" fillId="20" borderId="62" xfId="124" applyFont="1" applyFill="1" applyBorder="1" applyAlignment="1">
      <alignment horizontal="center"/>
      <protection/>
    </xf>
    <xf numFmtId="0" fontId="11" fillId="20" borderId="21" xfId="124" applyFont="1" applyFill="1" applyBorder="1" applyAlignment="1">
      <alignment horizontal="center"/>
      <protection/>
    </xf>
    <xf numFmtId="3" fontId="11" fillId="0" borderId="63" xfId="124" applyNumberFormat="1" applyFont="1" applyBorder="1">
      <alignment/>
      <protection/>
    </xf>
    <xf numFmtId="3" fontId="11" fillId="0" borderId="9" xfId="124" applyNumberFormat="1" applyFont="1" applyBorder="1">
      <alignment/>
      <protection/>
    </xf>
    <xf numFmtId="213" fontId="39" fillId="0" borderId="37" xfId="124" applyNumberFormat="1" applyFont="1" applyBorder="1">
      <alignment/>
      <protection/>
    </xf>
    <xf numFmtId="10" fontId="11" fillId="0" borderId="37" xfId="0" applyNumberFormat="1" applyFont="1" applyBorder="1" applyAlignment="1">
      <alignment/>
    </xf>
    <xf numFmtId="10" fontId="36" fillId="0" borderId="37" xfId="0" applyNumberFormat="1" applyFont="1" applyBorder="1" applyAlignment="1">
      <alignment/>
    </xf>
    <xf numFmtId="0" fontId="37" fillId="0" borderId="0" xfId="124" applyFont="1">
      <alignment/>
      <protection/>
    </xf>
    <xf numFmtId="0" fontId="37" fillId="0" borderId="0" xfId="124" applyFont="1" applyAlignment="1">
      <alignment horizontal="left" indent="1"/>
      <protection/>
    </xf>
    <xf numFmtId="0" fontId="9" fillId="0" borderId="0" xfId="124" applyFont="1" applyAlignment="1">
      <alignment horizontal="left" indent="1"/>
      <protection/>
    </xf>
    <xf numFmtId="0" fontId="9" fillId="0" borderId="0" xfId="124" applyFont="1" applyFill="1" applyBorder="1" applyAlignment="1">
      <alignment horizontal="left" indent="1"/>
      <protection/>
    </xf>
    <xf numFmtId="0" fontId="9" fillId="0" borderId="0" xfId="124" applyFont="1" applyFill="1" applyBorder="1">
      <alignment/>
      <protection/>
    </xf>
    <xf numFmtId="2" fontId="37" fillId="0" borderId="0" xfId="124" applyNumberFormat="1" applyFont="1" applyFill="1" applyBorder="1" applyAlignment="1">
      <alignment horizontal="left" indent="1"/>
      <protection/>
    </xf>
    <xf numFmtId="0" fontId="37" fillId="0" borderId="0" xfId="124" applyFont="1" applyFill="1" applyBorder="1">
      <alignment/>
      <protection/>
    </xf>
    <xf numFmtId="0" fontId="37" fillId="0" borderId="0" xfId="124" applyFont="1" applyFill="1" applyBorder="1" applyAlignment="1">
      <alignment horizontal="left" indent="1"/>
      <protection/>
    </xf>
    <xf numFmtId="3" fontId="11" fillId="0" borderId="63" xfId="124" applyNumberFormat="1" applyFont="1" applyFill="1" applyBorder="1">
      <alignment/>
      <protection/>
    </xf>
    <xf numFmtId="3" fontId="11" fillId="0" borderId="9" xfId="124" applyNumberFormat="1" applyFont="1" applyFill="1" applyBorder="1">
      <alignment/>
      <protection/>
    </xf>
    <xf numFmtId="10" fontId="11" fillId="0" borderId="37" xfId="0" applyNumberFormat="1" applyFont="1" applyFill="1" applyBorder="1" applyAlignment="1">
      <alignment/>
    </xf>
    <xf numFmtId="0" fontId="46" fillId="0" borderId="0" xfId="124" applyFont="1" applyFill="1" applyBorder="1">
      <alignment/>
      <protection/>
    </xf>
    <xf numFmtId="0" fontId="46" fillId="0" borderId="0" xfId="124" applyFont="1" applyFill="1">
      <alignment/>
      <protection/>
    </xf>
    <xf numFmtId="3" fontId="11" fillId="0" borderId="63" xfId="124" applyNumberFormat="1" applyFont="1" applyBorder="1" applyAlignment="1">
      <alignment/>
      <protection/>
    </xf>
    <xf numFmtId="3" fontId="11" fillId="0" borderId="9" xfId="124" applyNumberFormat="1" applyFont="1" applyBorder="1" applyAlignment="1">
      <alignment/>
      <protection/>
    </xf>
    <xf numFmtId="10" fontId="36" fillId="0" borderId="41" xfId="0" applyNumberFormat="1" applyFont="1" applyBorder="1" applyAlignment="1">
      <alignment/>
    </xf>
    <xf numFmtId="213" fontId="38" fillId="20" borderId="12" xfId="124" applyNumberFormat="1" applyFont="1" applyFill="1" applyBorder="1" applyAlignment="1">
      <alignment/>
      <protection/>
    </xf>
    <xf numFmtId="10" fontId="38" fillId="20" borderId="12" xfId="0" applyNumberFormat="1" applyFont="1" applyFill="1" applyBorder="1" applyAlignment="1">
      <alignment/>
    </xf>
    <xf numFmtId="213" fontId="47" fillId="0" borderId="0" xfId="124" applyNumberFormat="1" applyFont="1">
      <alignment/>
      <protection/>
    </xf>
    <xf numFmtId="3" fontId="37" fillId="0" borderId="0" xfId="124" applyNumberFormat="1" applyFont="1">
      <alignment/>
      <protection/>
    </xf>
    <xf numFmtId="3" fontId="9" fillId="0" borderId="0" xfId="124" applyNumberFormat="1" applyFont="1">
      <alignment/>
      <protection/>
    </xf>
    <xf numFmtId="213" fontId="38" fillId="20" borderId="31" xfId="124" applyNumberFormat="1" applyFont="1" applyFill="1" applyBorder="1">
      <alignment/>
      <protection/>
    </xf>
    <xf numFmtId="213" fontId="38" fillId="20" borderId="42" xfId="124" applyNumberFormat="1" applyFont="1" applyFill="1" applyBorder="1">
      <alignment/>
      <protection/>
    </xf>
    <xf numFmtId="10" fontId="38" fillId="20" borderId="42" xfId="0" applyNumberFormat="1" applyFont="1" applyFill="1" applyBorder="1" applyAlignment="1">
      <alignment/>
    </xf>
    <xf numFmtId="213" fontId="38" fillId="20" borderId="48" xfId="124" applyNumberFormat="1" applyFont="1" applyFill="1" applyBorder="1">
      <alignment/>
      <protection/>
    </xf>
    <xf numFmtId="213" fontId="38" fillId="20" borderId="26" xfId="124" applyNumberFormat="1" applyFont="1" applyFill="1" applyBorder="1">
      <alignment/>
      <protection/>
    </xf>
    <xf numFmtId="213" fontId="38" fillId="20" borderId="13" xfId="124" applyNumberFormat="1" applyFont="1" applyFill="1" applyBorder="1">
      <alignment/>
      <protection/>
    </xf>
    <xf numFmtId="213" fontId="38" fillId="20" borderId="48" xfId="124" applyNumberFormat="1" applyFont="1" applyFill="1" applyBorder="1" applyAlignment="1">
      <alignment/>
      <protection/>
    </xf>
    <xf numFmtId="10" fontId="38" fillId="20" borderId="13" xfId="0" applyNumberFormat="1" applyFont="1" applyFill="1" applyBorder="1" applyAlignment="1">
      <alignment/>
    </xf>
    <xf numFmtId="213" fontId="48" fillId="0" borderId="0" xfId="124" applyNumberFormat="1" applyFont="1">
      <alignment/>
      <protection/>
    </xf>
    <xf numFmtId="0" fontId="44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9" fillId="0" borderId="0" xfId="122" applyFont="1">
      <alignment/>
      <protection/>
    </xf>
    <xf numFmtId="0" fontId="10" fillId="20" borderId="15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10" fillId="20" borderId="18" xfId="0" applyFont="1" applyFill="1" applyBorder="1" applyAlignment="1">
      <alignment horizontal="center"/>
    </xf>
    <xf numFmtId="0" fontId="10" fillId="20" borderId="2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10" fillId="20" borderId="24" xfId="0" applyFont="1" applyFill="1" applyBorder="1" applyAlignment="1">
      <alignment horizontal="center"/>
    </xf>
    <xf numFmtId="0" fontId="10" fillId="20" borderId="25" xfId="0" applyFont="1" applyFill="1" applyBorder="1" applyAlignment="1">
      <alignment horizontal="center"/>
    </xf>
    <xf numFmtId="0" fontId="10" fillId="20" borderId="27" xfId="0" applyFont="1" applyFill="1" applyBorder="1" applyAlignment="1">
      <alignment horizontal="center"/>
    </xf>
    <xf numFmtId="3" fontId="35" fillId="0" borderId="49" xfId="0" applyNumberFormat="1" applyFont="1" applyBorder="1" applyAlignment="1">
      <alignment/>
    </xf>
    <xf numFmtId="0" fontId="33" fillId="20" borderId="29" xfId="0" applyFont="1" applyFill="1" applyBorder="1" applyAlignment="1">
      <alignment/>
    </xf>
    <xf numFmtId="3" fontId="33" fillId="20" borderId="40" xfId="0" applyNumberFormat="1" applyFont="1" applyFill="1" applyBorder="1" applyAlignment="1">
      <alignment horizontal="center"/>
    </xf>
    <xf numFmtId="0" fontId="33" fillId="20" borderId="30" xfId="0" applyFont="1" applyFill="1" applyBorder="1" applyAlignment="1">
      <alignment horizontal="center"/>
    </xf>
    <xf numFmtId="3" fontId="33" fillId="20" borderId="40" xfId="0" applyNumberFormat="1" applyFont="1" applyFill="1" applyBorder="1" applyAlignment="1">
      <alignment/>
    </xf>
    <xf numFmtId="3" fontId="33" fillId="20" borderId="32" xfId="0" applyNumberFormat="1" applyFont="1" applyFill="1" applyBorder="1" applyAlignment="1">
      <alignment/>
    </xf>
    <xf numFmtId="0" fontId="11" fillId="0" borderId="0" xfId="124" applyFont="1">
      <alignment/>
      <protection/>
    </xf>
    <xf numFmtId="0" fontId="44" fillId="0" borderId="0" xfId="124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21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190" fontId="11" fillId="0" borderId="0" xfId="126" applyNumberFormat="1" applyFont="1">
      <alignment/>
      <protection/>
    </xf>
    <xf numFmtId="213" fontId="38" fillId="20" borderId="14" xfId="124" applyNumberFormat="1" applyFont="1" applyFill="1" applyBorder="1" applyAlignment="1">
      <alignment/>
      <protection/>
    </xf>
    <xf numFmtId="213" fontId="38" fillId="20" borderId="31" xfId="124" applyNumberFormat="1" applyFont="1" applyFill="1" applyBorder="1" applyAlignment="1">
      <alignment/>
      <protection/>
    </xf>
    <xf numFmtId="4" fontId="11" fillId="0" borderId="9" xfId="129" applyNumberFormat="1" applyFont="1" applyBorder="1" applyProtection="1">
      <alignment/>
      <protection locked="0"/>
    </xf>
    <xf numFmtId="4" fontId="11" fillId="0" borderId="63" xfId="129" applyNumberFormat="1" applyFont="1" applyBorder="1" applyProtection="1">
      <alignment/>
      <protection/>
    </xf>
    <xf numFmtId="4" fontId="11" fillId="0" borderId="63" xfId="129" applyNumberFormat="1" applyFont="1" applyBorder="1" applyProtection="1">
      <alignment/>
      <protection locked="0"/>
    </xf>
    <xf numFmtId="4" fontId="11" fillId="0" borderId="34" xfId="129" applyNumberFormat="1" applyFont="1" applyBorder="1" applyProtection="1">
      <alignment/>
      <protection/>
    </xf>
    <xf numFmtId="4" fontId="11" fillId="0" borderId="9" xfId="129" applyNumberFormat="1" applyFont="1" applyBorder="1" applyProtection="1">
      <alignment/>
      <protection/>
    </xf>
    <xf numFmtId="4" fontId="2" fillId="0" borderId="64" xfId="126" applyNumberFormat="1" applyFont="1" applyBorder="1" applyAlignment="1">
      <alignment horizontal="right" vertical="center"/>
      <protection/>
    </xf>
    <xf numFmtId="4" fontId="2" fillId="0" borderId="64" xfId="126" applyNumberFormat="1" applyFont="1" applyBorder="1" applyAlignment="1">
      <alignment vertical="center"/>
      <protection/>
    </xf>
    <xf numFmtId="4" fontId="2" fillId="0" borderId="64" xfId="126" applyNumberFormat="1" applyFont="1" applyFill="1" applyBorder="1" applyAlignment="1">
      <alignment vertical="center" wrapText="1"/>
      <protection/>
    </xf>
    <xf numFmtId="4" fontId="2" fillId="0" borderId="64" xfId="126" applyNumberFormat="1" applyFont="1" applyFill="1" applyBorder="1" applyAlignment="1">
      <alignment vertical="center"/>
      <protection/>
    </xf>
    <xf numFmtId="202" fontId="2" fillId="0" borderId="65" xfId="126" applyNumberFormat="1" applyFont="1" applyBorder="1" applyAlignment="1" quotePrefix="1">
      <alignment horizontal="center" vertical="center"/>
      <protection/>
    </xf>
    <xf numFmtId="49" fontId="2" fillId="0" borderId="65" xfId="126" applyNumberFormat="1" applyFont="1" applyBorder="1" applyAlignment="1">
      <alignment horizontal="center" vertical="center"/>
      <protection/>
    </xf>
    <xf numFmtId="202" fontId="2" fillId="0" borderId="65" xfId="126" applyNumberFormat="1" applyFont="1" applyBorder="1" applyAlignment="1">
      <alignment horizontal="center" vertical="center"/>
      <protection/>
    </xf>
    <xf numFmtId="4" fontId="2" fillId="0" borderId="66" xfId="126" applyNumberFormat="1" applyFont="1" applyBorder="1" applyAlignment="1">
      <alignment horizontal="right" vertical="center"/>
      <protection/>
    </xf>
    <xf numFmtId="4" fontId="2" fillId="0" borderId="63" xfId="126" applyNumberFormat="1" applyFont="1" applyBorder="1" applyAlignment="1">
      <alignment horizontal="right" vertical="center"/>
      <protection/>
    </xf>
    <xf numFmtId="4" fontId="2" fillId="0" borderId="63" xfId="126" applyNumberFormat="1" applyFont="1" applyBorder="1" applyAlignment="1">
      <alignment vertical="center"/>
      <protection/>
    </xf>
    <xf numFmtId="4" fontId="2" fillId="0" borderId="63" xfId="126" applyNumberFormat="1" applyFont="1" applyFill="1" applyBorder="1" applyAlignment="1">
      <alignment vertical="center"/>
      <protection/>
    </xf>
    <xf numFmtId="4" fontId="2" fillId="0" borderId="64" xfId="126" applyNumberFormat="1" applyFont="1" applyFill="1" applyBorder="1">
      <alignment/>
      <protection/>
    </xf>
    <xf numFmtId="4" fontId="2" fillId="0" borderId="64" xfId="126" applyNumberFormat="1" applyFont="1" applyBorder="1">
      <alignment/>
      <protection/>
    </xf>
    <xf numFmtId="0" fontId="50" fillId="0" borderId="0" xfId="0" applyFont="1" applyAlignment="1">
      <alignment/>
    </xf>
    <xf numFmtId="4" fontId="2" fillId="0" borderId="9" xfId="126" applyNumberFormat="1" applyFont="1" applyBorder="1" applyAlignment="1">
      <alignment vertical="center"/>
      <protection/>
    </xf>
    <xf numFmtId="4" fontId="2" fillId="0" borderId="9" xfId="126" applyNumberFormat="1" applyFont="1" applyFill="1" applyBorder="1">
      <alignment/>
      <protection/>
    </xf>
    <xf numFmtId="0" fontId="52" fillId="0" borderId="0" xfId="0" applyFont="1" applyAlignment="1">
      <alignment/>
    </xf>
    <xf numFmtId="4" fontId="2" fillId="0" borderId="9" xfId="126" applyNumberFormat="1" applyFont="1" applyBorder="1" applyAlignment="1">
      <alignment horizontal="right" vertical="center"/>
      <protection/>
    </xf>
    <xf numFmtId="0" fontId="2" fillId="0" borderId="67" xfId="126" applyFont="1" applyBorder="1" applyAlignment="1">
      <alignment vertical="center" wrapText="1"/>
      <protection/>
    </xf>
    <xf numFmtId="49" fontId="2" fillId="0" borderId="49" xfId="126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210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2" fillId="0" borderId="68" xfId="126" applyNumberFormat="1" applyFont="1" applyBorder="1">
      <alignment/>
      <protection/>
    </xf>
    <xf numFmtId="4" fontId="11" fillId="0" borderId="9" xfId="135" applyNumberFormat="1" applyFont="1" applyBorder="1" applyProtection="1">
      <alignment/>
      <protection locked="0"/>
    </xf>
    <xf numFmtId="4" fontId="11" fillId="0" borderId="63" xfId="135" applyNumberFormat="1" applyFont="1" applyBorder="1" applyProtection="1">
      <alignment/>
      <protection/>
    </xf>
    <xf numFmtId="4" fontId="11" fillId="0" borderId="63" xfId="135" applyNumberFormat="1" applyFont="1" applyBorder="1" applyProtection="1">
      <alignment/>
      <protection locked="0"/>
    </xf>
    <xf numFmtId="4" fontId="11" fillId="0" borderId="63" xfId="135" applyNumberFormat="1" applyFont="1" applyFill="1" applyBorder="1" applyProtection="1">
      <alignment/>
      <protection locked="0"/>
    </xf>
    <xf numFmtId="4" fontId="11" fillId="0" borderId="9" xfId="135" applyNumberFormat="1" applyFont="1" applyFill="1" applyBorder="1" applyProtection="1">
      <alignment/>
      <protection locked="0"/>
    </xf>
    <xf numFmtId="4" fontId="11" fillId="0" borderId="59" xfId="135" applyNumberFormat="1" applyFont="1" applyFill="1" applyBorder="1" applyProtection="1">
      <alignment/>
      <protection locked="0"/>
    </xf>
    <xf numFmtId="4" fontId="11" fillId="0" borderId="34" xfId="135" applyNumberFormat="1" applyFont="1" applyBorder="1" applyProtection="1">
      <alignment/>
      <protection/>
    </xf>
    <xf numFmtId="4" fontId="11" fillId="0" borderId="9" xfId="135" applyNumberFormat="1" applyFont="1" applyBorder="1" applyProtection="1">
      <alignment/>
      <protection/>
    </xf>
    <xf numFmtId="4" fontId="11" fillId="24" borderId="63" xfId="135" applyNumberFormat="1" applyFont="1" applyFill="1" applyBorder="1" applyProtection="1">
      <alignment/>
      <protection locked="0"/>
    </xf>
    <xf numFmtId="4" fontId="11" fillId="24" borderId="9" xfId="135" applyNumberFormat="1" applyFont="1" applyFill="1" applyBorder="1" applyProtection="1">
      <alignment/>
      <protection locked="0"/>
    </xf>
    <xf numFmtId="0" fontId="2" fillId="0" borderId="49" xfId="126" applyFont="1" applyFill="1" applyBorder="1" applyAlignment="1">
      <alignment horizontal="left" vertical="center" wrapText="1"/>
      <protection/>
    </xf>
    <xf numFmtId="202" fontId="7" fillId="20" borderId="29" xfId="126" applyNumberFormat="1" applyFont="1" applyFill="1" applyBorder="1" applyAlignment="1">
      <alignment horizontal="center" vertical="center" wrapText="1"/>
      <protection/>
    </xf>
    <xf numFmtId="4" fontId="2" fillId="0" borderId="37" xfId="126" applyNumberFormat="1" applyFont="1" applyBorder="1" applyAlignment="1">
      <alignment horizontal="left" vertical="center" wrapText="1"/>
      <protection/>
    </xf>
    <xf numFmtId="4" fontId="2" fillId="0" borderId="37" xfId="126" applyNumberFormat="1" applyFont="1" applyFill="1" applyBorder="1" applyAlignment="1">
      <alignment horizontal="left" vertical="center" wrapText="1"/>
      <protection/>
    </xf>
    <xf numFmtId="0" fontId="51" fillId="0" borderId="49" xfId="126" applyFont="1" applyFill="1" applyBorder="1" applyAlignment="1">
      <alignment vertical="center"/>
      <protection/>
    </xf>
    <xf numFmtId="0" fontId="2" fillId="0" borderId="49" xfId="126" applyFont="1" applyFill="1" applyBorder="1" applyAlignment="1">
      <alignment vertical="center" wrapText="1"/>
      <protection/>
    </xf>
    <xf numFmtId="49" fontId="2" fillId="0" borderId="46" xfId="126" applyNumberFormat="1" applyFont="1" applyFill="1" applyBorder="1" applyAlignment="1">
      <alignment horizontal="left" vertical="center" wrapText="1"/>
      <protection/>
    </xf>
    <xf numFmtId="0" fontId="2" fillId="0" borderId="46" xfId="126" applyFont="1" applyBorder="1" applyAlignment="1">
      <alignment vertical="center" wrapText="1"/>
      <protection/>
    </xf>
    <xf numFmtId="49" fontId="49" fillId="0" borderId="46" xfId="126" applyNumberFormat="1" applyFont="1" applyFill="1" applyBorder="1" applyAlignment="1">
      <alignment horizontal="center" vertical="center" wrapText="1"/>
      <protection/>
    </xf>
    <xf numFmtId="0" fontId="51" fillId="0" borderId="46" xfId="126" applyFont="1" applyFill="1" applyBorder="1" applyAlignment="1">
      <alignment vertical="center"/>
      <protection/>
    </xf>
    <xf numFmtId="0" fontId="2" fillId="0" borderId="46" xfId="126" applyFont="1" applyFill="1" applyBorder="1" applyAlignment="1">
      <alignment vertical="center" wrapText="1"/>
      <protection/>
    </xf>
    <xf numFmtId="0" fontId="2" fillId="0" borderId="63" xfId="126" applyFont="1" applyBorder="1" applyAlignment="1">
      <alignment vertical="center" wrapText="1"/>
      <protection/>
    </xf>
    <xf numFmtId="4" fontId="49" fillId="0" borderId="63" xfId="126" applyNumberFormat="1" applyFont="1" applyFill="1" applyBorder="1" applyAlignment="1">
      <alignment vertical="center" wrapText="1"/>
      <protection/>
    </xf>
    <xf numFmtId="4" fontId="51" fillId="0" borderId="63" xfId="126" applyNumberFormat="1" applyFont="1" applyFill="1" applyBorder="1" applyAlignment="1">
      <alignment vertical="center"/>
      <protection/>
    </xf>
    <xf numFmtId="0" fontId="2" fillId="0" borderId="63" xfId="126" applyFont="1" applyFill="1" applyBorder="1" applyAlignment="1">
      <alignment vertical="center" wrapText="1"/>
      <protection/>
    </xf>
    <xf numFmtId="4" fontId="51" fillId="0" borderId="37" xfId="126" applyNumberFormat="1" applyFont="1" applyFill="1" applyBorder="1" applyAlignment="1">
      <alignment vertical="center"/>
      <protection/>
    </xf>
    <xf numFmtId="0" fontId="2" fillId="0" borderId="58" xfId="126" applyFont="1" applyFill="1" applyBorder="1" applyAlignment="1">
      <alignment vertical="center" wrapText="1"/>
      <protection/>
    </xf>
    <xf numFmtId="0" fontId="2" fillId="0" borderId="65" xfId="126" applyFont="1" applyFill="1" applyBorder="1" applyAlignment="1">
      <alignment vertical="center" wrapText="1"/>
      <protection/>
    </xf>
    <xf numFmtId="0" fontId="2" fillId="0" borderId="61" xfId="126" applyFont="1" applyFill="1" applyBorder="1" applyAlignment="1">
      <alignment vertical="center" wrapText="1"/>
      <protection/>
    </xf>
    <xf numFmtId="0" fontId="49" fillId="0" borderId="0" xfId="0" applyFont="1" applyAlignment="1">
      <alignment/>
    </xf>
    <xf numFmtId="215" fontId="49" fillId="0" borderId="0" xfId="0" applyNumberFormat="1" applyFont="1" applyAlignment="1">
      <alignment vertical="center" wrapText="1"/>
    </xf>
    <xf numFmtId="4" fontId="11" fillId="0" borderId="9" xfId="131" applyNumberFormat="1" applyFont="1" applyBorder="1" applyProtection="1">
      <alignment/>
      <protection locked="0"/>
    </xf>
    <xf numFmtId="4" fontId="11" fillId="0" borderId="63" xfId="131" applyNumberFormat="1" applyFont="1" applyBorder="1" applyProtection="1">
      <alignment/>
      <protection/>
    </xf>
    <xf numFmtId="4" fontId="11" fillId="0" borderId="63" xfId="131" applyNumberFormat="1" applyFont="1" applyBorder="1" applyProtection="1">
      <alignment/>
      <protection locked="0"/>
    </xf>
    <xf numFmtId="4" fontId="11" fillId="0" borderId="34" xfId="131" applyNumberFormat="1" applyFont="1" applyBorder="1" applyProtection="1">
      <alignment/>
      <protection/>
    </xf>
    <xf numFmtId="4" fontId="11" fillId="0" borderId="9" xfId="131" applyNumberFormat="1" applyFont="1" applyBorder="1" applyProtection="1">
      <alignment/>
      <protection/>
    </xf>
    <xf numFmtId="0" fontId="0" fillId="0" borderId="0" xfId="0" applyFont="1" applyAlignment="1">
      <alignment/>
    </xf>
    <xf numFmtId="21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3" fontId="11" fillId="0" borderId="49" xfId="0" applyNumberFormat="1" applyFont="1" applyBorder="1" applyAlignment="1">
      <alignment horizontal="center"/>
    </xf>
    <xf numFmtId="169" fontId="11" fillId="0" borderId="46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/>
    </xf>
    <xf numFmtId="213" fontId="9" fillId="0" borderId="0" xfId="124" applyNumberFormat="1" applyFont="1">
      <alignment/>
      <protection/>
    </xf>
    <xf numFmtId="0" fontId="10" fillId="0" borderId="19" xfId="0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3" fontId="11" fillId="0" borderId="49" xfId="0" applyNumberFormat="1" applyFont="1" applyBorder="1" applyAlignment="1">
      <alignment horizontal="center"/>
    </xf>
    <xf numFmtId="169" fontId="11" fillId="0" borderId="46" xfId="0" applyNumberFormat="1" applyFont="1" applyBorder="1" applyAlignment="1">
      <alignment horizontal="center"/>
    </xf>
    <xf numFmtId="3" fontId="11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202" fontId="2" fillId="0" borderId="65" xfId="126" applyNumberFormat="1" applyFont="1" applyFill="1" applyBorder="1" applyAlignment="1">
      <alignment horizontal="center" vertical="center"/>
      <protection/>
    </xf>
    <xf numFmtId="49" fontId="2" fillId="0" borderId="65" xfId="126" applyNumberFormat="1" applyFont="1" applyBorder="1" applyAlignment="1">
      <alignment horizontal="center" vertical="center" wrapText="1"/>
      <protection/>
    </xf>
    <xf numFmtId="49" fontId="2" fillId="0" borderId="35" xfId="126" applyNumberFormat="1" applyFont="1" applyBorder="1" applyAlignment="1">
      <alignment horizontal="center" vertical="center" wrapText="1"/>
      <protection/>
    </xf>
    <xf numFmtId="4" fontId="2" fillId="0" borderId="63" xfId="126" applyNumberFormat="1" applyFont="1" applyBorder="1" applyAlignment="1">
      <alignment horizontal="right" vertical="center"/>
      <protection/>
    </xf>
    <xf numFmtId="4" fontId="2" fillId="0" borderId="63" xfId="126" applyNumberFormat="1" applyFont="1" applyBorder="1" applyAlignment="1">
      <alignment vertical="center"/>
      <protection/>
    </xf>
    <xf numFmtId="49" fontId="2" fillId="0" borderId="35" xfId="126" applyNumberFormat="1" applyFont="1" applyFill="1" applyBorder="1" applyAlignment="1">
      <alignment horizontal="center" vertical="center" wrapText="1"/>
      <protection/>
    </xf>
    <xf numFmtId="4" fontId="2" fillId="0" borderId="66" xfId="126" applyNumberFormat="1" applyFont="1" applyBorder="1" applyAlignment="1">
      <alignment horizontal="right" vertical="center"/>
      <protection/>
    </xf>
    <xf numFmtId="4" fontId="2" fillId="0" borderId="63" xfId="126" applyNumberFormat="1" applyFont="1" applyBorder="1" applyAlignment="1">
      <alignment vertical="center" wrapText="1"/>
      <protection/>
    </xf>
    <xf numFmtId="21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14" fontId="7" fillId="20" borderId="61" xfId="0" applyNumberFormat="1" applyFont="1" applyFill="1" applyBorder="1" applyAlignment="1">
      <alignment horizontal="center"/>
    </xf>
    <xf numFmtId="213" fontId="7" fillId="20" borderId="36" xfId="0" applyNumberFormat="1" applyFont="1" applyFill="1" applyBorder="1" applyAlignment="1">
      <alignment horizontal="center"/>
    </xf>
    <xf numFmtId="213" fontId="7" fillId="20" borderId="38" xfId="0" applyNumberFormat="1" applyFont="1" applyFill="1" applyBorder="1" applyAlignment="1">
      <alignment horizontal="center"/>
    </xf>
    <xf numFmtId="0" fontId="7" fillId="20" borderId="23" xfId="0" applyFont="1" applyFill="1" applyBorder="1" applyAlignment="1">
      <alignment/>
    </xf>
    <xf numFmtId="213" fontId="7" fillId="20" borderId="48" xfId="0" applyNumberFormat="1" applyFont="1" applyFill="1" applyBorder="1" applyAlignment="1">
      <alignment/>
    </xf>
    <xf numFmtId="213" fontId="7" fillId="20" borderId="26" xfId="0" applyNumberFormat="1" applyFont="1" applyFill="1" applyBorder="1" applyAlignment="1">
      <alignment/>
    </xf>
    <xf numFmtId="213" fontId="7" fillId="20" borderId="13" xfId="0" applyNumberFormat="1" applyFont="1" applyFill="1" applyBorder="1" applyAlignment="1">
      <alignment/>
    </xf>
    <xf numFmtId="213" fontId="7" fillId="20" borderId="69" xfId="0" applyNumberFormat="1" applyFont="1" applyFill="1" applyBorder="1" applyAlignment="1">
      <alignment/>
    </xf>
    <xf numFmtId="0" fontId="2" fillId="0" borderId="50" xfId="0" applyFont="1" applyBorder="1" applyAlignment="1">
      <alignment/>
    </xf>
    <xf numFmtId="213" fontId="7" fillId="20" borderId="70" xfId="0" applyNumberFormat="1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71" xfId="0" applyFont="1" applyBorder="1" applyAlignment="1">
      <alignment/>
    </xf>
    <xf numFmtId="0" fontId="7" fillId="20" borderId="24" xfId="0" applyFont="1" applyFill="1" applyBorder="1" applyAlignment="1">
      <alignment/>
    </xf>
    <xf numFmtId="0" fontId="2" fillId="0" borderId="6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169" fontId="7" fillId="20" borderId="57" xfId="126" applyNumberFormat="1" applyFont="1" applyFill="1" applyBorder="1" applyAlignment="1">
      <alignment vertical="center"/>
      <protection/>
    </xf>
    <xf numFmtId="169" fontId="11" fillId="0" borderId="19" xfId="0" applyNumberFormat="1" applyFont="1" applyBorder="1" applyAlignment="1">
      <alignment horizontal="center"/>
    </xf>
    <xf numFmtId="169" fontId="11" fillId="0" borderId="34" xfId="0" applyNumberFormat="1" applyFont="1" applyBorder="1" applyAlignment="1">
      <alignment horizontal="center"/>
    </xf>
    <xf numFmtId="4" fontId="2" fillId="0" borderId="38" xfId="126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215" fontId="2" fillId="0" borderId="0" xfId="0" applyNumberFormat="1" applyFont="1" applyAlignment="1">
      <alignment vertical="center" wrapText="1"/>
    </xf>
    <xf numFmtId="4" fontId="2" fillId="0" borderId="72" xfId="126" applyNumberFormat="1" applyFont="1" applyBorder="1" applyAlignment="1">
      <alignment horizontal="right" vertical="center"/>
      <protection/>
    </xf>
    <xf numFmtId="4" fontId="8" fillId="0" borderId="44" xfId="126" applyNumberFormat="1" applyFont="1" applyBorder="1">
      <alignment/>
      <protection/>
    </xf>
    <xf numFmtId="4" fontId="8" fillId="0" borderId="41" xfId="126" applyNumberFormat="1" applyFont="1" applyBorder="1">
      <alignment/>
      <protection/>
    </xf>
    <xf numFmtId="4" fontId="2" fillId="0" borderId="63" xfId="126" applyNumberFormat="1" applyFont="1" applyFill="1" applyBorder="1" applyAlignment="1">
      <alignment horizontal="right" vertical="center"/>
      <protection/>
    </xf>
    <xf numFmtId="4" fontId="33" fillId="0" borderId="45" xfId="126" applyNumberFormat="1" applyFont="1" applyBorder="1">
      <alignment/>
      <protection/>
    </xf>
    <xf numFmtId="4" fontId="33" fillId="0" borderId="47" xfId="126" applyNumberFormat="1" applyFont="1" applyBorder="1">
      <alignment/>
      <protection/>
    </xf>
    <xf numFmtId="213" fontId="45" fillId="0" borderId="0" xfId="124" applyNumberFormat="1" applyFont="1" applyAlignment="1">
      <alignment horizontal="centerContinuous"/>
      <protection/>
    </xf>
    <xf numFmtId="213" fontId="2" fillId="0" borderId="63" xfId="126" applyNumberFormat="1" applyFont="1" applyBorder="1" applyAlignment="1">
      <alignment horizontal="right" vertical="center"/>
      <protection/>
    </xf>
    <xf numFmtId="213" fontId="2" fillId="0" borderId="63" xfId="126" applyNumberFormat="1" applyFont="1" applyBorder="1" applyAlignment="1">
      <alignment vertical="center"/>
      <protection/>
    </xf>
    <xf numFmtId="213" fontId="7" fillId="20" borderId="57" xfId="126" applyNumberFormat="1" applyFont="1" applyFill="1" applyBorder="1" applyAlignment="1">
      <alignment vertical="center"/>
      <protection/>
    </xf>
    <xf numFmtId="213" fontId="10" fillId="20" borderId="16" xfId="126" applyNumberFormat="1" applyFont="1" applyFill="1" applyBorder="1" applyAlignment="1">
      <alignment horizontal="center"/>
      <protection/>
    </xf>
    <xf numFmtId="213" fontId="33" fillId="0" borderId="30" xfId="126" applyNumberFormat="1" applyFont="1" applyBorder="1" applyAlignment="1">
      <alignment/>
      <protection/>
    </xf>
    <xf numFmtId="213" fontId="11" fillId="0" borderId="0" xfId="126" applyNumberFormat="1" applyFont="1">
      <alignment/>
      <protection/>
    </xf>
    <xf numFmtId="213" fontId="0" fillId="0" borderId="0" xfId="0" applyNumberFormat="1" applyFont="1" applyAlignment="1">
      <alignment/>
    </xf>
    <xf numFmtId="213" fontId="11" fillId="0" borderId="0" xfId="124" applyNumberFormat="1" applyFont="1">
      <alignment/>
      <protection/>
    </xf>
    <xf numFmtId="213" fontId="2" fillId="0" borderId="66" xfId="126" applyNumberFormat="1" applyFont="1" applyBorder="1" applyAlignment="1">
      <alignment horizontal="right" vertical="center"/>
      <protection/>
    </xf>
    <xf numFmtId="213" fontId="2" fillId="0" borderId="63" xfId="126" applyNumberFormat="1" applyFont="1" applyBorder="1" applyAlignment="1">
      <alignment vertical="center" wrapText="1"/>
      <protection/>
    </xf>
    <xf numFmtId="214" fontId="2" fillId="0" borderId="66" xfId="0" applyNumberFormat="1" applyFont="1" applyFill="1" applyBorder="1" applyAlignment="1">
      <alignment horizontal="right"/>
    </xf>
    <xf numFmtId="213" fontId="2" fillId="0" borderId="73" xfId="0" applyNumberFormat="1" applyFont="1" applyFill="1" applyBorder="1" applyAlignment="1">
      <alignment horizontal="right"/>
    </xf>
    <xf numFmtId="213" fontId="2" fillId="0" borderId="44" xfId="0" applyNumberFormat="1" applyFont="1" applyFill="1" applyBorder="1" applyAlignment="1">
      <alignment horizontal="right"/>
    </xf>
    <xf numFmtId="214" fontId="2" fillId="0" borderId="74" xfId="0" applyNumberFormat="1" applyFont="1" applyFill="1" applyBorder="1" applyAlignment="1">
      <alignment horizontal="right"/>
    </xf>
    <xf numFmtId="214" fontId="2" fillId="0" borderId="63" xfId="0" applyNumberFormat="1" applyFont="1" applyFill="1" applyBorder="1" applyAlignment="1">
      <alignment horizontal="right"/>
    </xf>
    <xf numFmtId="213" fontId="2" fillId="0" borderId="9" xfId="0" applyNumberFormat="1" applyFont="1" applyFill="1" applyBorder="1" applyAlignment="1">
      <alignment horizontal="right"/>
    </xf>
    <xf numFmtId="213" fontId="2" fillId="0" borderId="37" xfId="0" applyNumberFormat="1" applyFont="1" applyFill="1" applyBorder="1" applyAlignment="1">
      <alignment horizontal="right"/>
    </xf>
    <xf numFmtId="214" fontId="2" fillId="0" borderId="59" xfId="0" applyNumberFormat="1" applyFont="1" applyFill="1" applyBorder="1" applyAlignment="1">
      <alignment horizontal="right"/>
    </xf>
    <xf numFmtId="213" fontId="2" fillId="0" borderId="66" xfId="0" applyNumberFormat="1" applyFont="1" applyFill="1" applyBorder="1" applyAlignment="1">
      <alignment horizontal="right"/>
    </xf>
    <xf numFmtId="213" fontId="2" fillId="0" borderId="63" xfId="0" applyNumberFormat="1" applyFont="1" applyFill="1" applyBorder="1" applyAlignment="1">
      <alignment horizontal="right"/>
    </xf>
    <xf numFmtId="4" fontId="2" fillId="0" borderId="44" xfId="126" applyNumberFormat="1" applyFont="1" applyFill="1" applyBorder="1" applyAlignment="1">
      <alignment vertical="center" wrapText="1"/>
      <protection/>
    </xf>
    <xf numFmtId="4" fontId="2" fillId="0" borderId="68" xfId="126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210" fontId="6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1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3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/>
    </xf>
    <xf numFmtId="0" fontId="2" fillId="0" borderId="7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1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10" fontId="7" fillId="0" borderId="0" xfId="0" applyNumberFormat="1" applyFont="1" applyAlignment="1">
      <alignment vertical="center" wrapText="1"/>
    </xf>
    <xf numFmtId="210" fontId="2" fillId="0" borderId="0" xfId="0" applyNumberFormat="1" applyFont="1" applyAlignment="1">
      <alignment horizontal="center" vertical="center" wrapText="1"/>
    </xf>
    <xf numFmtId="207" fontId="2" fillId="0" borderId="9" xfId="0" applyNumberFormat="1" applyFont="1" applyBorder="1" applyAlignment="1">
      <alignment vertical="center" wrapText="1"/>
    </xf>
    <xf numFmtId="207" fontId="7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4" fontId="7" fillId="0" borderId="53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0" fontId="10" fillId="0" borderId="0" xfId="124" applyFont="1">
      <alignment/>
      <protection/>
    </xf>
    <xf numFmtId="0" fontId="46" fillId="0" borderId="0" xfId="124" applyFont="1">
      <alignment/>
      <protection/>
    </xf>
    <xf numFmtId="0" fontId="45" fillId="0" borderId="0" xfId="124" applyFont="1">
      <alignment/>
      <protection/>
    </xf>
    <xf numFmtId="0" fontId="11" fillId="0" borderId="9" xfId="124" applyFont="1" applyBorder="1">
      <alignment/>
      <protection/>
    </xf>
    <xf numFmtId="0" fontId="11" fillId="0" borderId="9" xfId="124" applyFont="1" applyBorder="1" applyAlignment="1">
      <alignment horizontal="center" vertical="center" wrapText="1"/>
      <protection/>
    </xf>
    <xf numFmtId="0" fontId="11" fillId="0" borderId="0" xfId="124" applyFont="1" applyAlignment="1">
      <alignment horizontal="center" vertical="center" wrapText="1"/>
      <protection/>
    </xf>
    <xf numFmtId="0" fontId="9" fillId="0" borderId="0" xfId="124" applyFont="1" applyAlignment="1">
      <alignment horizontal="center" vertical="center" wrapText="1"/>
      <protection/>
    </xf>
    <xf numFmtId="4" fontId="11" fillId="0" borderId="9" xfId="124" applyNumberFormat="1" applyFont="1" applyBorder="1">
      <alignment/>
      <protection/>
    </xf>
    <xf numFmtId="4" fontId="10" fillId="0" borderId="9" xfId="124" applyNumberFormat="1" applyFont="1" applyBorder="1">
      <alignment/>
      <protection/>
    </xf>
    <xf numFmtId="3" fontId="10" fillId="0" borderId="9" xfId="124" applyNumberFormat="1" applyFont="1" applyBorder="1">
      <alignment/>
      <protection/>
    </xf>
    <xf numFmtId="2" fontId="11" fillId="0" borderId="9" xfId="124" applyNumberFormat="1" applyFont="1" applyBorder="1" applyAlignment="1">
      <alignment horizontal="center" vertical="center" wrapText="1"/>
      <protection/>
    </xf>
    <xf numFmtId="2" fontId="11" fillId="0" borderId="0" xfId="124" applyNumberFormat="1" applyFont="1" applyAlignment="1">
      <alignment horizontal="center" vertical="center" wrapText="1"/>
      <protection/>
    </xf>
    <xf numFmtId="2" fontId="9" fillId="0" borderId="0" xfId="124" applyNumberFormat="1" applyFont="1" applyAlignment="1">
      <alignment horizontal="center" vertical="center" wrapText="1"/>
      <protection/>
    </xf>
    <xf numFmtId="0" fontId="10" fillId="0" borderId="0" xfId="124" applyFont="1" applyBorder="1" applyAlignment="1">
      <alignment horizontal="left"/>
      <protection/>
    </xf>
    <xf numFmtId="4" fontId="10" fillId="0" borderId="0" xfId="124" applyNumberFormat="1" applyFont="1" applyBorder="1">
      <alignment/>
      <protection/>
    </xf>
    <xf numFmtId="3" fontId="10" fillId="0" borderId="0" xfId="124" applyNumberFormat="1" applyFont="1" applyBorder="1">
      <alignment/>
      <protection/>
    </xf>
    <xf numFmtId="4" fontId="11" fillId="0" borderId="9" xfId="124" applyNumberFormat="1" applyFont="1" applyBorder="1" applyAlignment="1">
      <alignment horizontal="right" vertical="center" wrapText="1"/>
      <protection/>
    </xf>
    <xf numFmtId="2" fontId="11" fillId="0" borderId="9" xfId="124" applyNumberFormat="1" applyFont="1" applyBorder="1" applyAlignment="1">
      <alignment horizontal="left" vertical="center" wrapText="1"/>
      <protection/>
    </xf>
    <xf numFmtId="0" fontId="11" fillId="0" borderId="0" xfId="124" applyFont="1" applyBorder="1">
      <alignment/>
      <protection/>
    </xf>
    <xf numFmtId="0" fontId="11" fillId="0" borderId="66" xfId="124" applyFont="1" applyBorder="1" applyAlignment="1">
      <alignment horizontal="center" vertical="center" wrapText="1"/>
      <protection/>
    </xf>
    <xf numFmtId="0" fontId="11" fillId="0" borderId="73" xfId="124" applyFont="1" applyBorder="1" applyAlignment="1">
      <alignment horizontal="center" vertical="center" wrapText="1"/>
      <protection/>
    </xf>
    <xf numFmtId="0" fontId="11" fillId="0" borderId="44" xfId="124" applyFont="1" applyBorder="1" applyAlignment="1">
      <alignment horizontal="center" vertical="center" wrapText="1"/>
      <protection/>
    </xf>
    <xf numFmtId="0" fontId="11" fillId="0" borderId="63" xfId="124" applyFont="1" applyBorder="1" applyAlignment="1">
      <alignment horizontal="center"/>
      <protection/>
    </xf>
    <xf numFmtId="3" fontId="11" fillId="0" borderId="37" xfId="124" applyNumberFormat="1" applyFont="1" applyBorder="1">
      <alignment/>
      <protection/>
    </xf>
    <xf numFmtId="3" fontId="10" fillId="0" borderId="37" xfId="124" applyNumberFormat="1" applyFont="1" applyBorder="1">
      <alignment/>
      <protection/>
    </xf>
    <xf numFmtId="0" fontId="11" fillId="0" borderId="19" xfId="124" applyFont="1" applyBorder="1">
      <alignment/>
      <protection/>
    </xf>
    <xf numFmtId="0" fontId="11" fillId="0" borderId="22" xfId="124" applyFont="1" applyBorder="1">
      <alignment/>
      <protection/>
    </xf>
    <xf numFmtId="2" fontId="11" fillId="0" borderId="63" xfId="124" applyNumberFormat="1" applyFont="1" applyBorder="1" applyAlignment="1">
      <alignment horizontal="center" vertical="center" wrapText="1"/>
      <protection/>
    </xf>
    <xf numFmtId="2" fontId="11" fillId="0" borderId="37" xfId="124" applyNumberFormat="1" applyFont="1" applyBorder="1" applyAlignment="1">
      <alignment horizontal="center" vertical="center" wrapText="1"/>
      <protection/>
    </xf>
    <xf numFmtId="0" fontId="11" fillId="0" borderId="63" xfId="124" applyFont="1" applyBorder="1" applyAlignment="1">
      <alignment horizontal="center" vertical="center" wrapText="1"/>
      <protection/>
    </xf>
    <xf numFmtId="0" fontId="11" fillId="0" borderId="37" xfId="124" applyFont="1" applyBorder="1" applyAlignment="1">
      <alignment horizontal="center" vertical="center" wrapText="1"/>
      <protection/>
    </xf>
    <xf numFmtId="0" fontId="10" fillId="0" borderId="19" xfId="124" applyFont="1" applyBorder="1" applyAlignment="1">
      <alignment horizontal="left"/>
      <protection/>
    </xf>
    <xf numFmtId="3" fontId="10" fillId="0" borderId="22" xfId="124" applyNumberFormat="1" applyFont="1" applyBorder="1">
      <alignment/>
      <protection/>
    </xf>
    <xf numFmtId="49" fontId="11" fillId="0" borderId="63" xfId="124" applyNumberFormat="1" applyFont="1" applyBorder="1" applyAlignment="1">
      <alignment horizontal="center" vertical="center" wrapText="1"/>
      <protection/>
    </xf>
    <xf numFmtId="3" fontId="11" fillId="0" borderId="37" xfId="124" applyNumberFormat="1" applyFont="1" applyBorder="1" applyAlignment="1">
      <alignment horizontal="right" vertical="center" wrapText="1"/>
      <protection/>
    </xf>
    <xf numFmtId="2" fontId="10" fillId="0" borderId="56" xfId="124" applyNumberFormat="1" applyFont="1" applyBorder="1" applyAlignment="1">
      <alignment horizontal="center" vertical="center" wrapText="1"/>
      <protection/>
    </xf>
    <xf numFmtId="2" fontId="10" fillId="0" borderId="53" xfId="124" applyNumberFormat="1" applyFont="1" applyBorder="1" applyAlignment="1">
      <alignment horizontal="center" vertical="center" wrapText="1"/>
      <protection/>
    </xf>
    <xf numFmtId="4" fontId="10" fillId="0" borderId="53" xfId="124" applyNumberFormat="1" applyFont="1" applyBorder="1" applyAlignment="1">
      <alignment horizontal="right" vertical="center" wrapText="1"/>
      <protection/>
    </xf>
    <xf numFmtId="3" fontId="10" fillId="0" borderId="41" xfId="124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210" fontId="1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7" fillId="0" borderId="63" xfId="0" applyFont="1" applyBorder="1" applyAlignment="1">
      <alignment/>
    </xf>
    <xf numFmtId="4" fontId="11" fillId="0" borderId="37" xfId="124" applyNumberFormat="1" applyFont="1" applyBorder="1">
      <alignment/>
      <protection/>
    </xf>
    <xf numFmtId="4" fontId="10" fillId="0" borderId="37" xfId="124" applyNumberFormat="1" applyFont="1" applyBorder="1">
      <alignment/>
      <protection/>
    </xf>
    <xf numFmtId="4" fontId="10" fillId="0" borderId="22" xfId="124" applyNumberFormat="1" applyFont="1" applyBorder="1">
      <alignment/>
      <protection/>
    </xf>
    <xf numFmtId="0" fontId="10" fillId="0" borderId="56" xfId="124" applyFont="1" applyBorder="1">
      <alignment/>
      <protection/>
    </xf>
    <xf numFmtId="0" fontId="10" fillId="0" borderId="53" xfId="124" applyFont="1" applyBorder="1">
      <alignment/>
      <protection/>
    </xf>
    <xf numFmtId="4" fontId="10" fillId="0" borderId="53" xfId="124" applyNumberFormat="1" applyFont="1" applyBorder="1">
      <alignment/>
      <protection/>
    </xf>
    <xf numFmtId="3" fontId="10" fillId="0" borderId="41" xfId="124" applyNumberFormat="1" applyFont="1" applyBorder="1">
      <alignment/>
      <protection/>
    </xf>
    <xf numFmtId="213" fontId="11" fillId="0" borderId="0" xfId="124" applyNumberFormat="1" applyFont="1" applyAlignment="1">
      <alignment horizontal="center" vertical="center" wrapText="1"/>
      <protection/>
    </xf>
    <xf numFmtId="213" fontId="10" fillId="0" borderId="0" xfId="124" applyNumberFormat="1" applyFont="1">
      <alignment/>
      <protection/>
    </xf>
    <xf numFmtId="213" fontId="45" fillId="0" borderId="0" xfId="124" applyNumberFormat="1" applyFont="1">
      <alignment/>
      <protection/>
    </xf>
    <xf numFmtId="3" fontId="11" fillId="0" borderId="22" xfId="124" applyNumberFormat="1" applyFont="1" applyBorder="1">
      <alignment/>
      <protection/>
    </xf>
    <xf numFmtId="4" fontId="2" fillId="0" borderId="0" xfId="0" applyNumberFormat="1" applyFont="1" applyBorder="1" applyAlignment="1">
      <alignment/>
    </xf>
    <xf numFmtId="3" fontId="2" fillId="0" borderId="37" xfId="79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 wrapText="1"/>
    </xf>
    <xf numFmtId="0" fontId="11" fillId="0" borderId="0" xfId="124" applyFont="1" applyFill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vertical="center" wrapText="1"/>
    </xf>
    <xf numFmtId="3" fontId="7" fillId="0" borderId="37" xfId="79" applyNumberFormat="1" applyFont="1" applyBorder="1" applyAlignment="1">
      <alignment vertical="center"/>
    </xf>
    <xf numFmtId="3" fontId="7" fillId="0" borderId="22" xfId="79" applyNumberFormat="1" applyFont="1" applyBorder="1" applyAlignment="1">
      <alignment vertical="center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9" fillId="0" borderId="19" xfId="124" applyFont="1" applyBorder="1">
      <alignment/>
      <protection/>
    </xf>
    <xf numFmtId="3" fontId="7" fillId="0" borderId="22" xfId="79" applyNumberFormat="1" applyFont="1" applyBorder="1" applyAlignment="1">
      <alignment vertical="center"/>
    </xf>
    <xf numFmtId="0" fontId="10" fillId="0" borderId="56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213" fontId="7" fillId="20" borderId="41" xfId="0" applyNumberFormat="1" applyFont="1" applyFill="1" applyBorder="1" applyAlignment="1">
      <alignment horizontal="center" vertical="center" wrapText="1"/>
    </xf>
    <xf numFmtId="10" fontId="7" fillId="20" borderId="13" xfId="0" applyNumberFormat="1" applyFont="1" applyFill="1" applyBorder="1" applyAlignment="1">
      <alignment vertical="center"/>
    </xf>
    <xf numFmtId="0" fontId="2" fillId="24" borderId="67" xfId="0" applyFont="1" applyFill="1" applyBorder="1" applyAlignment="1">
      <alignment horizontal="left" vertical="center"/>
    </xf>
    <xf numFmtId="0" fontId="2" fillId="24" borderId="49" xfId="0" applyFont="1" applyFill="1" applyBorder="1" applyAlignment="1">
      <alignment horizontal="left" vertical="center"/>
    </xf>
    <xf numFmtId="213" fontId="7" fillId="20" borderId="53" xfId="0" applyNumberFormat="1" applyFont="1" applyFill="1" applyBorder="1" applyAlignment="1">
      <alignment horizontal="center" vertical="center" wrapText="1"/>
    </xf>
    <xf numFmtId="4" fontId="9" fillId="0" borderId="0" xfId="124" applyNumberFormat="1" applyFont="1">
      <alignment/>
      <protection/>
    </xf>
    <xf numFmtId="0" fontId="10" fillId="24" borderId="35" xfId="0" applyFont="1" applyFill="1" applyBorder="1" applyAlignment="1">
      <alignment horizontal="left" vertical="center"/>
    </xf>
    <xf numFmtId="0" fontId="10" fillId="24" borderId="65" xfId="0" applyFont="1" applyFill="1" applyBorder="1" applyAlignment="1">
      <alignment horizontal="left" vertical="center"/>
    </xf>
    <xf numFmtId="213" fontId="2" fillId="0" borderId="56" xfId="0" applyNumberFormat="1" applyFont="1" applyFill="1" applyBorder="1" applyAlignment="1">
      <alignment/>
    </xf>
    <xf numFmtId="213" fontId="2" fillId="0" borderId="53" xfId="0" applyNumberFormat="1" applyFont="1" applyFill="1" applyBorder="1" applyAlignment="1">
      <alignment/>
    </xf>
    <xf numFmtId="213" fontId="2" fillId="0" borderId="41" xfId="0" applyNumberFormat="1" applyFont="1" applyFill="1" applyBorder="1" applyAlignment="1">
      <alignment/>
    </xf>
    <xf numFmtId="213" fontId="2" fillId="0" borderId="72" xfId="0" applyNumberFormat="1" applyFont="1" applyFill="1" applyBorder="1" applyAlignment="1">
      <alignment/>
    </xf>
    <xf numFmtId="213" fontId="2" fillId="0" borderId="39" xfId="0" applyNumberFormat="1" applyFont="1" applyFill="1" applyBorder="1" applyAlignment="1">
      <alignment/>
    </xf>
    <xf numFmtId="213" fontId="2" fillId="0" borderId="63" xfId="0" applyNumberFormat="1" applyFont="1" applyFill="1" applyBorder="1" applyAlignment="1">
      <alignment/>
    </xf>
    <xf numFmtId="213" fontId="2" fillId="0" borderId="37" xfId="0" applyNumberFormat="1" applyFont="1" applyFill="1" applyBorder="1" applyAlignment="1">
      <alignment/>
    </xf>
    <xf numFmtId="213" fontId="2" fillId="0" borderId="63" xfId="0" applyNumberFormat="1" applyFont="1" applyFill="1" applyBorder="1" applyAlignment="1">
      <alignment vertical="center"/>
    </xf>
    <xf numFmtId="213" fontId="2" fillId="0" borderId="37" xfId="0" applyNumberFormat="1" applyFont="1" applyFill="1" applyBorder="1" applyAlignment="1">
      <alignment vertical="center"/>
    </xf>
    <xf numFmtId="213" fontId="11" fillId="0" borderId="64" xfId="0" applyNumberFormat="1" applyFont="1" applyFill="1" applyBorder="1" applyAlignment="1">
      <alignment/>
    </xf>
    <xf numFmtId="213" fontId="2" fillId="0" borderId="62" xfId="0" applyNumberFormat="1" applyFont="1" applyFill="1" applyBorder="1" applyAlignment="1">
      <alignment/>
    </xf>
    <xf numFmtId="3" fontId="11" fillId="0" borderId="68" xfId="119" applyNumberFormat="1" applyFont="1" applyFill="1" applyBorder="1" applyAlignment="1">
      <alignment vertical="center" wrapText="1"/>
      <protection/>
    </xf>
    <xf numFmtId="3" fontId="11" fillId="0" borderId="64" xfId="119" applyNumberFormat="1" applyFont="1" applyFill="1" applyBorder="1" applyAlignment="1">
      <alignment vertical="center" wrapText="1"/>
      <protection/>
    </xf>
    <xf numFmtId="213" fontId="2" fillId="0" borderId="64" xfId="0" applyNumberFormat="1" applyFont="1" applyFill="1" applyBorder="1" applyAlignment="1">
      <alignment/>
    </xf>
    <xf numFmtId="3" fontId="11" fillId="0" borderId="64" xfId="121" applyNumberFormat="1" applyFont="1" applyFill="1" applyBorder="1" applyAlignment="1">
      <alignment vertical="center" wrapText="1"/>
      <protection/>
    </xf>
    <xf numFmtId="213" fontId="2" fillId="0" borderId="68" xfId="0" applyNumberFormat="1" applyFont="1" applyFill="1" applyBorder="1" applyAlignment="1">
      <alignment/>
    </xf>
    <xf numFmtId="213" fontId="2" fillId="0" borderId="64" xfId="0" applyNumberFormat="1" applyFont="1" applyFill="1" applyBorder="1" applyAlignment="1">
      <alignment vertical="center"/>
    </xf>
    <xf numFmtId="213" fontId="2" fillId="0" borderId="9" xfId="0" applyNumberFormat="1" applyFont="1" applyFill="1" applyBorder="1" applyAlignment="1">
      <alignment/>
    </xf>
    <xf numFmtId="213" fontId="2" fillId="0" borderId="76" xfId="0" applyNumberFormat="1" applyFont="1" applyFill="1" applyBorder="1" applyAlignment="1">
      <alignment/>
    </xf>
    <xf numFmtId="3" fontId="11" fillId="0" borderId="9" xfId="120" applyNumberFormat="1" applyFont="1" applyFill="1" applyBorder="1" applyProtection="1">
      <alignment/>
      <protection/>
    </xf>
    <xf numFmtId="3" fontId="11" fillId="0" borderId="34" xfId="120" applyNumberFormat="1" applyFont="1" applyFill="1" applyBorder="1" applyProtection="1">
      <alignment/>
      <protection/>
    </xf>
    <xf numFmtId="3" fontId="11" fillId="0" borderId="63" xfId="120" applyNumberFormat="1" applyFont="1" applyBorder="1" applyProtection="1">
      <alignment/>
      <protection locked="0"/>
    </xf>
    <xf numFmtId="3" fontId="11" fillId="0" borderId="9" xfId="120" applyNumberFormat="1" applyFont="1" applyBorder="1" applyProtection="1">
      <alignment/>
      <protection locked="0"/>
    </xf>
    <xf numFmtId="3" fontId="11" fillId="0" borderId="61" xfId="120" applyNumberFormat="1" applyFont="1" applyBorder="1" applyProtection="1">
      <alignment/>
      <protection locked="0"/>
    </xf>
    <xf numFmtId="3" fontId="11" fillId="0" borderId="36" xfId="120" applyNumberFormat="1" applyFont="1" applyBorder="1" applyProtection="1">
      <alignment/>
      <protection locked="0"/>
    </xf>
    <xf numFmtId="3" fontId="11" fillId="0" borderId="63" xfId="120" applyNumberFormat="1" applyFont="1" applyBorder="1" applyProtection="1">
      <alignment/>
      <protection/>
    </xf>
    <xf numFmtId="3" fontId="10" fillId="0" borderId="9" xfId="120" applyNumberFormat="1" applyFont="1" applyBorder="1" applyProtection="1">
      <alignment/>
      <protection locked="0"/>
    </xf>
    <xf numFmtId="3" fontId="11" fillId="0" borderId="34" xfId="120" applyNumberFormat="1" applyFont="1" applyBorder="1" applyProtection="1">
      <alignment/>
      <protection/>
    </xf>
    <xf numFmtId="3" fontId="11" fillId="0" borderId="9" xfId="120" applyNumberFormat="1" applyFont="1" applyBorder="1" applyProtection="1">
      <alignment/>
      <protection/>
    </xf>
    <xf numFmtId="3" fontId="2" fillId="0" borderId="74" xfId="0" applyNumberFormat="1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213" fontId="2" fillId="0" borderId="75" xfId="0" applyNumberFormat="1" applyFont="1" applyFill="1" applyBorder="1" applyAlignment="1">
      <alignment/>
    </xf>
    <xf numFmtId="10" fontId="2" fillId="0" borderId="39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0" fontId="2" fillId="0" borderId="37" xfId="0" applyNumberFormat="1" applyFont="1" applyFill="1" applyBorder="1" applyAlignment="1">
      <alignment vertical="center"/>
    </xf>
    <xf numFmtId="213" fontId="2" fillId="0" borderId="59" xfId="0" applyNumberFormat="1" applyFont="1" applyFill="1" applyBorder="1" applyAlignment="1">
      <alignment/>
    </xf>
    <xf numFmtId="213" fontId="2" fillId="0" borderId="77" xfId="0" applyNumberFormat="1" applyFont="1" applyFill="1" applyBorder="1" applyAlignment="1">
      <alignment/>
    </xf>
    <xf numFmtId="10" fontId="2" fillId="0" borderId="41" xfId="0" applyNumberFormat="1" applyFont="1" applyFill="1" applyBorder="1" applyAlignment="1">
      <alignment vertical="center"/>
    </xf>
    <xf numFmtId="213" fontId="2" fillId="0" borderId="66" xfId="0" applyNumberFormat="1" applyFont="1" applyFill="1" applyBorder="1" applyAlignment="1">
      <alignment vertical="center"/>
    </xf>
    <xf numFmtId="213" fontId="2" fillId="0" borderId="73" xfId="0" applyNumberFormat="1" applyFont="1" applyFill="1" applyBorder="1" applyAlignment="1">
      <alignment vertical="center"/>
    </xf>
    <xf numFmtId="213" fontId="2" fillId="0" borderId="78" xfId="0" applyNumberFormat="1" applyFont="1" applyFill="1" applyBorder="1" applyAlignment="1">
      <alignment vertical="center"/>
    </xf>
    <xf numFmtId="213" fontId="2" fillId="0" borderId="44" xfId="0" applyNumberFormat="1" applyFont="1" applyFill="1" applyBorder="1" applyAlignment="1">
      <alignment vertical="center"/>
    </xf>
    <xf numFmtId="213" fontId="2" fillId="0" borderId="72" xfId="0" applyNumberFormat="1" applyFont="1" applyFill="1" applyBorder="1" applyAlignment="1">
      <alignment vertical="center"/>
    </xf>
    <xf numFmtId="213" fontId="2" fillId="0" borderId="75" xfId="0" applyNumberFormat="1" applyFont="1" applyFill="1" applyBorder="1" applyAlignment="1">
      <alignment vertical="center"/>
    </xf>
    <xf numFmtId="213" fontId="2" fillId="0" borderId="9" xfId="0" applyNumberFormat="1" applyFont="1" applyFill="1" applyBorder="1" applyAlignment="1">
      <alignment vertical="center"/>
    </xf>
    <xf numFmtId="213" fontId="43" fillId="0" borderId="63" xfId="0" applyNumberFormat="1" applyFont="1" applyFill="1" applyBorder="1" applyAlignment="1">
      <alignment vertical="center"/>
    </xf>
    <xf numFmtId="213" fontId="43" fillId="0" borderId="9" xfId="0" applyNumberFormat="1" applyFont="1" applyFill="1" applyBorder="1" applyAlignment="1">
      <alignment vertical="center"/>
    </xf>
    <xf numFmtId="213" fontId="43" fillId="0" borderId="64" xfId="0" applyNumberFormat="1" applyFont="1" applyFill="1" applyBorder="1" applyAlignment="1">
      <alignment vertical="center"/>
    </xf>
    <xf numFmtId="213" fontId="43" fillId="0" borderId="37" xfId="0" applyNumberFormat="1" applyFont="1" applyFill="1" applyBorder="1" applyAlignment="1">
      <alignment vertical="center"/>
    </xf>
    <xf numFmtId="213" fontId="2" fillId="0" borderId="56" xfId="0" applyNumberFormat="1" applyFont="1" applyFill="1" applyBorder="1" applyAlignment="1">
      <alignment vertical="center"/>
    </xf>
    <xf numFmtId="213" fontId="2" fillId="0" borderId="53" xfId="0" applyNumberFormat="1" applyFont="1" applyFill="1" applyBorder="1" applyAlignment="1">
      <alignment vertical="center"/>
    </xf>
    <xf numFmtId="213" fontId="2" fillId="0" borderId="55" xfId="0" applyNumberFormat="1" applyFont="1" applyFill="1" applyBorder="1" applyAlignment="1">
      <alignment vertical="center"/>
    </xf>
    <xf numFmtId="213" fontId="2" fillId="0" borderId="41" xfId="0" applyNumberFormat="1" applyFont="1" applyFill="1" applyBorder="1" applyAlignment="1">
      <alignment vertical="center"/>
    </xf>
    <xf numFmtId="213" fontId="2" fillId="0" borderId="79" xfId="0" applyNumberFormat="1" applyFont="1" applyFill="1" applyBorder="1" applyAlignment="1">
      <alignment vertical="center"/>
    </xf>
    <xf numFmtId="213" fontId="2" fillId="0" borderId="59" xfId="0" applyNumberFormat="1" applyFont="1" applyFill="1" applyBorder="1" applyAlignment="1">
      <alignment vertical="center"/>
    </xf>
    <xf numFmtId="213" fontId="43" fillId="0" borderId="59" xfId="0" applyNumberFormat="1" applyFont="1" applyFill="1" applyBorder="1" applyAlignment="1">
      <alignment vertical="center"/>
    </xf>
    <xf numFmtId="213" fontId="2" fillId="0" borderId="77" xfId="0" applyNumberFormat="1" applyFont="1" applyFill="1" applyBorder="1" applyAlignment="1">
      <alignment vertical="center"/>
    </xf>
    <xf numFmtId="213" fontId="11" fillId="0" borderId="34" xfId="0" applyNumberFormat="1" applyFont="1" applyFill="1" applyBorder="1" applyAlignment="1">
      <alignment horizontal="right" vertical="center" wrapText="1"/>
    </xf>
    <xf numFmtId="213" fontId="11" fillId="0" borderId="64" xfId="0" applyNumberFormat="1" applyFont="1" applyFill="1" applyBorder="1" applyAlignment="1">
      <alignment horizontal="right" vertical="center" wrapText="1"/>
    </xf>
    <xf numFmtId="213" fontId="11" fillId="0" borderId="39" xfId="0" applyNumberFormat="1" applyFont="1" applyFill="1" applyBorder="1" applyAlignment="1">
      <alignment vertical="center" wrapText="1"/>
    </xf>
    <xf numFmtId="213" fontId="11" fillId="0" borderId="37" xfId="0" applyNumberFormat="1" applyFont="1" applyFill="1" applyBorder="1" applyAlignment="1">
      <alignment vertical="center" wrapText="1"/>
    </xf>
    <xf numFmtId="213" fontId="11" fillId="0" borderId="46" xfId="0" applyNumberFormat="1" applyFont="1" applyFill="1" applyBorder="1" applyAlignment="1">
      <alignment horizontal="right" vertical="center"/>
    </xf>
    <xf numFmtId="213" fontId="11" fillId="0" borderId="64" xfId="0" applyNumberFormat="1" applyFont="1" applyFill="1" applyBorder="1" applyAlignment="1">
      <alignment horizontal="right" vertical="center"/>
    </xf>
    <xf numFmtId="213" fontId="11" fillId="0" borderId="68" xfId="0" applyNumberFormat="1" applyFont="1" applyFill="1" applyBorder="1" applyAlignment="1">
      <alignment/>
    </xf>
    <xf numFmtId="213" fontId="11" fillId="0" borderId="39" xfId="0" applyNumberFormat="1" applyFont="1" applyFill="1" applyBorder="1" applyAlignment="1">
      <alignment/>
    </xf>
    <xf numFmtId="213" fontId="11" fillId="0" borderId="37" xfId="0" applyNumberFormat="1" applyFont="1" applyFill="1" applyBorder="1" applyAlignment="1">
      <alignment/>
    </xf>
    <xf numFmtId="213" fontId="11" fillId="0" borderId="64" xfId="0" applyNumberFormat="1" applyFont="1" applyFill="1" applyBorder="1" applyAlignment="1">
      <alignment vertical="center" wrapText="1"/>
    </xf>
    <xf numFmtId="213" fontId="11" fillId="0" borderId="80" xfId="0" applyNumberFormat="1" applyFont="1" applyFill="1" applyBorder="1" applyAlignment="1">
      <alignment/>
    </xf>
    <xf numFmtId="4" fontId="2" fillId="0" borderId="66" xfId="126" applyNumberFormat="1" applyFont="1" applyFill="1" applyBorder="1" applyAlignment="1">
      <alignment horizontal="right" vertical="center"/>
      <protection/>
    </xf>
    <xf numFmtId="4" fontId="2" fillId="0" borderId="63" xfId="126" applyNumberFormat="1" applyFont="1" applyFill="1" applyBorder="1" applyAlignment="1">
      <alignment vertical="center" wrapText="1"/>
      <protection/>
    </xf>
    <xf numFmtId="4" fontId="2" fillId="0" borderId="63" xfId="126" applyNumberFormat="1" applyFont="1" applyFill="1" applyBorder="1" applyAlignment="1">
      <alignment vertical="center" wrapText="1"/>
      <protection/>
    </xf>
    <xf numFmtId="4" fontId="2" fillId="0" borderId="56" xfId="126" applyNumberFormat="1" applyFont="1" applyFill="1" applyBorder="1" applyAlignment="1">
      <alignment vertical="center" wrapText="1"/>
      <protection/>
    </xf>
    <xf numFmtId="4" fontId="2" fillId="0" borderId="73" xfId="126" applyNumberFormat="1" applyFont="1" applyFill="1" applyBorder="1" applyAlignment="1">
      <alignment horizontal="right" vertical="center"/>
      <protection/>
    </xf>
    <xf numFmtId="4" fontId="2" fillId="0" borderId="9" xfId="126" applyNumberFormat="1" applyFont="1" applyFill="1" applyBorder="1" applyAlignment="1">
      <alignment horizontal="right" vertical="center"/>
      <protection/>
    </xf>
    <xf numFmtId="4" fontId="2" fillId="0" borderId="9" xfId="126" applyNumberFormat="1" applyFont="1" applyFill="1" applyBorder="1" applyAlignment="1">
      <alignment vertical="center"/>
      <protection/>
    </xf>
    <xf numFmtId="3" fontId="11" fillId="0" borderId="36" xfId="120" applyNumberFormat="1" applyFont="1" applyFill="1" applyBorder="1" applyProtection="1">
      <alignment/>
      <protection locked="0"/>
    </xf>
    <xf numFmtId="3" fontId="11" fillId="0" borderId="61" xfId="120" applyNumberFormat="1" applyFont="1" applyFill="1" applyBorder="1" applyProtection="1">
      <alignment/>
      <protection locked="0"/>
    </xf>
    <xf numFmtId="4" fontId="2" fillId="0" borderId="81" xfId="126" applyNumberFormat="1" applyFont="1" applyFill="1" applyBorder="1" applyAlignment="1">
      <alignment horizontal="right" vertical="center"/>
      <protection/>
    </xf>
    <xf numFmtId="4" fontId="2" fillId="0" borderId="64" xfId="126" applyNumberFormat="1" applyFont="1" applyFill="1" applyBorder="1" applyAlignment="1">
      <alignment horizontal="right"/>
      <protection/>
    </xf>
    <xf numFmtId="4" fontId="11" fillId="0" borderId="38" xfId="126" applyNumberFormat="1" applyFont="1" applyFill="1" applyBorder="1" applyAlignment="1">
      <alignment horizontal="right"/>
      <protection/>
    </xf>
    <xf numFmtId="4" fontId="11" fillId="0" borderId="37" xfId="126" applyNumberFormat="1" applyFont="1" applyFill="1" applyBorder="1" applyAlignment="1">
      <alignment horizontal="right"/>
      <protection/>
    </xf>
    <xf numFmtId="4" fontId="11" fillId="0" borderId="39" xfId="126" applyNumberFormat="1" applyFont="1" applyFill="1" applyBorder="1" applyAlignment="1">
      <alignment horizontal="right"/>
      <protection/>
    </xf>
    <xf numFmtId="4" fontId="2" fillId="0" borderId="9" xfId="126" applyNumberFormat="1" applyFont="1" applyFill="1" applyBorder="1" applyAlignment="1">
      <alignment horizontal="right"/>
      <protection/>
    </xf>
    <xf numFmtId="4" fontId="33" fillId="0" borderId="42" xfId="126" applyNumberFormat="1" applyFont="1" applyFill="1" applyBorder="1">
      <alignment/>
      <protection/>
    </xf>
    <xf numFmtId="4" fontId="2" fillId="0" borderId="37" xfId="126" applyNumberFormat="1" applyFont="1" applyFill="1" applyBorder="1" applyAlignment="1">
      <alignment vertical="center" wrapText="1"/>
      <protection/>
    </xf>
    <xf numFmtId="0" fontId="2" fillId="0" borderId="49" xfId="126" applyFont="1" applyFill="1" applyBorder="1" applyAlignment="1">
      <alignment vertical="center" wrapText="1"/>
      <protection/>
    </xf>
    <xf numFmtId="4" fontId="2" fillId="0" borderId="64" xfId="126" applyNumberFormat="1" applyFont="1" applyFill="1" applyBorder="1" applyAlignment="1">
      <alignment horizontal="right" vertical="center"/>
      <protection/>
    </xf>
    <xf numFmtId="4" fontId="33" fillId="0" borderId="30" xfId="126" applyNumberFormat="1" applyFont="1" applyFill="1" applyBorder="1">
      <alignment/>
      <protection/>
    </xf>
    <xf numFmtId="3" fontId="11" fillId="0" borderId="9" xfId="120" applyNumberFormat="1" applyFont="1" applyFill="1" applyBorder="1" applyProtection="1">
      <alignment/>
      <protection locked="0"/>
    </xf>
    <xf numFmtId="3" fontId="11" fillId="0" borderId="63" xfId="120" applyNumberFormat="1" applyFont="1" applyFill="1" applyBorder="1" applyProtection="1">
      <alignment/>
      <protection/>
    </xf>
    <xf numFmtId="3" fontId="11" fillId="0" borderId="63" xfId="120" applyNumberFormat="1" applyFont="1" applyFill="1" applyBorder="1" applyProtection="1">
      <alignment/>
      <protection locked="0"/>
    </xf>
    <xf numFmtId="4" fontId="2" fillId="0" borderId="72" xfId="126" applyNumberFormat="1" applyFont="1" applyFill="1" applyBorder="1" applyAlignment="1">
      <alignment vertical="center" wrapText="1"/>
      <protection/>
    </xf>
    <xf numFmtId="4" fontId="8" fillId="0" borderId="68" xfId="126" applyNumberFormat="1" applyFont="1" applyFill="1" applyBorder="1">
      <alignment/>
      <protection/>
    </xf>
    <xf numFmtId="4" fontId="11" fillId="0" borderId="44" xfId="126" applyNumberFormat="1" applyFont="1" applyFill="1" applyBorder="1" applyAlignment="1">
      <alignment horizontal="right"/>
      <protection/>
    </xf>
    <xf numFmtId="4" fontId="11" fillId="0" borderId="41" xfId="126" applyNumberFormat="1" applyFont="1" applyFill="1" applyBorder="1" applyAlignment="1">
      <alignment horizontal="right"/>
      <protection/>
    </xf>
    <xf numFmtId="213" fontId="11" fillId="0" borderId="63" xfId="0" applyNumberFormat="1" applyFont="1" applyFill="1" applyBorder="1" applyAlignment="1">
      <alignment horizontal="right" vertical="center"/>
    </xf>
    <xf numFmtId="213" fontId="11" fillId="0" borderId="9" xfId="0" applyNumberFormat="1" applyFont="1" applyFill="1" applyBorder="1" applyAlignment="1">
      <alignment horizontal="right" vertical="center"/>
    </xf>
    <xf numFmtId="213" fontId="11" fillId="0" borderId="75" xfId="0" applyNumberFormat="1" applyFont="1" applyFill="1" applyBorder="1" applyAlignment="1">
      <alignment horizontal="right" vertical="center"/>
    </xf>
    <xf numFmtId="213" fontId="11" fillId="0" borderId="72" xfId="0" applyNumberFormat="1" applyFont="1" applyFill="1" applyBorder="1" applyAlignment="1">
      <alignment horizontal="right" vertical="center"/>
    </xf>
    <xf numFmtId="213" fontId="11" fillId="0" borderId="38" xfId="0" applyNumberFormat="1" applyFont="1" applyFill="1" applyBorder="1" applyAlignment="1">
      <alignment/>
    </xf>
    <xf numFmtId="213" fontId="2" fillId="0" borderId="82" xfId="0" applyNumberFormat="1" applyFont="1" applyFill="1" applyBorder="1" applyAlignment="1">
      <alignment/>
    </xf>
    <xf numFmtId="213" fontId="2" fillId="0" borderId="79" xfId="0" applyNumberFormat="1" applyFont="1" applyFill="1" applyBorder="1" applyAlignment="1">
      <alignment/>
    </xf>
    <xf numFmtId="213" fontId="2" fillId="0" borderId="49" xfId="0" applyNumberFormat="1" applyFont="1" applyFill="1" applyBorder="1" applyAlignment="1">
      <alignment/>
    </xf>
    <xf numFmtId="4" fontId="2" fillId="0" borderId="59" xfId="126" applyNumberFormat="1" applyFont="1" applyFill="1" applyBorder="1" applyAlignment="1">
      <alignment vertical="center" wrapText="1"/>
      <protection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4" fontId="11" fillId="0" borderId="9" xfId="0" applyNumberFormat="1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4" fontId="11" fillId="0" borderId="63" xfId="0" applyNumberFormat="1" applyFont="1" applyBorder="1" applyAlignment="1" applyProtection="1">
      <alignment/>
      <protection/>
    </xf>
    <xf numFmtId="4" fontId="11" fillId="0" borderId="63" xfId="0" applyNumberFormat="1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 horizontal="left"/>
      <protection locked="0"/>
    </xf>
    <xf numFmtId="4" fontId="11" fillId="0" borderId="61" xfId="0" applyNumberFormat="1" applyFont="1" applyBorder="1" applyAlignment="1" applyProtection="1">
      <alignment/>
      <protection locked="0"/>
    </xf>
    <xf numFmtId="4" fontId="11" fillId="0" borderId="36" xfId="0" applyNumberFormat="1" applyFont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 vertical="center" wrapText="1"/>
      <protection locked="0"/>
    </xf>
    <xf numFmtId="4" fontId="38" fillId="20" borderId="29" xfId="0" applyNumberFormat="1" applyFont="1" applyFill="1" applyBorder="1" applyAlignment="1" applyProtection="1">
      <alignment vertical="center"/>
      <protection locked="0"/>
    </xf>
    <xf numFmtId="4" fontId="33" fillId="25" borderId="30" xfId="126" applyNumberFormat="1" applyFont="1" applyFill="1" applyBorder="1">
      <alignment/>
      <protection/>
    </xf>
    <xf numFmtId="4" fontId="33" fillId="25" borderId="42" xfId="126" applyNumberFormat="1" applyFont="1" applyFill="1" applyBorder="1">
      <alignment/>
      <protection/>
    </xf>
    <xf numFmtId="0" fontId="5" fillId="0" borderId="0" xfId="0" applyFont="1" applyAlignment="1">
      <alignment horizontal="left" vertical="center" wrapText="1"/>
    </xf>
    <xf numFmtId="210" fontId="5" fillId="0" borderId="0" xfId="0" applyNumberFormat="1" applyFont="1" applyAlignment="1">
      <alignment horizontal="left" vertical="center" wrapText="1"/>
    </xf>
    <xf numFmtId="4" fontId="2" fillId="0" borderId="46" xfId="126" applyNumberFormat="1" applyFont="1" applyBorder="1" applyAlignment="1">
      <alignment horizontal="right" vertical="center"/>
      <protection/>
    </xf>
    <xf numFmtId="4" fontId="2" fillId="0" borderId="46" xfId="126" applyNumberFormat="1" applyFont="1" applyBorder="1" applyAlignment="1">
      <alignment vertical="center"/>
      <protection/>
    </xf>
    <xf numFmtId="202" fontId="2" fillId="0" borderId="15" xfId="126" applyNumberFormat="1" applyFont="1" applyBorder="1" applyAlignment="1" quotePrefix="1">
      <alignment horizontal="center" vertical="center"/>
      <protection/>
    </xf>
    <xf numFmtId="49" fontId="2" fillId="0" borderId="58" xfId="126" applyNumberFormat="1" applyFont="1" applyBorder="1" applyAlignment="1">
      <alignment horizontal="center" vertical="center"/>
      <protection/>
    </xf>
    <xf numFmtId="0" fontId="2" fillId="0" borderId="71" xfId="126" applyFont="1" applyBorder="1" applyAlignment="1">
      <alignment vertical="center" wrapText="1"/>
      <protection/>
    </xf>
    <xf numFmtId="0" fontId="59" fillId="20" borderId="29" xfId="0" applyFont="1" applyFill="1" applyBorder="1" applyAlignment="1">
      <alignment horizontal="center"/>
    </xf>
    <xf numFmtId="3" fontId="59" fillId="20" borderId="40" xfId="0" applyNumberFormat="1" applyFont="1" applyFill="1" applyBorder="1" applyAlignment="1">
      <alignment horizontal="center"/>
    </xf>
    <xf numFmtId="3" fontId="59" fillId="20" borderId="31" xfId="0" applyNumberFormat="1" applyFont="1" applyFill="1" applyBorder="1" applyAlignment="1">
      <alignment/>
    </xf>
    <xf numFmtId="3" fontId="59" fillId="20" borderId="32" xfId="0" applyNumberFormat="1" applyFont="1" applyFill="1" applyBorder="1" applyAlignment="1">
      <alignment/>
    </xf>
    <xf numFmtId="3" fontId="60" fillId="0" borderId="28" xfId="0" applyNumberFormat="1" applyFont="1" applyBorder="1" applyAlignment="1">
      <alignment/>
    </xf>
    <xf numFmtId="0" fontId="10" fillId="20" borderId="14" xfId="126" applyFont="1" applyFill="1" applyBorder="1" applyAlignment="1">
      <alignment horizontal="center"/>
      <protection/>
    </xf>
    <xf numFmtId="0" fontId="7" fillId="20" borderId="23" xfId="126" applyFont="1" applyFill="1" applyBorder="1" applyAlignment="1">
      <alignment horizontal="center"/>
      <protection/>
    </xf>
    <xf numFmtId="4" fontId="33" fillId="0" borderId="51" xfId="126" applyNumberFormat="1" applyFont="1" applyBorder="1">
      <alignment/>
      <protection/>
    </xf>
    <xf numFmtId="4" fontId="11" fillId="0" borderId="63" xfId="130" applyNumberFormat="1" applyFont="1" applyFill="1" applyBorder="1">
      <alignment/>
      <protection/>
    </xf>
    <xf numFmtId="4" fontId="2" fillId="0" borderId="63" xfId="126" applyNumberFormat="1" applyFont="1" applyBorder="1">
      <alignment/>
      <protection/>
    </xf>
    <xf numFmtId="4" fontId="33" fillId="0" borderId="50" xfId="126" applyNumberFormat="1" applyFont="1" applyBorder="1">
      <alignment/>
      <protection/>
    </xf>
    <xf numFmtId="213" fontId="38" fillId="20" borderId="29" xfId="124" applyNumberFormat="1" applyFont="1" applyFill="1" applyBorder="1">
      <alignment/>
      <protection/>
    </xf>
    <xf numFmtId="207" fontId="11" fillId="0" borderId="9" xfId="131" applyNumberFormat="1" applyFont="1" applyBorder="1" applyProtection="1">
      <alignment/>
      <protection locked="0"/>
    </xf>
    <xf numFmtId="207" fontId="39" fillId="0" borderId="37" xfId="124" applyNumberFormat="1" applyFont="1" applyBorder="1">
      <alignment/>
      <protection/>
    </xf>
    <xf numFmtId="207" fontId="42" fillId="0" borderId="37" xfId="124" applyNumberFormat="1" applyFont="1" applyBorder="1">
      <alignment/>
      <protection/>
    </xf>
    <xf numFmtId="207" fontId="11" fillId="0" borderId="63" xfId="131" applyNumberFormat="1" applyFont="1" applyBorder="1" applyProtection="1">
      <alignment/>
      <protection locked="0"/>
    </xf>
    <xf numFmtId="207" fontId="11" fillId="0" borderId="63" xfId="131" applyNumberFormat="1" applyFont="1" applyBorder="1" applyProtection="1">
      <alignment/>
      <protection/>
    </xf>
    <xf numFmtId="207" fontId="38" fillId="20" borderId="14" xfId="124" applyNumberFormat="1" applyFont="1" applyFill="1" applyBorder="1" applyAlignment="1">
      <alignment/>
      <protection/>
    </xf>
    <xf numFmtId="207" fontId="38" fillId="20" borderId="31" xfId="124" applyNumberFormat="1" applyFont="1" applyFill="1" applyBorder="1" applyAlignment="1">
      <alignment/>
      <protection/>
    </xf>
    <xf numFmtId="207" fontId="11" fillId="0" borderId="34" xfId="131" applyNumberFormat="1" applyFont="1" applyBorder="1" applyProtection="1">
      <alignment/>
      <protection/>
    </xf>
    <xf numFmtId="207" fontId="11" fillId="0" borderId="9" xfId="131" applyNumberFormat="1" applyFont="1" applyBorder="1" applyProtection="1">
      <alignment/>
      <protection/>
    </xf>
    <xf numFmtId="207" fontId="11" fillId="0" borderId="61" xfId="131" applyNumberFormat="1" applyFont="1" applyBorder="1" applyProtection="1">
      <alignment/>
      <protection locked="0"/>
    </xf>
    <xf numFmtId="207" fontId="11" fillId="0" borderId="36" xfId="131" applyNumberFormat="1" applyFont="1" applyBorder="1" applyProtection="1">
      <alignment/>
      <protection locked="0"/>
    </xf>
    <xf numFmtId="207" fontId="38" fillId="20" borderId="29" xfId="124" applyNumberFormat="1" applyFont="1" applyFill="1" applyBorder="1">
      <alignment/>
      <protection/>
    </xf>
    <xf numFmtId="207" fontId="38" fillId="20" borderId="31" xfId="124" applyNumberFormat="1" applyFont="1" applyFill="1" applyBorder="1">
      <alignment/>
      <protection/>
    </xf>
    <xf numFmtId="207" fontId="38" fillId="20" borderId="42" xfId="124" applyNumberFormat="1" applyFont="1" applyFill="1" applyBorder="1">
      <alignment/>
      <protection/>
    </xf>
    <xf numFmtId="207" fontId="38" fillId="20" borderId="48" xfId="124" applyNumberFormat="1" applyFont="1" applyFill="1" applyBorder="1">
      <alignment/>
      <protection/>
    </xf>
    <xf numFmtId="207" fontId="38" fillId="20" borderId="26" xfId="124" applyNumberFormat="1" applyFont="1" applyFill="1" applyBorder="1">
      <alignment/>
      <protection/>
    </xf>
    <xf numFmtId="207" fontId="38" fillId="20" borderId="13" xfId="124" applyNumberFormat="1" applyFont="1" applyFill="1" applyBorder="1">
      <alignment/>
      <protection/>
    </xf>
    <xf numFmtId="0" fontId="7" fillId="20" borderId="14" xfId="126" applyFont="1" applyFill="1" applyBorder="1" applyAlignment="1">
      <alignment horizontal="center"/>
      <protection/>
    </xf>
    <xf numFmtId="3" fontId="38" fillId="20" borderId="2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/>
    </xf>
    <xf numFmtId="3" fontId="12" fillId="0" borderId="44" xfId="127" applyNumberFormat="1" applyFont="1" applyBorder="1">
      <alignment/>
      <protection/>
    </xf>
    <xf numFmtId="3" fontId="12" fillId="0" borderId="37" xfId="127" applyNumberFormat="1" applyFont="1" applyBorder="1">
      <alignment/>
      <protection/>
    </xf>
    <xf numFmtId="3" fontId="12" fillId="0" borderId="41" xfId="127" applyNumberFormat="1" applyFont="1" applyBorder="1">
      <alignment/>
      <protection/>
    </xf>
    <xf numFmtId="3" fontId="2" fillId="0" borderId="11" xfId="127" applyNumberFormat="1" applyFont="1" applyBorder="1">
      <alignment/>
      <protection/>
    </xf>
    <xf numFmtId="3" fontId="2" fillId="0" borderId="64" xfId="127" applyNumberFormat="1" applyFont="1" applyBorder="1">
      <alignment/>
      <protection/>
    </xf>
    <xf numFmtId="3" fontId="2" fillId="0" borderId="55" xfId="127" applyNumberFormat="1" applyFont="1" applyBorder="1">
      <alignment/>
      <protection/>
    </xf>
    <xf numFmtId="3" fontId="2" fillId="0" borderId="64" xfId="127" applyNumberFormat="1" applyFont="1" applyBorder="1" applyAlignment="1">
      <alignment/>
      <protection/>
    </xf>
    <xf numFmtId="4" fontId="33" fillId="25" borderId="29" xfId="126" applyNumberFormat="1" applyFont="1" applyFill="1" applyBorder="1">
      <alignment/>
      <protection/>
    </xf>
    <xf numFmtId="4" fontId="2" fillId="0" borderId="33" xfId="126" applyNumberFormat="1" applyFont="1" applyBorder="1">
      <alignment/>
      <protection/>
    </xf>
    <xf numFmtId="4" fontId="2" fillId="0" borderId="34" xfId="126" applyNumberFormat="1" applyFont="1" applyBorder="1">
      <alignment/>
      <protection/>
    </xf>
    <xf numFmtId="0" fontId="10" fillId="20" borderId="12" xfId="0" applyFont="1" applyFill="1" applyBorder="1" applyAlignment="1">
      <alignment horizontal="center"/>
    </xf>
    <xf numFmtId="0" fontId="10" fillId="20" borderId="43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/>
    </xf>
    <xf numFmtId="3" fontId="33" fillId="20" borderId="42" xfId="0" applyNumberFormat="1" applyFont="1" applyFill="1" applyBorder="1" applyAlignment="1">
      <alignment/>
    </xf>
    <xf numFmtId="3" fontId="35" fillId="0" borderId="37" xfId="0" applyNumberFormat="1" applyFont="1" applyBorder="1" applyAlignment="1">
      <alignment/>
    </xf>
    <xf numFmtId="0" fontId="10" fillId="20" borderId="11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10" fillId="20" borderId="69" xfId="0" applyFont="1" applyFill="1" applyBorder="1" applyAlignment="1">
      <alignment horizontal="center"/>
    </xf>
    <xf numFmtId="3" fontId="11" fillId="0" borderId="76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33" fillId="20" borderId="54" xfId="0" applyNumberFormat="1" applyFont="1" applyFill="1" applyBorder="1" applyAlignment="1">
      <alignment/>
    </xf>
    <xf numFmtId="3" fontId="11" fillId="0" borderId="64" xfId="0" applyNumberFormat="1" applyFont="1" applyBorder="1" applyAlignment="1">
      <alignment/>
    </xf>
    <xf numFmtId="4" fontId="7" fillId="20" borderId="16" xfId="126" applyNumberFormat="1" applyFont="1" applyFill="1" applyBorder="1" applyAlignment="1">
      <alignment horizontal="center"/>
      <protection/>
    </xf>
    <xf numFmtId="4" fontId="7" fillId="20" borderId="23" xfId="126" applyNumberFormat="1" applyFont="1" applyFill="1" applyBorder="1" applyAlignment="1">
      <alignment horizontal="center"/>
      <protection/>
    </xf>
    <xf numFmtId="4" fontId="8" fillId="0" borderId="47" xfId="126" applyNumberFormat="1" applyFont="1" applyBorder="1">
      <alignment/>
      <protection/>
    </xf>
    <xf numFmtId="4" fontId="10" fillId="20" borderId="14" xfId="126" applyNumberFormat="1" applyFont="1" applyFill="1" applyBorder="1" applyAlignment="1">
      <alignment horizontal="center"/>
      <protection/>
    </xf>
    <xf numFmtId="0" fontId="11" fillId="0" borderId="72" xfId="124" applyFont="1" applyBorder="1" applyAlignment="1">
      <alignment horizontal="center" vertical="center" wrapText="1"/>
      <protection/>
    </xf>
    <xf numFmtId="4" fontId="11" fillId="0" borderId="75" xfId="124" applyNumberFormat="1" applyFont="1" applyBorder="1" applyAlignment="1">
      <alignment wrapText="1"/>
      <protection/>
    </xf>
    <xf numFmtId="3" fontId="11" fillId="0" borderId="39" xfId="124" applyNumberFormat="1" applyFont="1" applyBorder="1" applyAlignment="1">
      <alignment wrapText="1"/>
      <protection/>
    </xf>
    <xf numFmtId="0" fontId="11" fillId="0" borderId="75" xfId="124" applyFont="1" applyBorder="1" applyAlignment="1">
      <alignment vertical="center" wrapText="1"/>
      <protection/>
    </xf>
    <xf numFmtId="0" fontId="11" fillId="0" borderId="9" xfId="124" applyFont="1" applyBorder="1" applyAlignment="1">
      <alignment horizontal="left" vertical="center" wrapText="1"/>
      <protection/>
    </xf>
    <xf numFmtId="0" fontId="11" fillId="0" borderId="9" xfId="124" applyFont="1" applyBorder="1" applyAlignment="1">
      <alignment horizontal="left"/>
      <protection/>
    </xf>
    <xf numFmtId="4" fontId="11" fillId="0" borderId="9" xfId="124" applyNumberFormat="1" applyFont="1" applyBorder="1" applyAlignment="1">
      <alignment wrapText="1"/>
      <protection/>
    </xf>
    <xf numFmtId="4" fontId="11" fillId="0" borderId="9" xfId="124" applyNumberFormat="1" applyFont="1" applyBorder="1" applyAlignment="1">
      <alignment/>
      <protection/>
    </xf>
    <xf numFmtId="3" fontId="11" fillId="0" borderId="37" xfId="124" applyNumberFormat="1" applyFont="1" applyBorder="1" applyAlignment="1">
      <alignment wrapText="1"/>
      <protection/>
    </xf>
    <xf numFmtId="3" fontId="11" fillId="0" borderId="37" xfId="124" applyNumberFormat="1" applyFont="1" applyBorder="1" applyAlignment="1">
      <alignment/>
      <protection/>
    </xf>
    <xf numFmtId="207" fontId="2" fillId="0" borderId="63" xfId="126" applyNumberFormat="1" applyFont="1" applyBorder="1" applyAlignment="1">
      <alignment horizontal="right" vertical="center"/>
      <protection/>
    </xf>
    <xf numFmtId="207" fontId="2" fillId="0" borderId="63" xfId="126" applyNumberFormat="1" applyFont="1" applyBorder="1" applyAlignment="1">
      <alignment vertical="center"/>
      <protection/>
    </xf>
    <xf numFmtId="207" fontId="2" fillId="0" borderId="59" xfId="126" applyNumberFormat="1" applyFont="1" applyBorder="1" applyAlignment="1">
      <alignment vertical="center" wrapText="1"/>
      <protection/>
    </xf>
    <xf numFmtId="207" fontId="2" fillId="0" borderId="60" xfId="126" applyNumberFormat="1" applyFont="1" applyBorder="1" applyAlignment="1">
      <alignment vertical="center" wrapText="1"/>
      <protection/>
    </xf>
    <xf numFmtId="207" fontId="7" fillId="20" borderId="57" xfId="126" applyNumberFormat="1" applyFont="1" applyFill="1" applyBorder="1" applyAlignment="1">
      <alignment vertical="center"/>
      <protection/>
    </xf>
    <xf numFmtId="207" fontId="33" fillId="0" borderId="30" xfId="126" applyNumberFormat="1" applyFont="1" applyBorder="1" applyAlignment="1">
      <alignment/>
      <protection/>
    </xf>
    <xf numFmtId="207" fontId="33" fillId="20" borderId="30" xfId="126" applyNumberFormat="1" applyFont="1" applyFill="1" applyBorder="1">
      <alignment/>
      <protection/>
    </xf>
    <xf numFmtId="207" fontId="2" fillId="0" borderId="64" xfId="126" applyNumberFormat="1" applyFont="1" applyFill="1" applyBorder="1">
      <alignment/>
      <protection/>
    </xf>
    <xf numFmtId="207" fontId="11" fillId="0" borderId="0" xfId="126" applyNumberFormat="1" applyFont="1">
      <alignment/>
      <protection/>
    </xf>
    <xf numFmtId="207" fontId="7" fillId="20" borderId="16" xfId="126" applyNumberFormat="1" applyFont="1" applyFill="1" applyBorder="1" applyAlignment="1">
      <alignment horizontal="center"/>
      <protection/>
    </xf>
    <xf numFmtId="207" fontId="7" fillId="20" borderId="23" xfId="126" applyNumberFormat="1" applyFont="1" applyFill="1" applyBorder="1" applyAlignment="1">
      <alignment horizontal="center"/>
      <protection/>
    </xf>
    <xf numFmtId="207" fontId="8" fillId="0" borderId="45" xfId="126" applyNumberFormat="1" applyFont="1" applyBorder="1">
      <alignment/>
      <protection/>
    </xf>
    <xf numFmtId="207" fontId="2" fillId="0" borderId="46" xfId="126" applyNumberFormat="1" applyFont="1" applyBorder="1">
      <alignment/>
      <protection/>
    </xf>
    <xf numFmtId="207" fontId="8" fillId="0" borderId="47" xfId="126" applyNumberFormat="1" applyFont="1" applyBorder="1">
      <alignment/>
      <protection/>
    </xf>
    <xf numFmtId="207" fontId="10" fillId="20" borderId="14" xfId="126" applyNumberFormat="1" applyFont="1" applyFill="1" applyBorder="1" applyAlignment="1">
      <alignment horizontal="center"/>
      <protection/>
    </xf>
    <xf numFmtId="207" fontId="33" fillId="0" borderId="51" xfId="126" applyNumberFormat="1" applyFont="1" applyBorder="1">
      <alignment/>
      <protection/>
    </xf>
    <xf numFmtId="207" fontId="2" fillId="0" borderId="33" xfId="126" applyNumberFormat="1" applyFont="1" applyBorder="1">
      <alignment/>
      <protection/>
    </xf>
    <xf numFmtId="207" fontId="2" fillId="0" borderId="34" xfId="126" applyNumberFormat="1" applyFont="1" applyBorder="1">
      <alignment/>
      <protection/>
    </xf>
    <xf numFmtId="207" fontId="33" fillId="0" borderId="50" xfId="126" applyNumberFormat="1" applyFont="1" applyBorder="1">
      <alignment/>
      <protection/>
    </xf>
    <xf numFmtId="4" fontId="7" fillId="26" borderId="66" xfId="122" applyNumberFormat="1" applyFont="1" applyFill="1" applyBorder="1" applyAlignment="1" applyProtection="1">
      <alignment horizontal="right"/>
      <protection locked="0"/>
    </xf>
    <xf numFmtId="4" fontId="7" fillId="26" borderId="73" xfId="122" applyNumberFormat="1" applyFont="1" applyFill="1" applyBorder="1" applyAlignment="1" applyProtection="1">
      <alignment horizontal="right"/>
      <protection locked="0"/>
    </xf>
    <xf numFmtId="213" fontId="38" fillId="26" borderId="44" xfId="124" applyNumberFormat="1" applyFont="1" applyFill="1" applyBorder="1">
      <alignment/>
      <protection/>
    </xf>
    <xf numFmtId="3" fontId="10" fillId="26" borderId="66" xfId="124" applyNumberFormat="1" applyFont="1" applyFill="1" applyBorder="1">
      <alignment/>
      <protection/>
    </xf>
    <xf numFmtId="3" fontId="10" fillId="26" borderId="73" xfId="124" applyNumberFormat="1" applyFont="1" applyFill="1" applyBorder="1">
      <alignment/>
      <protection/>
    </xf>
    <xf numFmtId="10" fontId="10" fillId="26" borderId="44" xfId="0" applyNumberFormat="1" applyFont="1" applyFill="1" applyBorder="1" applyAlignment="1">
      <alignment/>
    </xf>
    <xf numFmtId="4" fontId="10" fillId="26" borderId="34" xfId="131" applyNumberFormat="1" applyFont="1" applyFill="1" applyBorder="1" applyProtection="1">
      <alignment/>
      <protection locked="0"/>
    </xf>
    <xf numFmtId="4" fontId="10" fillId="26" borderId="9" xfId="131" applyNumberFormat="1" applyFont="1" applyFill="1" applyBorder="1" applyProtection="1">
      <alignment/>
      <protection locked="0"/>
    </xf>
    <xf numFmtId="213" fontId="38" fillId="26" borderId="37" xfId="124" applyNumberFormat="1" applyFont="1" applyFill="1" applyBorder="1">
      <alignment/>
      <protection/>
    </xf>
    <xf numFmtId="3" fontId="10" fillId="26" borderId="63" xfId="124" applyNumberFormat="1" applyFont="1" applyFill="1" applyBorder="1">
      <alignment/>
      <protection/>
    </xf>
    <xf numFmtId="3" fontId="10" fillId="26" borderId="9" xfId="124" applyNumberFormat="1" applyFont="1" applyFill="1" applyBorder="1">
      <alignment/>
      <protection/>
    </xf>
    <xf numFmtId="10" fontId="10" fillId="26" borderId="37" xfId="0" applyNumberFormat="1" applyFont="1" applyFill="1" applyBorder="1" applyAlignment="1">
      <alignment/>
    </xf>
    <xf numFmtId="4" fontId="10" fillId="26" borderId="63" xfId="131" applyNumberFormat="1" applyFont="1" applyFill="1" applyBorder="1" applyProtection="1">
      <alignment/>
      <protection locked="0"/>
    </xf>
    <xf numFmtId="0" fontId="10" fillId="26" borderId="63" xfId="0" applyFont="1" applyFill="1" applyBorder="1" applyAlignment="1" applyProtection="1">
      <alignment horizontal="left" vertical="center"/>
      <protection locked="0"/>
    </xf>
    <xf numFmtId="0" fontId="10" fillId="26" borderId="37" xfId="0" applyFont="1" applyFill="1" applyBorder="1" applyAlignment="1" applyProtection="1">
      <alignment horizontal="left" vertical="center"/>
      <protection locked="0"/>
    </xf>
    <xf numFmtId="3" fontId="10" fillId="26" borderId="63" xfId="124" applyNumberFormat="1" applyFont="1" applyFill="1" applyBorder="1" applyAlignment="1">
      <alignment/>
      <protection/>
    </xf>
    <xf numFmtId="4" fontId="10" fillId="26" borderId="63" xfId="131" applyNumberFormat="1" applyFont="1" applyFill="1" applyBorder="1" applyProtection="1">
      <alignment/>
      <protection/>
    </xf>
    <xf numFmtId="4" fontId="10" fillId="26" borderId="66" xfId="131" applyNumberFormat="1" applyFont="1" applyFill="1" applyBorder="1" applyProtection="1">
      <alignment/>
      <protection locked="0"/>
    </xf>
    <xf numFmtId="4" fontId="10" fillId="26" borderId="73" xfId="131" applyNumberFormat="1" applyFont="1" applyFill="1" applyBorder="1" applyProtection="1">
      <alignment/>
      <protection locked="0"/>
    </xf>
    <xf numFmtId="3" fontId="10" fillId="26" borderId="66" xfId="124" applyNumberFormat="1" applyFont="1" applyFill="1" applyBorder="1" applyAlignment="1">
      <alignment/>
      <protection/>
    </xf>
    <xf numFmtId="3" fontId="10" fillId="26" borderId="9" xfId="124" applyNumberFormat="1" applyFont="1" applyFill="1" applyBorder="1" applyAlignment="1">
      <alignment/>
      <protection/>
    </xf>
    <xf numFmtId="4" fontId="10" fillId="26" borderId="34" xfId="131" applyNumberFormat="1" applyFont="1" applyFill="1" applyBorder="1" applyProtection="1">
      <alignment/>
      <protection/>
    </xf>
    <xf numFmtId="4" fontId="10" fillId="26" borderId="9" xfId="131" applyNumberFormat="1" applyFont="1" applyFill="1" applyBorder="1" applyProtection="1">
      <alignment/>
      <protection/>
    </xf>
    <xf numFmtId="4" fontId="10" fillId="26" borderId="61" xfId="131" applyNumberFormat="1" applyFont="1" applyFill="1" applyBorder="1" applyProtection="1">
      <alignment/>
      <protection locked="0"/>
    </xf>
    <xf numFmtId="4" fontId="10" fillId="26" borderId="36" xfId="131" applyNumberFormat="1" applyFont="1" applyFill="1" applyBorder="1" applyProtection="1">
      <alignment/>
      <protection locked="0"/>
    </xf>
    <xf numFmtId="3" fontId="10" fillId="26" borderId="61" xfId="124" applyNumberFormat="1" applyFont="1" applyFill="1" applyBorder="1" applyAlignment="1">
      <alignment/>
      <protection/>
    </xf>
    <xf numFmtId="3" fontId="10" fillId="26" borderId="36" xfId="124" applyNumberFormat="1" applyFont="1" applyFill="1" applyBorder="1">
      <alignment/>
      <protection/>
    </xf>
    <xf numFmtId="10" fontId="10" fillId="26" borderId="38" xfId="0" applyNumberFormat="1" applyFont="1" applyFill="1" applyBorder="1" applyAlignment="1">
      <alignment/>
    </xf>
    <xf numFmtId="3" fontId="10" fillId="26" borderId="63" xfId="120" applyNumberFormat="1" applyFont="1" applyFill="1" applyBorder="1" applyProtection="1">
      <alignment/>
      <protection locked="0"/>
    </xf>
    <xf numFmtId="3" fontId="10" fillId="26" borderId="9" xfId="120" applyNumberFormat="1" applyFont="1" applyFill="1" applyBorder="1" applyProtection="1">
      <alignment/>
      <protection locked="0"/>
    </xf>
    <xf numFmtId="3" fontId="10" fillId="26" borderId="63" xfId="120" applyNumberFormat="1" applyFont="1" applyFill="1" applyBorder="1" applyProtection="1">
      <alignment/>
      <protection/>
    </xf>
    <xf numFmtId="207" fontId="38" fillId="26" borderId="44" xfId="124" applyNumberFormat="1" applyFont="1" applyFill="1" applyBorder="1">
      <alignment/>
      <protection/>
    </xf>
    <xf numFmtId="207" fontId="38" fillId="26" borderId="37" xfId="124" applyNumberFormat="1" applyFont="1" applyFill="1" applyBorder="1">
      <alignment/>
      <protection/>
    </xf>
    <xf numFmtId="207" fontId="10" fillId="26" borderId="66" xfId="0" applyNumberFormat="1" applyFont="1" applyFill="1" applyBorder="1" applyAlignment="1">
      <alignment/>
    </xf>
    <xf numFmtId="207" fontId="10" fillId="26" borderId="63" xfId="0" applyNumberFormat="1" applyFont="1" applyFill="1" applyBorder="1" applyAlignment="1">
      <alignment/>
    </xf>
    <xf numFmtId="207" fontId="11" fillId="0" borderId="63" xfId="0" applyNumberFormat="1" applyFont="1" applyBorder="1" applyAlignment="1">
      <alignment/>
    </xf>
    <xf numFmtId="207" fontId="11" fillId="0" borderId="63" xfId="0" applyNumberFormat="1" applyFont="1" applyFill="1" applyBorder="1" applyAlignment="1">
      <alignment/>
    </xf>
    <xf numFmtId="207" fontId="38" fillId="20" borderId="81" xfId="0" applyNumberFormat="1" applyFont="1" applyFill="1" applyBorder="1" applyAlignment="1">
      <alignment/>
    </xf>
    <xf numFmtId="207" fontId="10" fillId="26" borderId="74" xfId="0" applyNumberFormat="1" applyFont="1" applyFill="1" applyBorder="1" applyAlignment="1">
      <alignment/>
    </xf>
    <xf numFmtId="207" fontId="11" fillId="0" borderId="59" xfId="0" applyNumberFormat="1" applyFont="1" applyBorder="1" applyAlignment="1">
      <alignment/>
    </xf>
    <xf numFmtId="207" fontId="10" fillId="26" borderId="59" xfId="0" applyNumberFormat="1" applyFont="1" applyFill="1" applyBorder="1" applyAlignment="1">
      <alignment/>
    </xf>
    <xf numFmtId="207" fontId="10" fillId="26" borderId="60" xfId="0" applyNumberFormat="1" applyFont="1" applyFill="1" applyBorder="1" applyAlignment="1">
      <alignment/>
    </xf>
    <xf numFmtId="207" fontId="38" fillId="20" borderId="57" xfId="0" applyNumberFormat="1" applyFont="1" applyFill="1" applyBorder="1" applyAlignment="1">
      <alignment/>
    </xf>
    <xf numFmtId="207" fontId="38" fillId="20" borderId="70" xfId="0" applyNumberFormat="1" applyFont="1" applyFill="1" applyBorder="1" applyAlignment="1">
      <alignment/>
    </xf>
    <xf numFmtId="207" fontId="7" fillId="26" borderId="66" xfId="122" applyNumberFormat="1" applyFont="1" applyFill="1" applyBorder="1" applyAlignment="1" applyProtection="1">
      <alignment horizontal="right"/>
      <protection locked="0"/>
    </xf>
    <xf numFmtId="207" fontId="7" fillId="26" borderId="73" xfId="122" applyNumberFormat="1" applyFont="1" applyFill="1" applyBorder="1" applyAlignment="1" applyProtection="1">
      <alignment horizontal="right"/>
      <protection locked="0"/>
    </xf>
    <xf numFmtId="207" fontId="10" fillId="26" borderId="34" xfId="131" applyNumberFormat="1" applyFont="1" applyFill="1" applyBorder="1" applyProtection="1">
      <alignment/>
      <protection locked="0"/>
    </xf>
    <xf numFmtId="207" fontId="10" fillId="26" borderId="9" xfId="131" applyNumberFormat="1" applyFont="1" applyFill="1" applyBorder="1" applyProtection="1">
      <alignment/>
      <protection locked="0"/>
    </xf>
    <xf numFmtId="207" fontId="10" fillId="26" borderId="63" xfId="131" applyNumberFormat="1" applyFont="1" applyFill="1" applyBorder="1" applyProtection="1">
      <alignment/>
      <protection locked="0"/>
    </xf>
    <xf numFmtId="207" fontId="10" fillId="26" borderId="63" xfId="131" applyNumberFormat="1" applyFont="1" applyFill="1" applyBorder="1" applyProtection="1">
      <alignment/>
      <protection/>
    </xf>
    <xf numFmtId="207" fontId="10" fillId="26" borderId="66" xfId="131" applyNumberFormat="1" applyFont="1" applyFill="1" applyBorder="1" applyProtection="1">
      <alignment/>
      <protection locked="0"/>
    </xf>
    <xf numFmtId="207" fontId="10" fillId="26" borderId="73" xfId="131" applyNumberFormat="1" applyFont="1" applyFill="1" applyBorder="1" applyProtection="1">
      <alignment/>
      <protection locked="0"/>
    </xf>
    <xf numFmtId="207" fontId="10" fillId="26" borderId="34" xfId="131" applyNumberFormat="1" applyFont="1" applyFill="1" applyBorder="1" applyProtection="1">
      <alignment/>
      <protection/>
    </xf>
    <xf numFmtId="207" fontId="10" fillId="26" borderId="9" xfId="131" applyNumberFormat="1" applyFont="1" applyFill="1" applyBorder="1" applyProtection="1">
      <alignment/>
      <protection/>
    </xf>
    <xf numFmtId="207" fontId="36" fillId="0" borderId="63" xfId="0" applyNumberFormat="1" applyFont="1" applyBorder="1" applyAlignment="1">
      <alignment/>
    </xf>
    <xf numFmtId="207" fontId="36" fillId="0" borderId="56" xfId="0" applyNumberFormat="1" applyFont="1" applyBorder="1" applyAlignment="1">
      <alignment/>
    </xf>
    <xf numFmtId="207" fontId="39" fillId="0" borderId="41" xfId="124" applyNumberFormat="1" applyFont="1" applyBorder="1">
      <alignment/>
      <protection/>
    </xf>
    <xf numFmtId="3" fontId="7" fillId="26" borderId="66" xfId="123" applyNumberFormat="1" applyFont="1" applyFill="1" applyBorder="1" applyAlignment="1" applyProtection="1">
      <alignment horizontal="right"/>
      <protection locked="0"/>
    </xf>
    <xf numFmtId="3" fontId="7" fillId="26" borderId="73" xfId="123" applyNumberFormat="1" applyFont="1" applyFill="1" applyBorder="1" applyAlignment="1" applyProtection="1">
      <alignment horizontal="right"/>
      <protection locked="0"/>
    </xf>
    <xf numFmtId="3" fontId="10" fillId="26" borderId="34" xfId="120" applyNumberFormat="1" applyFont="1" applyFill="1" applyBorder="1" applyProtection="1">
      <alignment/>
      <protection locked="0"/>
    </xf>
    <xf numFmtId="2" fontId="9" fillId="0" borderId="0" xfId="124" applyNumberFormat="1" applyFont="1" applyFill="1" applyBorder="1" applyAlignment="1">
      <alignment horizontal="left" indent="1"/>
      <protection/>
    </xf>
    <xf numFmtId="3" fontId="10" fillId="26" borderId="66" xfId="120" applyNumberFormat="1" applyFont="1" applyFill="1" applyBorder="1" applyProtection="1">
      <alignment/>
      <protection locked="0"/>
    </xf>
    <xf numFmtId="3" fontId="10" fillId="26" borderId="73" xfId="120" applyNumberFormat="1" applyFont="1" applyFill="1" applyBorder="1" applyProtection="1">
      <alignment/>
      <protection locked="0"/>
    </xf>
    <xf numFmtId="3" fontId="10" fillId="26" borderId="34" xfId="120" applyNumberFormat="1" applyFont="1" applyFill="1" applyBorder="1" applyProtection="1">
      <alignment/>
      <protection/>
    </xf>
    <xf numFmtId="3" fontId="10" fillId="26" borderId="9" xfId="120" applyNumberFormat="1" applyFont="1" applyFill="1" applyBorder="1" applyProtection="1">
      <alignment/>
      <protection/>
    </xf>
    <xf numFmtId="207" fontId="10" fillId="26" borderId="61" xfId="131" applyNumberFormat="1" applyFont="1" applyFill="1" applyBorder="1" applyProtection="1">
      <alignment/>
      <protection locked="0"/>
    </xf>
    <xf numFmtId="207" fontId="10" fillId="26" borderId="36" xfId="131" applyNumberFormat="1" applyFont="1" applyFill="1" applyBorder="1" applyProtection="1">
      <alignment/>
      <protection locked="0"/>
    </xf>
    <xf numFmtId="3" fontId="10" fillId="26" borderId="61" xfId="120" applyNumberFormat="1" applyFont="1" applyFill="1" applyBorder="1" applyProtection="1">
      <alignment/>
      <protection locked="0"/>
    </xf>
    <xf numFmtId="3" fontId="10" fillId="26" borderId="36" xfId="120" applyNumberFormat="1" applyFont="1" applyFill="1" applyBorder="1" applyProtection="1">
      <alignment/>
      <protection locked="0"/>
    </xf>
    <xf numFmtId="0" fontId="11" fillId="0" borderId="37" xfId="0" applyFont="1" applyFill="1" applyBorder="1" applyAlignment="1" applyProtection="1">
      <alignment vertical="center" wrapText="1"/>
      <protection locked="0"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0" xfId="124" applyFont="1" applyAlignment="1">
      <alignment horizontal="left" indent="1"/>
      <protection/>
    </xf>
    <xf numFmtId="2" fontId="11" fillId="0" borderId="0" xfId="124" applyNumberFormat="1" applyFont="1" applyFill="1" applyBorder="1" applyAlignment="1">
      <alignment horizontal="left" indent="1"/>
      <protection/>
    </xf>
    <xf numFmtId="0" fontId="11" fillId="0" borderId="0" xfId="124" applyFont="1" applyFill="1" applyBorder="1">
      <alignment/>
      <protection/>
    </xf>
    <xf numFmtId="0" fontId="11" fillId="0" borderId="0" xfId="124" applyFont="1" applyFill="1" applyBorder="1" applyAlignment="1">
      <alignment horizontal="left" indent="1"/>
      <protection/>
    </xf>
    <xf numFmtId="0" fontId="10" fillId="0" borderId="0" xfId="124" applyFont="1" applyFill="1" applyBorder="1">
      <alignment/>
      <protection/>
    </xf>
    <xf numFmtId="0" fontId="10" fillId="0" borderId="0" xfId="124" applyFont="1" applyFill="1">
      <alignment/>
      <protection/>
    </xf>
    <xf numFmtId="3" fontId="11" fillId="0" borderId="0" xfId="124" applyNumberFormat="1" applyFont="1">
      <alignment/>
      <protection/>
    </xf>
    <xf numFmtId="4" fontId="10" fillId="26" borderId="66" xfId="122" applyNumberFormat="1" applyFont="1" applyFill="1" applyBorder="1" applyAlignment="1" applyProtection="1">
      <alignment horizontal="right"/>
      <protection locked="0"/>
    </xf>
    <xf numFmtId="4" fontId="10" fillId="26" borderId="73" xfId="122" applyNumberFormat="1" applyFont="1" applyFill="1" applyBorder="1" applyAlignment="1" applyProtection="1">
      <alignment horizontal="right"/>
      <protection locked="0"/>
    </xf>
    <xf numFmtId="4" fontId="38" fillId="26" borderId="44" xfId="122" applyNumberFormat="1" applyFont="1" applyFill="1" applyBorder="1" applyAlignment="1" applyProtection="1">
      <alignment horizontal="right" vertical="center"/>
      <protection locked="0"/>
    </xf>
    <xf numFmtId="3" fontId="10" fillId="26" borderId="66" xfId="123" applyNumberFormat="1" applyFont="1" applyFill="1" applyBorder="1" applyAlignment="1" applyProtection="1">
      <alignment horizontal="right"/>
      <protection locked="0"/>
    </xf>
    <xf numFmtId="3" fontId="10" fillId="26" borderId="73" xfId="123" applyNumberFormat="1" applyFont="1" applyFill="1" applyBorder="1" applyAlignment="1" applyProtection="1">
      <alignment horizontal="right"/>
      <protection locked="0"/>
    </xf>
    <xf numFmtId="3" fontId="38" fillId="26" borderId="44" xfId="122" applyNumberFormat="1" applyFont="1" applyFill="1" applyBorder="1" applyAlignment="1" applyProtection="1">
      <alignment horizontal="right" vertical="center"/>
      <protection locked="0"/>
    </xf>
    <xf numFmtId="210" fontId="10" fillId="26" borderId="39" xfId="0" applyNumberFormat="1" applyFont="1" applyFill="1" applyBorder="1" applyAlignment="1" applyProtection="1">
      <alignment horizontal="right" vertical="center"/>
      <protection locked="0"/>
    </xf>
    <xf numFmtId="4" fontId="10" fillId="26" borderId="34" xfId="135" applyNumberFormat="1" applyFont="1" applyFill="1" applyBorder="1" applyProtection="1">
      <alignment/>
      <protection locked="0"/>
    </xf>
    <xf numFmtId="4" fontId="10" fillId="26" borderId="9" xfId="135" applyNumberFormat="1" applyFont="1" applyFill="1" applyBorder="1" applyProtection="1">
      <alignment/>
      <protection locked="0"/>
    </xf>
    <xf numFmtId="4" fontId="38" fillId="26" borderId="37" xfId="122" applyNumberFormat="1" applyFont="1" applyFill="1" applyBorder="1" applyAlignment="1" applyProtection="1">
      <alignment horizontal="right" vertical="center"/>
      <protection locked="0"/>
    </xf>
    <xf numFmtId="3" fontId="38" fillId="26" borderId="37" xfId="122" applyNumberFormat="1" applyFont="1" applyFill="1" applyBorder="1" applyAlignment="1" applyProtection="1">
      <alignment horizontal="right" vertical="center"/>
      <protection locked="0"/>
    </xf>
    <xf numFmtId="210" fontId="10" fillId="26" borderId="37" xfId="0" applyNumberFormat="1" applyFont="1" applyFill="1" applyBorder="1" applyAlignment="1" applyProtection="1">
      <alignment horizontal="right" vertical="center"/>
      <protection locked="0"/>
    </xf>
    <xf numFmtId="4" fontId="10" fillId="26" borderId="63" xfId="135" applyNumberFormat="1" applyFont="1" applyFill="1" applyBorder="1" applyProtection="1">
      <alignment/>
      <protection locked="0"/>
    </xf>
    <xf numFmtId="4" fontId="10" fillId="26" borderId="63" xfId="135" applyNumberFormat="1" applyFont="1" applyFill="1" applyBorder="1" applyProtection="1">
      <alignment/>
      <protection/>
    </xf>
    <xf numFmtId="4" fontId="10" fillId="26" borderId="66" xfId="135" applyNumberFormat="1" applyFont="1" applyFill="1" applyBorder="1" applyProtection="1">
      <alignment/>
      <protection locked="0"/>
    </xf>
    <xf numFmtId="4" fontId="10" fillId="26" borderId="73" xfId="135" applyNumberFormat="1" applyFont="1" applyFill="1" applyBorder="1" applyProtection="1">
      <alignment/>
      <protection locked="0"/>
    </xf>
    <xf numFmtId="4" fontId="38" fillId="26" borderId="44" xfId="0" applyNumberFormat="1" applyFont="1" applyFill="1" applyBorder="1" applyAlignment="1" applyProtection="1">
      <alignment vertical="center"/>
      <protection locked="0"/>
    </xf>
    <xf numFmtId="3" fontId="38" fillId="26" borderId="44" xfId="0" applyNumberFormat="1" applyFont="1" applyFill="1" applyBorder="1" applyAlignment="1" applyProtection="1">
      <alignment vertical="center"/>
      <protection locked="0"/>
    </xf>
    <xf numFmtId="210" fontId="10" fillId="26" borderId="44" xfId="0" applyNumberFormat="1" applyFont="1" applyFill="1" applyBorder="1" applyAlignment="1" applyProtection="1">
      <alignment horizontal="right" vertical="center"/>
      <protection locked="0"/>
    </xf>
    <xf numFmtId="4" fontId="38" fillId="26" borderId="39" xfId="0" applyNumberFormat="1" applyFont="1" applyFill="1" applyBorder="1" applyAlignment="1" applyProtection="1">
      <alignment vertical="center"/>
      <protection locked="0"/>
    </xf>
    <xf numFmtId="3" fontId="38" fillId="26" borderId="39" xfId="0" applyNumberFormat="1" applyFont="1" applyFill="1" applyBorder="1" applyAlignment="1" applyProtection="1">
      <alignment vertical="center"/>
      <protection locked="0"/>
    </xf>
    <xf numFmtId="4" fontId="10" fillId="26" borderId="34" xfId="135" applyNumberFormat="1" applyFont="1" applyFill="1" applyBorder="1" applyProtection="1">
      <alignment/>
      <protection/>
    </xf>
    <xf numFmtId="4" fontId="10" fillId="26" borderId="9" xfId="135" applyNumberFormat="1" applyFont="1" applyFill="1" applyBorder="1" applyProtection="1">
      <alignment/>
      <protection/>
    </xf>
    <xf numFmtId="4" fontId="10" fillId="26" borderId="61" xfId="135" applyNumberFormat="1" applyFont="1" applyFill="1" applyBorder="1" applyProtection="1">
      <alignment/>
      <protection locked="0"/>
    </xf>
    <xf numFmtId="4" fontId="10" fillId="26" borderId="36" xfId="135" applyNumberFormat="1" applyFont="1" applyFill="1" applyBorder="1" applyProtection="1">
      <alignment/>
      <protection locked="0"/>
    </xf>
    <xf numFmtId="4" fontId="38" fillId="26" borderId="43" xfId="0" applyNumberFormat="1" applyFont="1" applyFill="1" applyBorder="1" applyAlignment="1" applyProtection="1">
      <alignment vertical="center"/>
      <protection locked="0"/>
    </xf>
    <xf numFmtId="3" fontId="38" fillId="26" borderId="43" xfId="0" applyNumberFormat="1" applyFont="1" applyFill="1" applyBorder="1" applyAlignment="1" applyProtection="1">
      <alignment vertical="center"/>
      <protection locked="0"/>
    </xf>
    <xf numFmtId="4" fontId="39" fillId="0" borderId="37" xfId="122" applyNumberFormat="1" applyFont="1" applyFill="1" applyBorder="1" applyAlignment="1" applyProtection="1">
      <alignment horizontal="right" vertical="center"/>
      <protection locked="0"/>
    </xf>
    <xf numFmtId="3" fontId="39" fillId="0" borderId="37" xfId="122" applyNumberFormat="1" applyFont="1" applyFill="1" applyBorder="1" applyAlignment="1" applyProtection="1">
      <alignment horizontal="right" vertical="center"/>
      <protection locked="0"/>
    </xf>
    <xf numFmtId="213" fontId="10" fillId="26" borderId="66" xfId="123" applyNumberFormat="1" applyFont="1" applyFill="1" applyBorder="1" applyAlignment="1" applyProtection="1">
      <alignment horizontal="right"/>
      <protection locked="0"/>
    </xf>
    <xf numFmtId="213" fontId="10" fillId="26" borderId="73" xfId="123" applyNumberFormat="1" applyFont="1" applyFill="1" applyBorder="1" applyAlignment="1" applyProtection="1">
      <alignment horizontal="right"/>
      <protection locked="0"/>
    </xf>
    <xf numFmtId="213" fontId="10" fillId="26" borderId="34" xfId="120" applyNumberFormat="1" applyFont="1" applyFill="1" applyBorder="1" applyProtection="1">
      <alignment/>
      <protection locked="0"/>
    </xf>
    <xf numFmtId="213" fontId="10" fillId="26" borderId="9" xfId="120" applyNumberFormat="1" applyFont="1" applyFill="1" applyBorder="1" applyProtection="1">
      <alignment/>
      <protection locked="0"/>
    </xf>
    <xf numFmtId="213" fontId="11" fillId="0" borderId="63" xfId="120" applyNumberFormat="1" applyFont="1" applyBorder="1" applyProtection="1">
      <alignment/>
      <protection/>
    </xf>
    <xf numFmtId="213" fontId="11" fillId="0" borderId="9" xfId="120" applyNumberFormat="1" applyFont="1" applyBorder="1" applyProtection="1">
      <alignment/>
      <protection locked="0"/>
    </xf>
    <xf numFmtId="213" fontId="11" fillId="0" borderId="63" xfId="120" applyNumberFormat="1" applyFont="1" applyBorder="1" applyProtection="1">
      <alignment/>
      <protection locked="0"/>
    </xf>
    <xf numFmtId="213" fontId="10" fillId="26" borderId="63" xfId="120" applyNumberFormat="1" applyFont="1" applyFill="1" applyBorder="1" applyProtection="1">
      <alignment/>
      <protection locked="0"/>
    </xf>
    <xf numFmtId="213" fontId="10" fillId="26" borderId="63" xfId="120" applyNumberFormat="1" applyFont="1" applyFill="1" applyBorder="1" applyProtection="1">
      <alignment/>
      <protection/>
    </xf>
    <xf numFmtId="213" fontId="38" fillId="20" borderId="29" xfId="0" applyNumberFormat="1" applyFont="1" applyFill="1" applyBorder="1" applyAlignment="1" applyProtection="1">
      <alignment vertical="center"/>
      <protection locked="0"/>
    </xf>
    <xf numFmtId="213" fontId="38" fillId="20" borderId="31" xfId="0" applyNumberFormat="1" applyFont="1" applyFill="1" applyBorder="1" applyAlignment="1" applyProtection="1">
      <alignment vertical="center"/>
      <protection locked="0"/>
    </xf>
    <xf numFmtId="213" fontId="10" fillId="26" borderId="66" xfId="119" applyNumberFormat="1" applyFont="1" applyFill="1" applyBorder="1" applyProtection="1">
      <alignment/>
      <protection locked="0"/>
    </xf>
    <xf numFmtId="213" fontId="10" fillId="26" borderId="73" xfId="119" applyNumberFormat="1" applyFont="1" applyFill="1" applyBorder="1" applyProtection="1">
      <alignment/>
      <protection locked="0"/>
    </xf>
    <xf numFmtId="213" fontId="11" fillId="0" borderId="63" xfId="119" applyNumberFormat="1" applyFont="1" applyBorder="1" applyProtection="1">
      <alignment/>
      <protection locked="0"/>
    </xf>
    <xf numFmtId="213" fontId="11" fillId="0" borderId="9" xfId="119" applyNumberFormat="1" applyFont="1" applyBorder="1" applyProtection="1">
      <alignment/>
      <protection locked="0"/>
    </xf>
    <xf numFmtId="213" fontId="10" fillId="26" borderId="63" xfId="119" applyNumberFormat="1" applyFont="1" applyFill="1" applyBorder="1" applyProtection="1">
      <alignment/>
      <protection locked="0"/>
    </xf>
    <xf numFmtId="213" fontId="10" fillId="26" borderId="9" xfId="119" applyNumberFormat="1" applyFont="1" applyFill="1" applyBorder="1" applyProtection="1">
      <alignment/>
      <protection locked="0"/>
    </xf>
    <xf numFmtId="213" fontId="10" fillId="26" borderId="34" xfId="119" applyNumberFormat="1" applyFont="1" applyFill="1" applyBorder="1" applyProtection="1">
      <alignment/>
      <protection/>
    </xf>
    <xf numFmtId="213" fontId="10" fillId="26" borderId="9" xfId="119" applyNumberFormat="1" applyFont="1" applyFill="1" applyBorder="1" applyProtection="1">
      <alignment/>
      <protection/>
    </xf>
    <xf numFmtId="213" fontId="11" fillId="0" borderId="34" xfId="119" applyNumberFormat="1" applyFont="1" applyBorder="1" applyProtection="1">
      <alignment/>
      <protection/>
    </xf>
    <xf numFmtId="213" fontId="11" fillId="0" borderId="9" xfId="119" applyNumberFormat="1" applyFont="1" applyBorder="1" applyProtection="1">
      <alignment/>
      <protection/>
    </xf>
    <xf numFmtId="213" fontId="11" fillId="0" borderId="63" xfId="119" applyNumberFormat="1" applyFont="1" applyBorder="1" applyProtection="1">
      <alignment/>
      <protection/>
    </xf>
    <xf numFmtId="213" fontId="10" fillId="0" borderId="9" xfId="119" applyNumberFormat="1" applyFont="1" applyBorder="1" applyProtection="1">
      <alignment/>
      <protection locked="0"/>
    </xf>
    <xf numFmtId="213" fontId="10" fillId="26" borderId="61" xfId="119" applyNumberFormat="1" applyFont="1" applyFill="1" applyBorder="1" applyProtection="1">
      <alignment/>
      <protection locked="0"/>
    </xf>
    <xf numFmtId="213" fontId="10" fillId="26" borderId="36" xfId="119" applyNumberFormat="1" applyFont="1" applyFill="1" applyBorder="1" applyProtection="1">
      <alignment/>
      <protection locked="0"/>
    </xf>
    <xf numFmtId="207" fontId="10" fillId="26" borderId="66" xfId="0" applyNumberFormat="1" applyFont="1" applyFill="1" applyBorder="1" applyAlignment="1" applyProtection="1">
      <alignment horizontal="right" vertical="center"/>
      <protection locked="0"/>
    </xf>
    <xf numFmtId="207" fontId="10" fillId="26" borderId="63" xfId="0" applyNumberFormat="1" applyFont="1" applyFill="1" applyBorder="1" applyAlignment="1" applyProtection="1">
      <alignment horizontal="right" vertical="center"/>
      <protection locked="0"/>
    </xf>
    <xf numFmtId="207" fontId="11" fillId="0" borderId="63" xfId="0" applyNumberFormat="1" applyFont="1" applyFill="1" applyBorder="1" applyAlignment="1" applyProtection="1">
      <alignment horizontal="right" vertical="center"/>
      <protection locked="0"/>
    </xf>
    <xf numFmtId="207" fontId="38" fillId="20" borderId="52" xfId="0" applyNumberFormat="1" applyFont="1" applyFill="1" applyBorder="1" applyAlignment="1" applyProtection="1">
      <alignment horizontal="right" vertical="center"/>
      <protection locked="0"/>
    </xf>
    <xf numFmtId="207" fontId="10" fillId="26" borderId="66" xfId="0" applyNumberFormat="1" applyFont="1" applyFill="1" applyBorder="1" applyAlignment="1" applyProtection="1">
      <alignment vertical="center"/>
      <protection locked="0"/>
    </xf>
    <xf numFmtId="207" fontId="11" fillId="0" borderId="72" xfId="0" applyNumberFormat="1" applyFont="1" applyBorder="1" applyAlignment="1" applyProtection="1">
      <alignment vertical="center"/>
      <protection locked="0"/>
    </xf>
    <xf numFmtId="207" fontId="10" fillId="26" borderId="72" xfId="0" applyNumberFormat="1" applyFont="1" applyFill="1" applyBorder="1" applyAlignment="1" applyProtection="1">
      <alignment vertical="center"/>
      <protection locked="0"/>
    </xf>
    <xf numFmtId="207" fontId="10" fillId="26" borderId="62" xfId="0" applyNumberFormat="1" applyFont="1" applyFill="1" applyBorder="1" applyAlignment="1" applyProtection="1">
      <alignment vertical="center"/>
      <protection locked="0"/>
    </xf>
    <xf numFmtId="207" fontId="38" fillId="20" borderId="52" xfId="0" applyNumberFormat="1" applyFont="1" applyFill="1" applyBorder="1" applyAlignment="1" applyProtection="1">
      <alignment vertical="center"/>
      <protection locked="0"/>
    </xf>
    <xf numFmtId="210" fontId="10" fillId="26" borderId="43" xfId="0" applyNumberFormat="1" applyFont="1" applyFill="1" applyBorder="1" applyAlignment="1" applyProtection="1">
      <alignment horizontal="right" vertical="center"/>
      <protection locked="0"/>
    </xf>
    <xf numFmtId="207" fontId="10" fillId="26" borderId="66" xfId="122" applyNumberFormat="1" applyFont="1" applyFill="1" applyBorder="1" applyAlignment="1" applyProtection="1">
      <alignment horizontal="right"/>
      <protection locked="0"/>
    </xf>
    <xf numFmtId="207" fontId="10" fillId="26" borderId="73" xfId="122" applyNumberFormat="1" applyFont="1" applyFill="1" applyBorder="1" applyAlignment="1" applyProtection="1">
      <alignment horizontal="right"/>
      <protection locked="0"/>
    </xf>
    <xf numFmtId="207" fontId="38" fillId="26" borderId="44" xfId="122" applyNumberFormat="1" applyFont="1" applyFill="1" applyBorder="1" applyAlignment="1" applyProtection="1">
      <alignment horizontal="right" vertical="center"/>
      <protection locked="0"/>
    </xf>
    <xf numFmtId="207" fontId="10" fillId="26" borderId="34" xfId="132" applyNumberFormat="1" applyFont="1" applyFill="1" applyBorder="1" applyProtection="1">
      <alignment/>
      <protection locked="0"/>
    </xf>
    <xf numFmtId="207" fontId="10" fillId="26" borderId="9" xfId="132" applyNumberFormat="1" applyFont="1" applyFill="1" applyBorder="1" applyProtection="1">
      <alignment/>
      <protection locked="0"/>
    </xf>
    <xf numFmtId="207" fontId="38" fillId="26" borderId="37" xfId="122" applyNumberFormat="1" applyFont="1" applyFill="1" applyBorder="1" applyAlignment="1" applyProtection="1">
      <alignment horizontal="right" vertical="center"/>
      <protection locked="0"/>
    </xf>
    <xf numFmtId="207" fontId="11" fillId="0" borderId="63" xfId="132" applyNumberFormat="1" applyFont="1" applyBorder="1" applyProtection="1">
      <alignment/>
      <protection/>
    </xf>
    <xf numFmtId="207" fontId="11" fillId="0" borderId="9" xfId="132" applyNumberFormat="1" applyFont="1" applyBorder="1" applyProtection="1">
      <alignment/>
      <protection locked="0"/>
    </xf>
    <xf numFmtId="207" fontId="39" fillId="0" borderId="37" xfId="122" applyNumberFormat="1" applyFont="1" applyFill="1" applyBorder="1" applyAlignment="1" applyProtection="1">
      <alignment horizontal="right" vertical="center"/>
      <protection locked="0"/>
    </xf>
    <xf numFmtId="207" fontId="11" fillId="0" borderId="63" xfId="132" applyNumberFormat="1" applyFont="1" applyBorder="1" applyProtection="1">
      <alignment/>
      <protection locked="0"/>
    </xf>
    <xf numFmtId="207" fontId="10" fillId="26" borderId="63" xfId="132" applyNumberFormat="1" applyFont="1" applyFill="1" applyBorder="1" applyProtection="1">
      <alignment/>
      <protection locked="0"/>
    </xf>
    <xf numFmtId="207" fontId="10" fillId="26" borderId="63" xfId="132" applyNumberFormat="1" applyFont="1" applyFill="1" applyBorder="1" applyProtection="1">
      <alignment/>
      <protection/>
    </xf>
    <xf numFmtId="207" fontId="38" fillId="20" borderId="29" xfId="0" applyNumberFormat="1" applyFont="1" applyFill="1" applyBorder="1" applyAlignment="1" applyProtection="1">
      <alignment vertical="center"/>
      <protection locked="0"/>
    </xf>
    <xf numFmtId="207" fontId="38" fillId="20" borderId="31" xfId="0" applyNumberFormat="1" applyFont="1" applyFill="1" applyBorder="1" applyAlignment="1" applyProtection="1">
      <alignment vertical="center"/>
      <protection locked="0"/>
    </xf>
    <xf numFmtId="207" fontId="38" fillId="20" borderId="42" xfId="0" applyNumberFormat="1" applyFont="1" applyFill="1" applyBorder="1" applyAlignment="1" applyProtection="1">
      <alignment vertical="center"/>
      <protection locked="0"/>
    </xf>
    <xf numFmtId="207" fontId="10" fillId="26" borderId="66" xfId="132" applyNumberFormat="1" applyFont="1" applyFill="1" applyBorder="1" applyProtection="1">
      <alignment/>
      <protection locked="0"/>
    </xf>
    <xf numFmtId="207" fontId="10" fillId="26" borderId="73" xfId="132" applyNumberFormat="1" applyFont="1" applyFill="1" applyBorder="1" applyProtection="1">
      <alignment/>
      <protection locked="0"/>
    </xf>
    <xf numFmtId="207" fontId="38" fillId="26" borderId="44" xfId="0" applyNumberFormat="1" applyFont="1" applyFill="1" applyBorder="1" applyAlignment="1" applyProtection="1">
      <alignment vertical="center"/>
      <protection locked="0"/>
    </xf>
    <xf numFmtId="207" fontId="39" fillId="0" borderId="39" xfId="0" applyNumberFormat="1" applyFont="1" applyBorder="1" applyAlignment="1" applyProtection="1">
      <alignment vertical="center"/>
      <protection locked="0"/>
    </xf>
    <xf numFmtId="207" fontId="38" fillId="26" borderId="39" xfId="0" applyNumberFormat="1" applyFont="1" applyFill="1" applyBorder="1" applyAlignment="1" applyProtection="1">
      <alignment vertical="center"/>
      <protection locked="0"/>
    </xf>
    <xf numFmtId="207" fontId="10" fillId="26" borderId="34" xfId="132" applyNumberFormat="1" applyFont="1" applyFill="1" applyBorder="1" applyProtection="1">
      <alignment/>
      <protection/>
    </xf>
    <xf numFmtId="207" fontId="10" fillId="26" borderId="9" xfId="132" applyNumberFormat="1" applyFont="1" applyFill="1" applyBorder="1" applyProtection="1">
      <alignment/>
      <protection/>
    </xf>
    <xf numFmtId="207" fontId="10" fillId="0" borderId="9" xfId="132" applyNumberFormat="1" applyFont="1" applyBorder="1" applyProtection="1">
      <alignment/>
      <protection locked="0"/>
    </xf>
    <xf numFmtId="207" fontId="11" fillId="0" borderId="34" xfId="132" applyNumberFormat="1" applyFont="1" applyBorder="1" applyProtection="1">
      <alignment/>
      <protection/>
    </xf>
    <xf numFmtId="207" fontId="11" fillId="0" borderId="9" xfId="132" applyNumberFormat="1" applyFont="1" applyBorder="1" applyProtection="1">
      <alignment/>
      <protection/>
    </xf>
    <xf numFmtId="207" fontId="10" fillId="26" borderId="61" xfId="132" applyNumberFormat="1" applyFont="1" applyFill="1" applyBorder="1" applyProtection="1">
      <alignment/>
      <protection locked="0"/>
    </xf>
    <xf numFmtId="207" fontId="10" fillId="26" borderId="36" xfId="132" applyNumberFormat="1" applyFont="1" applyFill="1" applyBorder="1" applyProtection="1">
      <alignment/>
      <protection locked="0"/>
    </xf>
    <xf numFmtId="207" fontId="38" fillId="26" borderId="43" xfId="0" applyNumberFormat="1" applyFont="1" applyFill="1" applyBorder="1" applyAlignment="1" applyProtection="1">
      <alignment vertical="center"/>
      <protection locked="0"/>
    </xf>
    <xf numFmtId="3" fontId="11" fillId="0" borderId="56" xfId="124" applyNumberFormat="1" applyFont="1" applyBorder="1" applyAlignment="1">
      <alignment/>
      <protection/>
    </xf>
    <xf numFmtId="3" fontId="11" fillId="0" borderId="53" xfId="124" applyNumberFormat="1" applyFont="1" applyBorder="1">
      <alignment/>
      <protection/>
    </xf>
    <xf numFmtId="10" fontId="11" fillId="0" borderId="41" xfId="0" applyNumberFormat="1" applyFont="1" applyBorder="1" applyAlignment="1">
      <alignment/>
    </xf>
    <xf numFmtId="207" fontId="11" fillId="0" borderId="63" xfId="131" applyNumberFormat="1" applyFont="1" applyFill="1" applyBorder="1" applyProtection="1">
      <alignment/>
      <protection locked="0"/>
    </xf>
    <xf numFmtId="207" fontId="11" fillId="0" borderId="9" xfId="131" applyNumberFormat="1" applyFont="1" applyFill="1" applyBorder="1" applyProtection="1">
      <alignment/>
      <protection locked="0"/>
    </xf>
    <xf numFmtId="207" fontId="39" fillId="0" borderId="37" xfId="124" applyNumberFormat="1" applyFont="1" applyFill="1" applyBorder="1">
      <alignment/>
      <protection/>
    </xf>
    <xf numFmtId="3" fontId="11" fillId="0" borderId="63" xfId="124" applyNumberFormat="1" applyFont="1" applyFill="1" applyBorder="1" applyAlignment="1">
      <alignment/>
      <protection/>
    </xf>
    <xf numFmtId="213" fontId="39" fillId="0" borderId="37" xfId="124" applyNumberFormat="1" applyFont="1" applyFill="1" applyBorder="1">
      <alignment/>
      <protection/>
    </xf>
    <xf numFmtId="3" fontId="11" fillId="0" borderId="9" xfId="124" applyNumberFormat="1" applyFont="1" applyFill="1" applyBorder="1" applyAlignment="1">
      <alignment/>
      <protection/>
    </xf>
    <xf numFmtId="3" fontId="11" fillId="0" borderId="0" xfId="124" applyNumberFormat="1" applyFont="1" applyFill="1">
      <alignment/>
      <protection/>
    </xf>
    <xf numFmtId="207" fontId="11" fillId="0" borderId="34" xfId="131" applyNumberFormat="1" applyFont="1" applyFill="1" applyBorder="1" applyProtection="1">
      <alignment/>
      <protection/>
    </xf>
    <xf numFmtId="207" fontId="11" fillId="0" borderId="9" xfId="131" applyNumberFormat="1" applyFont="1" applyFill="1" applyBorder="1" applyProtection="1">
      <alignment/>
      <protection/>
    </xf>
    <xf numFmtId="207" fontId="11" fillId="0" borderId="63" xfId="131" applyNumberFormat="1" applyFont="1" applyFill="1" applyBorder="1" applyProtection="1">
      <alignment/>
      <protection/>
    </xf>
    <xf numFmtId="207" fontId="11" fillId="0" borderId="56" xfId="0" applyNumberFormat="1" applyFont="1" applyBorder="1" applyAlignment="1">
      <alignment/>
    </xf>
    <xf numFmtId="207" fontId="11" fillId="0" borderId="59" xfId="0" applyNumberFormat="1" applyFont="1" applyFill="1" applyBorder="1" applyAlignment="1">
      <alignment/>
    </xf>
    <xf numFmtId="4" fontId="40" fillId="26" borderId="44" xfId="122" applyNumberFormat="1" applyFont="1" applyFill="1" applyBorder="1" applyAlignment="1" applyProtection="1">
      <alignment horizontal="right" vertical="center"/>
      <protection locked="0"/>
    </xf>
    <xf numFmtId="3" fontId="7" fillId="26" borderId="66" xfId="122" applyNumberFormat="1" applyFont="1" applyFill="1" applyBorder="1" applyAlignment="1" applyProtection="1">
      <alignment horizontal="right" vertical="center"/>
      <protection locked="0"/>
    </xf>
    <xf numFmtId="3" fontId="7" fillId="26" borderId="73" xfId="122" applyNumberFormat="1" applyFont="1" applyFill="1" applyBorder="1" applyAlignment="1" applyProtection="1">
      <alignment horizontal="right" vertical="center"/>
      <protection locked="0"/>
    </xf>
    <xf numFmtId="3" fontId="40" fillId="26" borderId="44" xfId="122" applyNumberFormat="1" applyFont="1" applyFill="1" applyBorder="1" applyAlignment="1" applyProtection="1">
      <alignment horizontal="right" vertical="center"/>
      <protection locked="0"/>
    </xf>
    <xf numFmtId="4" fontId="40" fillId="26" borderId="37" xfId="122" applyNumberFormat="1" applyFont="1" applyFill="1" applyBorder="1" applyAlignment="1" applyProtection="1">
      <alignment horizontal="right" vertical="center"/>
      <protection locked="0"/>
    </xf>
    <xf numFmtId="3" fontId="40" fillId="26" borderId="37" xfId="122" applyNumberFormat="1" applyFont="1" applyFill="1" applyBorder="1" applyAlignment="1" applyProtection="1">
      <alignment horizontal="right" vertical="center"/>
      <protection locked="0"/>
    </xf>
    <xf numFmtId="3" fontId="39" fillId="26" borderId="39" xfId="0" applyNumberFormat="1" applyFont="1" applyFill="1" applyBorder="1" applyAlignment="1" applyProtection="1">
      <alignment vertical="center"/>
      <protection locked="0"/>
    </xf>
    <xf numFmtId="210" fontId="11" fillId="26" borderId="39" xfId="0" applyNumberFormat="1" applyFont="1" applyFill="1" applyBorder="1" applyAlignment="1" applyProtection="1">
      <alignment horizontal="right" vertical="center"/>
      <protection locked="0"/>
    </xf>
    <xf numFmtId="3" fontId="11" fillId="26" borderId="9" xfId="120" applyNumberFormat="1" applyFont="1" applyFill="1" applyBorder="1" applyProtection="1">
      <alignment/>
      <protection locked="0"/>
    </xf>
    <xf numFmtId="3" fontId="11" fillId="26" borderId="63" xfId="120" applyNumberFormat="1" applyFont="1" applyFill="1" applyBorder="1" applyProtection="1">
      <alignment/>
      <protection locked="0"/>
    </xf>
    <xf numFmtId="3" fontId="39" fillId="0" borderId="38" xfId="122" applyNumberFormat="1" applyFont="1" applyFill="1" applyBorder="1" applyAlignment="1" applyProtection="1">
      <alignment horizontal="right" vertical="center"/>
      <protection locked="0"/>
    </xf>
    <xf numFmtId="207" fontId="40" fillId="26" borderId="44" xfId="122" applyNumberFormat="1" applyFont="1" applyFill="1" applyBorder="1" applyAlignment="1" applyProtection="1">
      <alignment horizontal="right" vertical="center"/>
      <protection locked="0"/>
    </xf>
    <xf numFmtId="207" fontId="10" fillId="26" borderId="34" xfId="130" applyNumberFormat="1" applyFont="1" applyFill="1" applyBorder="1" applyProtection="1">
      <alignment/>
      <protection locked="0"/>
    </xf>
    <xf numFmtId="207" fontId="10" fillId="26" borderId="9" xfId="130" applyNumberFormat="1" applyFont="1" applyFill="1" applyBorder="1" applyProtection="1">
      <alignment/>
      <protection locked="0"/>
    </xf>
    <xf numFmtId="207" fontId="40" fillId="26" borderId="37" xfId="122" applyNumberFormat="1" applyFont="1" applyFill="1" applyBorder="1" applyAlignment="1" applyProtection="1">
      <alignment horizontal="right" vertical="center"/>
      <protection locked="0"/>
    </xf>
    <xf numFmtId="207" fontId="11" fillId="0" borderId="63" xfId="130" applyNumberFormat="1" applyFont="1" applyFill="1" applyBorder="1" applyProtection="1">
      <alignment/>
      <protection/>
    </xf>
    <xf numFmtId="207" fontId="11" fillId="0" borderId="9" xfId="130" applyNumberFormat="1" applyFont="1" applyFill="1" applyBorder="1" applyProtection="1">
      <alignment/>
      <protection locked="0"/>
    </xf>
    <xf numFmtId="207" fontId="11" fillId="0" borderId="63" xfId="130" applyNumberFormat="1" applyFont="1" applyFill="1" applyBorder="1" applyProtection="1">
      <alignment/>
      <protection locked="0"/>
    </xf>
    <xf numFmtId="207" fontId="10" fillId="26" borderId="63" xfId="130" applyNumberFormat="1" applyFont="1" applyFill="1" applyBorder="1" applyProtection="1">
      <alignment/>
      <protection locked="0"/>
    </xf>
    <xf numFmtId="207" fontId="10" fillId="26" borderId="63" xfId="130" applyNumberFormat="1" applyFont="1" applyFill="1" applyBorder="1" applyProtection="1">
      <alignment/>
      <protection/>
    </xf>
    <xf numFmtId="207" fontId="11" fillId="0" borderId="61" xfId="130" applyNumberFormat="1" applyFont="1" applyFill="1" applyBorder="1" applyProtection="1">
      <alignment/>
      <protection locked="0"/>
    </xf>
    <xf numFmtId="207" fontId="11" fillId="0" borderId="36" xfId="130" applyNumberFormat="1" applyFont="1" applyFill="1" applyBorder="1" applyProtection="1">
      <alignment/>
      <protection locked="0"/>
    </xf>
    <xf numFmtId="207" fontId="39" fillId="0" borderId="38" xfId="122" applyNumberFormat="1" applyFont="1" applyFill="1" applyBorder="1" applyAlignment="1" applyProtection="1">
      <alignment horizontal="right" vertical="center"/>
      <protection locked="0"/>
    </xf>
    <xf numFmtId="207" fontId="11" fillId="26" borderId="9" xfId="130" applyNumberFormat="1" applyFont="1" applyFill="1" applyBorder="1" applyProtection="1">
      <alignment/>
      <protection locked="0"/>
    </xf>
    <xf numFmtId="207" fontId="39" fillId="26" borderId="39" xfId="0" applyNumberFormat="1" applyFont="1" applyFill="1" applyBorder="1" applyAlignment="1" applyProtection="1">
      <alignment vertical="center"/>
      <protection locked="0"/>
    </xf>
    <xf numFmtId="207" fontId="11" fillId="26" borderId="63" xfId="130" applyNumberFormat="1" applyFont="1" applyFill="1" applyBorder="1" applyProtection="1">
      <alignment/>
      <protection locked="0"/>
    </xf>
    <xf numFmtId="207" fontId="11" fillId="0" borderId="9" xfId="130" applyNumberFormat="1" applyFont="1" applyFill="1" applyBorder="1" applyProtection="1">
      <alignment/>
      <protection/>
    </xf>
    <xf numFmtId="207" fontId="11" fillId="0" borderId="34" xfId="130" applyNumberFormat="1" applyFont="1" applyFill="1" applyBorder="1" applyProtection="1">
      <alignment/>
      <protection/>
    </xf>
    <xf numFmtId="207" fontId="11" fillId="0" borderId="61" xfId="0" applyNumberFormat="1" applyFont="1" applyFill="1" applyBorder="1" applyAlignment="1" applyProtection="1">
      <alignment horizontal="right" vertical="center"/>
      <protection locked="0"/>
    </xf>
    <xf numFmtId="207" fontId="11" fillId="26" borderId="72" xfId="0" applyNumberFormat="1" applyFont="1" applyFill="1" applyBorder="1" applyAlignment="1" applyProtection="1">
      <alignment vertical="center"/>
      <protection locked="0"/>
    </xf>
    <xf numFmtId="207" fontId="10" fillId="26" borderId="51" xfId="130" applyNumberFormat="1" applyFont="1" applyFill="1" applyBorder="1" applyProtection="1">
      <alignment/>
      <protection locked="0"/>
    </xf>
    <xf numFmtId="3" fontId="10" fillId="26" borderId="33" xfId="120" applyNumberFormat="1" applyFont="1" applyFill="1" applyBorder="1" applyProtection="1">
      <alignment/>
      <protection locked="0"/>
    </xf>
    <xf numFmtId="3" fontId="10" fillId="26" borderId="75" xfId="120" applyNumberFormat="1" applyFont="1" applyFill="1" applyBorder="1" applyProtection="1">
      <alignment/>
      <protection locked="0"/>
    </xf>
    <xf numFmtId="207" fontId="10" fillId="26" borderId="34" xfId="130" applyNumberFormat="1" applyFont="1" applyFill="1" applyBorder="1" applyProtection="1">
      <alignment/>
      <protection/>
    </xf>
    <xf numFmtId="207" fontId="10" fillId="26" borderId="9" xfId="130" applyNumberFormat="1" applyFont="1" applyFill="1" applyBorder="1" applyProtection="1">
      <alignment/>
      <protection/>
    </xf>
    <xf numFmtId="207" fontId="10" fillId="26" borderId="61" xfId="130" applyNumberFormat="1" applyFont="1" applyFill="1" applyBorder="1" applyProtection="1">
      <alignment/>
      <protection locked="0"/>
    </xf>
    <xf numFmtId="207" fontId="10" fillId="26" borderId="36" xfId="130" applyNumberFormat="1" applyFont="1" applyFill="1" applyBorder="1" applyProtection="1">
      <alignment/>
      <protection locked="0"/>
    </xf>
    <xf numFmtId="4" fontId="7" fillId="26" borderId="51" xfId="123" applyNumberFormat="1" applyFont="1" applyFill="1" applyBorder="1" applyAlignment="1" applyProtection="1">
      <alignment horizontal="right"/>
      <protection locked="0"/>
    </xf>
    <xf numFmtId="4" fontId="7" fillId="26" borderId="73" xfId="123" applyNumberFormat="1" applyFont="1" applyFill="1" applyBorder="1" applyAlignment="1" applyProtection="1">
      <alignment horizontal="right"/>
      <protection locked="0"/>
    </xf>
    <xf numFmtId="4" fontId="10" fillId="26" borderId="34" xfId="0" applyNumberFormat="1" applyFont="1" applyFill="1" applyBorder="1" applyAlignment="1" applyProtection="1">
      <alignment/>
      <protection locked="0"/>
    </xf>
    <xf numFmtId="4" fontId="10" fillId="26" borderId="9" xfId="0" applyNumberFormat="1" applyFont="1" applyFill="1" applyBorder="1" applyAlignment="1" applyProtection="1">
      <alignment/>
      <protection locked="0"/>
    </xf>
    <xf numFmtId="4" fontId="10" fillId="26" borderId="63" xfId="0" applyNumberFormat="1" applyFont="1" applyFill="1" applyBorder="1" applyAlignment="1" applyProtection="1">
      <alignment/>
      <protection locked="0"/>
    </xf>
    <xf numFmtId="4" fontId="10" fillId="26" borderId="63" xfId="0" applyNumberFormat="1" applyFont="1" applyFill="1" applyBorder="1" applyAlignment="1" applyProtection="1">
      <alignment/>
      <protection/>
    </xf>
    <xf numFmtId="4" fontId="10" fillId="26" borderId="73" xfId="129" applyNumberFormat="1" applyFont="1" applyFill="1" applyBorder="1" applyProtection="1">
      <alignment/>
      <protection locked="0"/>
    </xf>
    <xf numFmtId="4" fontId="10" fillId="26" borderId="63" xfId="129" applyNumberFormat="1" applyFont="1" applyFill="1" applyBorder="1" applyProtection="1">
      <alignment/>
      <protection locked="0"/>
    </xf>
    <xf numFmtId="4" fontId="10" fillId="26" borderId="9" xfId="129" applyNumberFormat="1" applyFont="1" applyFill="1" applyBorder="1" applyProtection="1">
      <alignment/>
      <protection locked="0"/>
    </xf>
    <xf numFmtId="4" fontId="10" fillId="26" borderId="34" xfId="129" applyNumberFormat="1" applyFont="1" applyFill="1" applyBorder="1" applyProtection="1">
      <alignment/>
      <protection/>
    </xf>
    <xf numFmtId="4" fontId="10" fillId="26" borderId="9" xfId="129" applyNumberFormat="1" applyFont="1" applyFill="1" applyBorder="1" applyProtection="1">
      <alignment/>
      <protection/>
    </xf>
    <xf numFmtId="4" fontId="10" fillId="26" borderId="61" xfId="129" applyNumberFormat="1" applyFont="1" applyFill="1" applyBorder="1" applyProtection="1">
      <alignment/>
      <protection locked="0"/>
    </xf>
    <xf numFmtId="4" fontId="10" fillId="26" borderId="36" xfId="129" applyNumberFormat="1" applyFont="1" applyFill="1" applyBorder="1" applyProtection="1">
      <alignment/>
      <protection locked="0"/>
    </xf>
    <xf numFmtId="213" fontId="7" fillId="26" borderId="66" xfId="123" applyNumberFormat="1" applyFont="1" applyFill="1" applyBorder="1" applyAlignment="1" applyProtection="1">
      <alignment horizontal="right"/>
      <protection locked="0"/>
    </xf>
    <xf numFmtId="213" fontId="7" fillId="26" borderId="73" xfId="123" applyNumberFormat="1" applyFont="1" applyFill="1" applyBorder="1" applyAlignment="1" applyProtection="1">
      <alignment horizontal="right"/>
      <protection locked="0"/>
    </xf>
    <xf numFmtId="213" fontId="10" fillId="26" borderId="34" xfId="119" applyNumberFormat="1" applyFont="1" applyFill="1" applyBorder="1" applyProtection="1">
      <alignment/>
      <protection locked="0"/>
    </xf>
    <xf numFmtId="213" fontId="10" fillId="26" borderId="63" xfId="119" applyNumberFormat="1" applyFont="1" applyFill="1" applyBorder="1" applyProtection="1">
      <alignment/>
      <protection/>
    </xf>
    <xf numFmtId="213" fontId="10" fillId="26" borderId="66" xfId="121" applyNumberFormat="1" applyFont="1" applyFill="1" applyBorder="1" applyProtection="1">
      <alignment/>
      <protection locked="0"/>
    </xf>
    <xf numFmtId="213" fontId="10" fillId="26" borderId="73" xfId="121" applyNumberFormat="1" applyFont="1" applyFill="1" applyBorder="1" applyProtection="1">
      <alignment/>
      <protection locked="0"/>
    </xf>
    <xf numFmtId="213" fontId="11" fillId="0" borderId="63" xfId="121" applyNumberFormat="1" applyFont="1" applyBorder="1" applyProtection="1">
      <alignment/>
      <protection locked="0"/>
    </xf>
    <xf numFmtId="213" fontId="11" fillId="0" borderId="9" xfId="121" applyNumberFormat="1" applyFont="1" applyBorder="1" applyProtection="1">
      <alignment/>
      <protection locked="0"/>
    </xf>
    <xf numFmtId="213" fontId="10" fillId="26" borderId="63" xfId="121" applyNumberFormat="1" applyFont="1" applyFill="1" applyBorder="1" applyProtection="1">
      <alignment/>
      <protection locked="0"/>
    </xf>
    <xf numFmtId="213" fontId="10" fillId="26" borderId="9" xfId="121" applyNumberFormat="1" applyFont="1" applyFill="1" applyBorder="1" applyProtection="1">
      <alignment/>
      <protection locked="0"/>
    </xf>
    <xf numFmtId="213" fontId="10" fillId="26" borderId="34" xfId="121" applyNumberFormat="1" applyFont="1" applyFill="1" applyBorder="1" applyProtection="1">
      <alignment/>
      <protection/>
    </xf>
    <xf numFmtId="213" fontId="10" fillId="26" borderId="9" xfId="121" applyNumberFormat="1" applyFont="1" applyFill="1" applyBorder="1" applyProtection="1">
      <alignment/>
      <protection/>
    </xf>
    <xf numFmtId="213" fontId="11" fillId="0" borderId="34" xfId="121" applyNumberFormat="1" applyFont="1" applyBorder="1" applyProtection="1">
      <alignment/>
      <protection/>
    </xf>
    <xf numFmtId="213" fontId="11" fillId="0" borderId="9" xfId="121" applyNumberFormat="1" applyFont="1" applyBorder="1" applyProtection="1">
      <alignment/>
      <protection/>
    </xf>
    <xf numFmtId="213" fontId="11" fillId="0" borderId="63" xfId="121" applyNumberFormat="1" applyFont="1" applyBorder="1" applyProtection="1">
      <alignment/>
      <protection/>
    </xf>
    <xf numFmtId="213" fontId="10" fillId="26" borderId="61" xfId="121" applyNumberFormat="1" applyFont="1" applyFill="1" applyBorder="1" applyProtection="1">
      <alignment/>
      <protection locked="0"/>
    </xf>
    <xf numFmtId="213" fontId="10" fillId="26" borderId="36" xfId="121" applyNumberFormat="1" applyFont="1" applyFill="1" applyBorder="1" applyProtection="1">
      <alignment/>
      <protection locked="0"/>
    </xf>
    <xf numFmtId="4" fontId="2" fillId="0" borderId="66" xfId="126" applyNumberFormat="1" applyFont="1" applyFill="1" applyBorder="1">
      <alignment/>
      <protection/>
    </xf>
    <xf numFmtId="4" fontId="11" fillId="0" borderId="44" xfId="126" applyNumberFormat="1" applyFont="1" applyFill="1" applyBorder="1">
      <alignment/>
      <protection/>
    </xf>
    <xf numFmtId="4" fontId="2" fillId="0" borderId="63" xfId="126" applyNumberFormat="1" applyFont="1" applyFill="1" applyBorder="1">
      <alignment/>
      <protection/>
    </xf>
    <xf numFmtId="4" fontId="2" fillId="0" borderId="56" xfId="126" applyNumberFormat="1" applyFont="1" applyFill="1" applyBorder="1" applyAlignment="1">
      <alignment horizontal="right"/>
      <protection/>
    </xf>
    <xf numFmtId="4" fontId="2" fillId="0" borderId="46" xfId="126" applyNumberFormat="1" applyFont="1" applyFill="1" applyBorder="1">
      <alignment/>
      <protection/>
    </xf>
    <xf numFmtId="4" fontId="2" fillId="0" borderId="46" xfId="126" applyNumberFormat="1" applyFont="1" applyFill="1" applyBorder="1" applyAlignment="1">
      <alignment horizontal="right"/>
      <protection/>
    </xf>
    <xf numFmtId="4" fontId="2" fillId="0" borderId="59" xfId="126" applyNumberFormat="1" applyFont="1" applyFill="1" applyBorder="1" applyAlignment="1">
      <alignment horizontal="right"/>
      <protection/>
    </xf>
    <xf numFmtId="4" fontId="2" fillId="0" borderId="59" xfId="126" applyNumberFormat="1" applyFont="1" applyFill="1" applyBorder="1">
      <alignment/>
      <protection/>
    </xf>
    <xf numFmtId="0" fontId="11" fillId="27" borderId="35" xfId="122" applyFont="1" applyFill="1" applyBorder="1" applyAlignment="1" applyProtection="1">
      <alignment horizontal="center"/>
      <protection locked="0"/>
    </xf>
    <xf numFmtId="0" fontId="11" fillId="27" borderId="36" xfId="122" applyFont="1" applyFill="1" applyBorder="1" applyAlignment="1" applyProtection="1">
      <alignment horizontal="center"/>
      <protection locked="0"/>
    </xf>
    <xf numFmtId="0" fontId="11" fillId="27" borderId="19" xfId="122" applyFont="1" applyFill="1" applyBorder="1" applyAlignment="1" applyProtection="1">
      <alignment horizontal="center"/>
      <protection locked="0"/>
    </xf>
    <xf numFmtId="0" fontId="11" fillId="27" borderId="21" xfId="122" applyFont="1" applyFill="1" applyBorder="1" applyAlignment="1" applyProtection="1">
      <alignment horizontal="center"/>
      <protection locked="0"/>
    </xf>
    <xf numFmtId="4" fontId="38" fillId="27" borderId="29" xfId="0" applyNumberFormat="1" applyFont="1" applyFill="1" applyBorder="1" applyAlignment="1" applyProtection="1">
      <alignment vertical="center"/>
      <protection locked="0"/>
    </xf>
    <xf numFmtId="4" fontId="38" fillId="27" borderId="31" xfId="0" applyNumberFormat="1" applyFont="1" applyFill="1" applyBorder="1" applyAlignment="1" applyProtection="1">
      <alignment vertical="center"/>
      <protection locked="0"/>
    </xf>
    <xf numFmtId="4" fontId="38" fillId="27" borderId="42" xfId="0" applyNumberFormat="1" applyFont="1" applyFill="1" applyBorder="1" applyAlignment="1" applyProtection="1">
      <alignment vertical="center"/>
      <protection locked="0"/>
    </xf>
    <xf numFmtId="213" fontId="38" fillId="27" borderId="29" xfId="0" applyNumberFormat="1" applyFont="1" applyFill="1" applyBorder="1" applyAlignment="1" applyProtection="1">
      <alignment vertical="center"/>
      <protection locked="0"/>
    </xf>
    <xf numFmtId="213" fontId="38" fillId="27" borderId="31" xfId="0" applyNumberFormat="1" applyFont="1" applyFill="1" applyBorder="1" applyAlignment="1" applyProtection="1">
      <alignment vertical="center"/>
      <protection locked="0"/>
    </xf>
    <xf numFmtId="3" fontId="38" fillId="27" borderId="42" xfId="0" applyNumberFormat="1" applyFont="1" applyFill="1" applyBorder="1" applyAlignment="1" applyProtection="1">
      <alignment vertical="center"/>
      <protection locked="0"/>
    </xf>
    <xf numFmtId="207" fontId="38" fillId="27" borderId="52" xfId="0" applyNumberFormat="1" applyFont="1" applyFill="1" applyBorder="1" applyAlignment="1" applyProtection="1">
      <alignment horizontal="right" vertical="center"/>
      <protection locked="0"/>
    </xf>
    <xf numFmtId="210" fontId="38" fillId="27" borderId="42" xfId="0" applyNumberFormat="1" applyFont="1" applyFill="1" applyBorder="1" applyAlignment="1" applyProtection="1">
      <alignment horizontal="right" vertical="center"/>
      <protection locked="0"/>
    </xf>
    <xf numFmtId="4" fontId="38" fillId="27" borderId="52" xfId="0" applyNumberFormat="1" applyFont="1" applyFill="1" applyBorder="1" applyAlignment="1" applyProtection="1">
      <alignment vertical="center"/>
      <protection locked="0"/>
    </xf>
    <xf numFmtId="213" fontId="38" fillId="27" borderId="52" xfId="0" applyNumberFormat="1" applyFont="1" applyFill="1" applyBorder="1" applyAlignment="1" applyProtection="1">
      <alignment vertical="center"/>
      <protection locked="0"/>
    </xf>
    <xf numFmtId="207" fontId="38" fillId="27" borderId="52" xfId="0" applyNumberFormat="1" applyFont="1" applyFill="1" applyBorder="1" applyAlignment="1" applyProtection="1">
      <alignment vertical="center"/>
      <protection locked="0"/>
    </xf>
    <xf numFmtId="207" fontId="38" fillId="27" borderId="48" xfId="0" applyNumberFormat="1" applyFont="1" applyFill="1" applyBorder="1" applyAlignment="1" applyProtection="1">
      <alignment vertical="center"/>
      <protection locked="0"/>
    </xf>
    <xf numFmtId="207" fontId="38" fillId="27" borderId="26" xfId="0" applyNumberFormat="1" applyFont="1" applyFill="1" applyBorder="1" applyAlignment="1" applyProtection="1">
      <alignment vertical="center"/>
      <protection locked="0"/>
    </xf>
    <xf numFmtId="207" fontId="38" fillId="27" borderId="13" xfId="0" applyNumberFormat="1" applyFont="1" applyFill="1" applyBorder="1" applyAlignment="1" applyProtection="1">
      <alignment vertical="center"/>
      <protection locked="0"/>
    </xf>
    <xf numFmtId="213" fontId="38" fillId="27" borderId="48" xfId="0" applyNumberFormat="1" applyFont="1" applyFill="1" applyBorder="1" applyAlignment="1" applyProtection="1">
      <alignment vertical="center"/>
      <protection locked="0"/>
    </xf>
    <xf numFmtId="213" fontId="38" fillId="27" borderId="26" xfId="0" applyNumberFormat="1" applyFont="1" applyFill="1" applyBorder="1" applyAlignment="1" applyProtection="1">
      <alignment vertical="center"/>
      <protection locked="0"/>
    </xf>
    <xf numFmtId="213" fontId="38" fillId="27" borderId="13" xfId="0" applyNumberFormat="1" applyFont="1" applyFill="1" applyBorder="1" applyAlignment="1" applyProtection="1">
      <alignment vertical="center"/>
      <protection locked="0"/>
    </xf>
    <xf numFmtId="210" fontId="38" fillId="27" borderId="13" xfId="0" applyNumberFormat="1" applyFont="1" applyFill="1" applyBorder="1" applyAlignment="1" applyProtection="1">
      <alignment horizontal="right" vertical="center"/>
      <protection locked="0"/>
    </xf>
    <xf numFmtId="0" fontId="7" fillId="20" borderId="66" xfId="127" applyFont="1" applyFill="1" applyBorder="1" applyAlignment="1">
      <alignment horizontal="center" vertical="center" wrapText="1"/>
      <protection/>
    </xf>
    <xf numFmtId="0" fontId="7" fillId="20" borderId="48" xfId="127" applyFont="1" applyFill="1" applyBorder="1" applyAlignment="1">
      <alignment horizontal="center" vertical="center" wrapText="1"/>
      <protection/>
    </xf>
    <xf numFmtId="4" fontId="2" fillId="0" borderId="67" xfId="138" applyNumberFormat="1" applyFont="1" applyFill="1" applyBorder="1" applyAlignment="1">
      <alignment horizontal="right" vertical="center" wrapText="1"/>
      <protection/>
    </xf>
    <xf numFmtId="4" fontId="2" fillId="0" borderId="33" xfId="138" applyNumberFormat="1" applyFont="1" applyFill="1" applyBorder="1" applyAlignment="1">
      <alignment horizontal="right" vertical="center" wrapText="1"/>
      <protection/>
    </xf>
    <xf numFmtId="4" fontId="2" fillId="0" borderId="72" xfId="138" applyNumberFormat="1" applyFont="1" applyFill="1" applyBorder="1" applyAlignment="1">
      <alignment vertical="center" wrapText="1"/>
      <protection/>
    </xf>
    <xf numFmtId="4" fontId="2" fillId="0" borderId="75" xfId="138" applyNumberFormat="1" applyFont="1" applyFill="1" applyBorder="1" applyAlignment="1">
      <alignment vertical="center" wrapText="1"/>
      <protection/>
    </xf>
    <xf numFmtId="4" fontId="2" fillId="0" borderId="68" xfId="138" applyNumberFormat="1" applyFont="1" applyFill="1" applyBorder="1" applyAlignment="1">
      <alignment vertical="center" wrapText="1"/>
      <protection/>
    </xf>
    <xf numFmtId="4" fontId="2" fillId="0" borderId="39" xfId="138" applyNumberFormat="1" applyFont="1" applyFill="1" applyBorder="1" applyAlignment="1">
      <alignment vertical="center" wrapText="1"/>
      <protection/>
    </xf>
    <xf numFmtId="4" fontId="7" fillId="0" borderId="82" xfId="138" applyNumberFormat="1" applyFont="1" applyFill="1" applyBorder="1" applyAlignment="1">
      <alignment vertical="center" wrapText="1"/>
      <protection/>
    </xf>
    <xf numFmtId="4" fontId="0" fillId="0" borderId="0" xfId="127" applyNumberFormat="1">
      <alignment/>
      <protection/>
    </xf>
    <xf numFmtId="0" fontId="0" fillId="0" borderId="0" xfId="127">
      <alignment/>
      <protection/>
    </xf>
    <xf numFmtId="4" fontId="2" fillId="0" borderId="82" xfId="138" applyNumberFormat="1" applyFont="1" applyFill="1" applyBorder="1" applyAlignment="1">
      <alignment horizontal="right" vertical="center" wrapText="1"/>
      <protection/>
    </xf>
    <xf numFmtId="4" fontId="7" fillId="20" borderId="71" xfId="138" applyNumberFormat="1" applyFont="1" applyFill="1" applyBorder="1" applyAlignment="1">
      <alignment vertical="center" wrapText="1"/>
      <protection/>
    </xf>
    <xf numFmtId="4" fontId="7" fillId="20" borderId="56" xfId="138" applyNumberFormat="1" applyFont="1" applyFill="1" applyBorder="1" applyAlignment="1">
      <alignment vertical="center" wrapText="1"/>
      <protection/>
    </xf>
    <xf numFmtId="4" fontId="7" fillId="20" borderId="53" xfId="138" applyNumberFormat="1" applyFont="1" applyFill="1" applyBorder="1" applyAlignment="1">
      <alignment vertical="center" wrapText="1"/>
      <protection/>
    </xf>
    <xf numFmtId="4" fontId="7" fillId="20" borderId="41" xfId="138" applyNumberFormat="1" applyFont="1" applyFill="1" applyBorder="1" applyAlignment="1">
      <alignment vertical="center" wrapText="1"/>
      <protection/>
    </xf>
    <xf numFmtId="4" fontId="0" fillId="0" borderId="0" xfId="127" applyNumberFormat="1" applyFill="1" applyBorder="1">
      <alignment/>
      <protection/>
    </xf>
    <xf numFmtId="0" fontId="0" fillId="0" borderId="0" xfId="127" applyFill="1" applyBorder="1">
      <alignment/>
      <protection/>
    </xf>
    <xf numFmtId="0" fontId="0" fillId="0" borderId="0" xfId="127" applyAlignment="1">
      <alignment horizontal="left"/>
      <protection/>
    </xf>
    <xf numFmtId="4" fontId="2" fillId="0" borderId="0" xfId="127" applyNumberFormat="1" applyFont="1" applyAlignment="1">
      <alignment vertical="center" wrapText="1"/>
      <protection/>
    </xf>
    <xf numFmtId="0" fontId="2" fillId="0" borderId="0" xfId="127" applyFont="1" applyAlignment="1">
      <alignment vertical="center" wrapText="1"/>
      <protection/>
    </xf>
    <xf numFmtId="4" fontId="2" fillId="0" borderId="0" xfId="127" applyNumberFormat="1" applyFont="1">
      <alignment/>
      <protection/>
    </xf>
    <xf numFmtId="0" fontId="2" fillId="0" borderId="0" xfId="127" applyFont="1">
      <alignment/>
      <protection/>
    </xf>
    <xf numFmtId="4" fontId="2" fillId="0" borderId="9" xfId="138" applyNumberFormat="1" applyFont="1" applyFill="1" applyBorder="1" applyAlignment="1">
      <alignment vertical="center" wrapText="1"/>
      <protection/>
    </xf>
    <xf numFmtId="4" fontId="12" fillId="0" borderId="33" xfId="138" applyNumberFormat="1" applyFont="1" applyFill="1" applyBorder="1" applyAlignment="1">
      <alignment horizontal="right" vertical="center" wrapText="1"/>
      <protection/>
    </xf>
    <xf numFmtId="4" fontId="7" fillId="20" borderId="50" xfId="138" applyNumberFormat="1" applyFont="1" applyFill="1" applyBorder="1" applyAlignment="1">
      <alignment vertical="center" wrapText="1"/>
      <protection/>
    </xf>
    <xf numFmtId="4" fontId="7" fillId="20" borderId="55" xfId="138" applyNumberFormat="1" applyFont="1" applyFill="1" applyBorder="1" applyAlignment="1">
      <alignment vertical="center" wrapText="1"/>
      <protection/>
    </xf>
    <xf numFmtId="4" fontId="7" fillId="20" borderId="83" xfId="138" applyNumberFormat="1" applyFont="1" applyFill="1" applyBorder="1" applyAlignment="1">
      <alignment vertical="center" wrapText="1"/>
      <protection/>
    </xf>
    <xf numFmtId="4" fontId="7" fillId="20" borderId="54" xfId="138" applyNumberFormat="1" applyFont="1" applyFill="1" applyBorder="1" applyAlignment="1">
      <alignment vertical="center" wrapText="1"/>
      <protection/>
    </xf>
    <xf numFmtId="4" fontId="7" fillId="20" borderId="31" xfId="138" applyNumberFormat="1" applyFont="1" applyFill="1" applyBorder="1" applyAlignment="1">
      <alignment vertical="center" wrapText="1"/>
      <protection/>
    </xf>
    <xf numFmtId="4" fontId="7" fillId="20" borderId="32" xfId="138" applyNumberFormat="1" applyFont="1" applyFill="1" applyBorder="1" applyAlignment="1">
      <alignment vertical="center" wrapText="1"/>
      <protection/>
    </xf>
    <xf numFmtId="3" fontId="7" fillId="0" borderId="0" xfId="127" applyNumberFormat="1" applyFont="1" applyFill="1" applyBorder="1" applyAlignment="1">
      <alignment horizontal="left" vertical="center" wrapText="1"/>
      <protection/>
    </xf>
    <xf numFmtId="4" fontId="2" fillId="0" borderId="0" xfId="127" applyNumberFormat="1" applyFont="1" applyFill="1">
      <alignment/>
      <protection/>
    </xf>
    <xf numFmtId="0" fontId="2" fillId="0" borderId="0" xfId="127" applyFont="1" applyFill="1">
      <alignment/>
      <protection/>
    </xf>
    <xf numFmtId="0" fontId="7" fillId="20" borderId="73" xfId="127" applyFont="1" applyFill="1" applyBorder="1" applyAlignment="1">
      <alignment horizontal="center" vertical="center" wrapText="1"/>
      <protection/>
    </xf>
    <xf numFmtId="0" fontId="7" fillId="20" borderId="26" xfId="127" applyFont="1" applyFill="1" applyBorder="1" applyAlignment="1">
      <alignment horizontal="center" vertical="center" wrapText="1"/>
      <protection/>
    </xf>
    <xf numFmtId="4" fontId="2" fillId="0" borderId="0" xfId="127" applyNumberFormat="1" applyFont="1" applyFill="1" applyAlignment="1">
      <alignment horizontal="center" vertical="center" wrapText="1"/>
      <protection/>
    </xf>
    <xf numFmtId="0" fontId="2" fillId="0" borderId="0" xfId="127" applyFont="1" applyFill="1" applyAlignment="1">
      <alignment horizontal="center" vertical="center" wrapText="1"/>
      <protection/>
    </xf>
    <xf numFmtId="4" fontId="0" fillId="0" borderId="0" xfId="127" applyNumberFormat="1" applyAlignment="1">
      <alignment vertical="center" wrapText="1"/>
      <protection/>
    </xf>
    <xf numFmtId="0" fontId="0" fillId="0" borderId="0" xfId="127" applyAlignment="1">
      <alignment vertical="center" wrapText="1"/>
      <protection/>
    </xf>
    <xf numFmtId="4" fontId="54" fillId="0" borderId="0" xfId="127" applyNumberFormat="1" applyFont="1" applyAlignment="1">
      <alignment vertical="center" wrapText="1"/>
      <protection/>
    </xf>
    <xf numFmtId="0" fontId="54" fillId="0" borderId="0" xfId="127" applyFont="1" applyAlignment="1">
      <alignment vertical="center" wrapText="1"/>
      <protection/>
    </xf>
    <xf numFmtId="207" fontId="2" fillId="0" borderId="64" xfId="126" applyNumberFormat="1" applyFont="1" applyFill="1" applyBorder="1" applyAlignment="1">
      <alignment horizontal="right" vertical="center"/>
      <protection/>
    </xf>
    <xf numFmtId="207" fontId="2" fillId="0" borderId="37" xfId="126" applyNumberFormat="1" applyFont="1" applyFill="1" applyBorder="1" applyAlignment="1">
      <alignment horizontal="right" vertical="center" wrapText="1"/>
      <protection/>
    </xf>
    <xf numFmtId="207" fontId="2" fillId="0" borderId="64" xfId="126" applyNumberFormat="1" applyFont="1" applyFill="1" applyBorder="1" applyAlignment="1">
      <alignment vertical="center"/>
      <protection/>
    </xf>
    <xf numFmtId="207" fontId="2" fillId="0" borderId="37" xfId="126" applyNumberFormat="1" applyFont="1" applyFill="1" applyBorder="1" applyAlignment="1">
      <alignment vertical="center" wrapText="1"/>
      <protection/>
    </xf>
    <xf numFmtId="207" fontId="2" fillId="0" borderId="9" xfId="126" applyNumberFormat="1" applyFont="1" applyFill="1" applyBorder="1" applyAlignment="1">
      <alignment vertical="center"/>
      <protection/>
    </xf>
    <xf numFmtId="207" fontId="2" fillId="0" borderId="46" xfId="126" applyNumberFormat="1" applyFont="1" applyFill="1" applyBorder="1" applyAlignment="1">
      <alignment vertical="center" wrapText="1"/>
      <protection/>
    </xf>
    <xf numFmtId="0" fontId="44" fillId="0" borderId="0" xfId="124" applyFont="1">
      <alignment/>
      <protection/>
    </xf>
    <xf numFmtId="4" fontId="2" fillId="0" borderId="63" xfId="126" applyNumberFormat="1" applyFont="1" applyFill="1" applyBorder="1" applyAlignment="1">
      <alignment vertical="center"/>
      <protection/>
    </xf>
    <xf numFmtId="3" fontId="7" fillId="0" borderId="83" xfId="0" applyNumberFormat="1" applyFont="1" applyFill="1" applyBorder="1" applyAlignment="1">
      <alignment vertical="center" wrapText="1"/>
    </xf>
    <xf numFmtId="4" fontId="2" fillId="0" borderId="37" xfId="126" applyNumberFormat="1" applyFont="1" applyFill="1" applyBorder="1">
      <alignment/>
      <protection/>
    </xf>
    <xf numFmtId="3" fontId="11" fillId="0" borderId="68" xfId="121" applyNumberFormat="1" applyFont="1" applyFill="1" applyBorder="1" applyAlignment="1">
      <alignment vertical="center" wrapText="1"/>
      <protection/>
    </xf>
    <xf numFmtId="213" fontId="11" fillId="0" borderId="84" xfId="0" applyNumberFormat="1" applyFont="1" applyFill="1" applyBorder="1" applyAlignment="1">
      <alignment horizontal="right" vertical="center"/>
    </xf>
    <xf numFmtId="213" fontId="11" fillId="0" borderId="68" xfId="0" applyNumberFormat="1" applyFont="1" applyFill="1" applyBorder="1" applyAlignment="1">
      <alignment horizontal="right" vertical="center"/>
    </xf>
    <xf numFmtId="213" fontId="11" fillId="0" borderId="33" xfId="0" applyNumberFormat="1" applyFont="1" applyFill="1" applyBorder="1" applyAlignment="1">
      <alignment horizontal="right" vertical="center" wrapText="1"/>
    </xf>
    <xf numFmtId="213" fontId="11" fillId="0" borderId="68" xfId="0" applyNumberFormat="1" applyFont="1" applyFill="1" applyBorder="1" applyAlignment="1">
      <alignment horizontal="right" vertical="center" wrapText="1"/>
    </xf>
    <xf numFmtId="213" fontId="2" fillId="0" borderId="0" xfId="0" applyNumberFormat="1" applyFont="1" applyFill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213" fontId="11" fillId="0" borderId="38" xfId="0" applyNumberFormat="1" applyFont="1" applyFill="1" applyBorder="1" applyAlignment="1">
      <alignment vertical="center"/>
    </xf>
    <xf numFmtId="213" fontId="11" fillId="0" borderId="80" xfId="0" applyNumberFormat="1" applyFont="1" applyFill="1" applyBorder="1" applyAlignment="1">
      <alignment vertical="center"/>
    </xf>
    <xf numFmtId="213" fontId="11" fillId="0" borderId="3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13" fontId="10" fillId="0" borderId="0" xfId="0" applyNumberFormat="1" applyFont="1" applyAlignment="1" applyProtection="1">
      <alignment vertical="center"/>
      <protection locked="0"/>
    </xf>
    <xf numFmtId="169" fontId="7" fillId="28" borderId="85" xfId="0" applyNumberFormat="1" applyFont="1" applyFill="1" applyBorder="1" applyAlignment="1">
      <alignment vertical="center" wrapText="1"/>
    </xf>
    <xf numFmtId="169" fontId="7" fillId="28" borderId="28" xfId="0" applyNumberFormat="1" applyFont="1" applyFill="1" applyBorder="1" applyAlignment="1">
      <alignment vertical="center" wrapText="1"/>
    </xf>
    <xf numFmtId="4" fontId="7" fillId="28" borderId="85" xfId="0" applyNumberFormat="1" applyFont="1" applyFill="1" applyBorder="1" applyAlignment="1">
      <alignment vertical="center" wrapText="1"/>
    </xf>
    <xf numFmtId="4" fontId="7" fillId="28" borderId="28" xfId="0" applyNumberFormat="1" applyFont="1" applyFill="1" applyBorder="1" applyAlignment="1">
      <alignment vertical="center" wrapText="1"/>
    </xf>
    <xf numFmtId="207" fontId="38" fillId="25" borderId="12" xfId="124" applyNumberFormat="1" applyFont="1" applyFill="1" applyBorder="1" applyAlignment="1">
      <alignment/>
      <protection/>
    </xf>
    <xf numFmtId="207" fontId="38" fillId="25" borderId="43" xfId="124" applyNumberFormat="1" applyFont="1" applyFill="1" applyBorder="1" applyAlignment="1">
      <alignment/>
      <protection/>
    </xf>
    <xf numFmtId="4" fontId="10" fillId="0" borderId="66" xfId="129" applyNumberFormat="1" applyFont="1" applyFill="1" applyBorder="1" applyProtection="1">
      <alignment/>
      <protection locked="0"/>
    </xf>
    <xf numFmtId="4" fontId="38" fillId="0" borderId="4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10" fillId="0" borderId="63" xfId="129" applyNumberFormat="1" applyFont="1" applyFill="1" applyBorder="1" applyProtection="1">
      <alignment/>
      <protection locked="0"/>
    </xf>
    <xf numFmtId="4" fontId="38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 wrapText="1"/>
    </xf>
    <xf numFmtId="213" fontId="2" fillId="0" borderId="74" xfId="0" applyNumberFormat="1" applyFont="1" applyFill="1" applyBorder="1" applyAlignment="1">
      <alignment horizontal="right"/>
    </xf>
    <xf numFmtId="213" fontId="2" fillId="0" borderId="59" xfId="0" applyNumberFormat="1" applyFont="1" applyFill="1" applyBorder="1" applyAlignment="1">
      <alignment horizontal="right"/>
    </xf>
    <xf numFmtId="0" fontId="9" fillId="0" borderId="0" xfId="124" applyFont="1" applyFill="1">
      <alignment/>
      <protection/>
    </xf>
    <xf numFmtId="213" fontId="38" fillId="29" borderId="37" xfId="124" applyNumberFormat="1" applyFont="1" applyFill="1" applyBorder="1">
      <alignment/>
      <protection/>
    </xf>
    <xf numFmtId="213" fontId="38" fillId="29" borderId="44" xfId="124" applyNumberFormat="1" applyFont="1" applyFill="1" applyBorder="1">
      <alignment/>
      <protection/>
    </xf>
    <xf numFmtId="0" fontId="10" fillId="20" borderId="23" xfId="126" applyFont="1" applyFill="1" applyBorder="1" applyAlignment="1">
      <alignment horizontal="center"/>
      <protection/>
    </xf>
    <xf numFmtId="4" fontId="11" fillId="0" borderId="33" xfId="126" applyNumberFormat="1" applyFont="1" applyBorder="1">
      <alignment/>
      <protection/>
    </xf>
    <xf numFmtId="4" fontId="11" fillId="0" borderId="34" xfId="126" applyNumberFormat="1" applyFont="1" applyBorder="1">
      <alignment/>
      <protection/>
    </xf>
    <xf numFmtId="0" fontId="2" fillId="30" borderId="32" xfId="0" applyFont="1" applyFill="1" applyBorder="1" applyAlignment="1">
      <alignment/>
    </xf>
    <xf numFmtId="169" fontId="7" fillId="28" borderId="32" xfId="0" applyNumberFormat="1" applyFont="1" applyFill="1" applyBorder="1" applyAlignment="1">
      <alignment vertical="center" wrapText="1"/>
    </xf>
    <xf numFmtId="0" fontId="11" fillId="0" borderId="63" xfId="126" applyFont="1" applyBorder="1" applyAlignment="1">
      <alignment horizontal="left"/>
      <protection/>
    </xf>
    <xf numFmtId="0" fontId="11" fillId="0" borderId="37" xfId="126" applyFont="1" applyBorder="1" applyAlignment="1">
      <alignment horizontal="left"/>
      <protection/>
    </xf>
    <xf numFmtId="4" fontId="60" fillId="0" borderId="72" xfId="138" applyNumberFormat="1" applyFont="1" applyFill="1" applyBorder="1" applyAlignment="1">
      <alignment vertical="center" wrapText="1"/>
      <protection/>
    </xf>
    <xf numFmtId="4" fontId="60" fillId="0" borderId="75" xfId="138" applyNumberFormat="1" applyFont="1" applyFill="1" applyBorder="1" applyAlignment="1">
      <alignment vertical="center" wrapText="1"/>
      <protection/>
    </xf>
    <xf numFmtId="4" fontId="60" fillId="0" borderId="68" xfId="138" applyNumberFormat="1" applyFont="1" applyFill="1" applyBorder="1" applyAlignment="1">
      <alignment vertical="center" wrapText="1"/>
      <protection/>
    </xf>
    <xf numFmtId="4" fontId="60" fillId="0" borderId="39" xfId="138" applyNumberFormat="1" applyFont="1" applyFill="1" applyBorder="1" applyAlignment="1">
      <alignment vertical="center" wrapText="1"/>
      <protection/>
    </xf>
    <xf numFmtId="4" fontId="59" fillId="0" borderId="82" xfId="138" applyNumberFormat="1" applyFont="1" applyFill="1" applyBorder="1" applyAlignment="1">
      <alignment vertical="center" wrapText="1"/>
      <protection/>
    </xf>
    <xf numFmtId="4" fontId="60" fillId="0" borderId="82" xfId="138" applyNumberFormat="1" applyFont="1" applyFill="1" applyBorder="1" applyAlignment="1">
      <alignment horizontal="right" vertical="center" wrapText="1"/>
      <protection/>
    </xf>
    <xf numFmtId="4" fontId="60" fillId="0" borderId="33" xfId="138" applyNumberFormat="1" applyFont="1" applyFill="1" applyBorder="1" applyAlignment="1">
      <alignment horizontal="right" vertical="center" wrapText="1"/>
      <protection/>
    </xf>
    <xf numFmtId="4" fontId="60" fillId="0" borderId="9" xfId="138" applyNumberFormat="1" applyFont="1" applyFill="1" applyBorder="1" applyAlignment="1">
      <alignment vertical="center" wrapText="1"/>
      <protection/>
    </xf>
    <xf numFmtId="4" fontId="61" fillId="0" borderId="33" xfId="138" applyNumberFormat="1" applyFont="1" applyFill="1" applyBorder="1" applyAlignment="1">
      <alignment horizontal="right" vertical="center" wrapText="1"/>
      <protection/>
    </xf>
    <xf numFmtId="4" fontId="61" fillId="0" borderId="72" xfId="138" applyNumberFormat="1" applyFont="1" applyFill="1" applyBorder="1" applyAlignment="1">
      <alignment vertical="center" wrapText="1"/>
      <protection/>
    </xf>
    <xf numFmtId="4" fontId="61" fillId="0" borderId="75" xfId="138" applyNumberFormat="1" applyFont="1" applyFill="1" applyBorder="1" applyAlignment="1">
      <alignment vertical="center" wrapText="1"/>
      <protection/>
    </xf>
    <xf numFmtId="4" fontId="61" fillId="0" borderId="68" xfId="138" applyNumberFormat="1" applyFont="1" applyFill="1" applyBorder="1" applyAlignment="1">
      <alignment vertical="center" wrapText="1"/>
      <protection/>
    </xf>
    <xf numFmtId="4" fontId="61" fillId="0" borderId="39" xfId="138" applyNumberFormat="1" applyFont="1" applyFill="1" applyBorder="1" applyAlignment="1">
      <alignment vertical="center" wrapText="1"/>
      <protection/>
    </xf>
    <xf numFmtId="4" fontId="62" fillId="0" borderId="82" xfId="138" applyNumberFormat="1" applyFont="1" applyFill="1" applyBorder="1" applyAlignment="1">
      <alignment vertical="center" wrapText="1"/>
      <protection/>
    </xf>
    <xf numFmtId="4" fontId="63" fillId="0" borderId="33" xfId="138" applyNumberFormat="1" applyFont="1" applyFill="1" applyBorder="1" applyAlignment="1">
      <alignment horizontal="right" vertical="center" wrapText="1"/>
      <protection/>
    </xf>
    <xf numFmtId="4" fontId="63" fillId="0" borderId="72" xfId="138" applyNumberFormat="1" applyFont="1" applyFill="1" applyBorder="1" applyAlignment="1">
      <alignment vertical="center" wrapText="1"/>
      <protection/>
    </xf>
    <xf numFmtId="4" fontId="63" fillId="0" borderId="75" xfId="138" applyNumberFormat="1" applyFont="1" applyFill="1" applyBorder="1" applyAlignment="1">
      <alignment vertical="center" wrapText="1"/>
      <protection/>
    </xf>
    <xf numFmtId="4" fontId="63" fillId="0" borderId="68" xfId="138" applyNumberFormat="1" applyFont="1" applyFill="1" applyBorder="1" applyAlignment="1">
      <alignment vertical="center" wrapText="1"/>
      <protection/>
    </xf>
    <xf numFmtId="4" fontId="63" fillId="0" borderId="39" xfId="138" applyNumberFormat="1" applyFont="1" applyFill="1" applyBorder="1" applyAlignment="1">
      <alignment vertical="center" wrapText="1"/>
      <protection/>
    </xf>
    <xf numFmtId="4" fontId="64" fillId="0" borderId="82" xfId="138" applyNumberFormat="1" applyFont="1" applyFill="1" applyBorder="1" applyAlignment="1">
      <alignment vertical="center" wrapText="1"/>
      <protection/>
    </xf>
    <xf numFmtId="4" fontId="61" fillId="0" borderId="49" xfId="138" applyNumberFormat="1" applyFont="1" applyFill="1" applyBorder="1" applyAlignment="1">
      <alignment horizontal="right" vertical="center" wrapText="1"/>
      <protection/>
    </xf>
    <xf numFmtId="4" fontId="61" fillId="0" borderId="34" xfId="138" applyNumberFormat="1" applyFont="1" applyFill="1" applyBorder="1" applyAlignment="1">
      <alignment horizontal="right" vertical="center" wrapText="1"/>
      <protection/>
    </xf>
    <xf numFmtId="4" fontId="61" fillId="0" borderId="34" xfId="138" applyNumberFormat="1" applyFont="1" applyFill="1" applyBorder="1" applyAlignment="1">
      <alignment vertical="center" wrapText="1"/>
      <protection/>
    </xf>
    <xf numFmtId="4" fontId="61" fillId="0" borderId="64" xfId="138" applyNumberFormat="1" applyFont="1" applyFill="1" applyBorder="1" applyAlignment="1">
      <alignment vertical="center" wrapText="1"/>
      <protection/>
    </xf>
    <xf numFmtId="4" fontId="61" fillId="0" borderId="20" xfId="138" applyNumberFormat="1" applyFont="1" applyFill="1" applyBorder="1" applyAlignment="1">
      <alignment horizontal="right" vertical="center" wrapText="1"/>
      <protection/>
    </xf>
    <xf numFmtId="4" fontId="61" fillId="0" borderId="19" xfId="138" applyNumberFormat="1" applyFont="1" applyFill="1" applyBorder="1" applyAlignment="1">
      <alignment horizontal="right" vertical="center" wrapText="1"/>
      <protection/>
    </xf>
    <xf numFmtId="4" fontId="61" fillId="0" borderId="19" xfId="138" applyNumberFormat="1" applyFont="1" applyFill="1" applyBorder="1" applyAlignment="1">
      <alignment vertical="center" wrapText="1"/>
      <protection/>
    </xf>
    <xf numFmtId="4" fontId="61" fillId="0" borderId="76" xfId="138" applyNumberFormat="1" applyFont="1" applyFill="1" applyBorder="1" applyAlignment="1">
      <alignment vertical="center" wrapText="1"/>
      <protection/>
    </xf>
    <xf numFmtId="4" fontId="61" fillId="0" borderId="82" xfId="138" applyNumberFormat="1" applyFont="1" applyFill="1" applyBorder="1" applyAlignment="1">
      <alignment horizontal="right" vertical="center" wrapText="1"/>
      <protection/>
    </xf>
    <xf numFmtId="0" fontId="11" fillId="0" borderId="34" xfId="124" applyFont="1" applyBorder="1" applyAlignment="1">
      <alignment horizontal="center"/>
      <protection/>
    </xf>
    <xf numFmtId="4" fontId="0" fillId="0" borderId="0" xfId="0" applyNumberFormat="1" applyFont="1" applyAlignment="1">
      <alignment/>
    </xf>
    <xf numFmtId="4" fontId="60" fillId="0" borderId="67" xfId="138" applyNumberFormat="1" applyFont="1" applyFill="1" applyBorder="1" applyAlignment="1">
      <alignment horizontal="right" vertical="center" wrapText="1"/>
      <protection/>
    </xf>
    <xf numFmtId="4" fontId="50" fillId="0" borderId="0" xfId="0" applyNumberFormat="1" applyFont="1" applyAlignment="1">
      <alignment/>
    </xf>
    <xf numFmtId="213" fontId="11" fillId="0" borderId="63" xfId="120" applyNumberFormat="1" applyFont="1" applyFill="1" applyBorder="1" applyProtection="1">
      <alignment/>
      <protection locked="0"/>
    </xf>
    <xf numFmtId="3" fontId="59" fillId="0" borderId="0" xfId="127" applyNumberFormat="1" applyFont="1" applyFill="1" applyBorder="1" applyAlignment="1">
      <alignment horizontal="left" vertical="center" wrapText="1"/>
      <protection/>
    </xf>
    <xf numFmtId="4" fontId="62" fillId="0" borderId="0" xfId="138" applyNumberFormat="1" applyFont="1" applyFill="1" applyBorder="1" applyAlignment="1">
      <alignment vertical="center" wrapText="1"/>
      <protection/>
    </xf>
    <xf numFmtId="4" fontId="64" fillId="0" borderId="0" xfId="138" applyNumberFormat="1" applyFont="1" applyFill="1" applyBorder="1" applyAlignment="1">
      <alignment horizontal="left" vertical="center" wrapText="1"/>
      <protection/>
    </xf>
    <xf numFmtId="213" fontId="11" fillId="0" borderId="63" xfId="119" applyNumberFormat="1" applyFont="1" applyFill="1" applyBorder="1" applyProtection="1">
      <alignment/>
      <protection locked="0"/>
    </xf>
    <xf numFmtId="213" fontId="11" fillId="0" borderId="9" xfId="0" applyNumberFormat="1" applyFont="1" applyFill="1" applyBorder="1" applyAlignment="1">
      <alignment horizontal="right" vertical="center" wrapText="1"/>
    </xf>
    <xf numFmtId="4" fontId="61" fillId="0" borderId="9" xfId="138" applyNumberFormat="1" applyFont="1" applyFill="1" applyBorder="1" applyAlignment="1">
      <alignment vertical="center" wrapText="1"/>
      <protection/>
    </xf>
    <xf numFmtId="4" fontId="2" fillId="0" borderId="37" xfId="126" applyNumberFormat="1" applyFont="1" applyFill="1" applyBorder="1" applyAlignment="1">
      <alignment horizontal="right" vertical="center" wrapText="1"/>
      <protection/>
    </xf>
    <xf numFmtId="0" fontId="2" fillId="0" borderId="0" xfId="126" applyFont="1" applyFill="1" applyAlignment="1">
      <alignment vertical="center" wrapText="1"/>
      <protection/>
    </xf>
    <xf numFmtId="49" fontId="2" fillId="0" borderId="65" xfId="126" applyNumberFormat="1" applyFont="1" applyFill="1" applyBorder="1" applyAlignment="1">
      <alignment horizontal="center" vertical="center"/>
      <protection/>
    </xf>
    <xf numFmtId="49" fontId="2" fillId="0" borderId="49" xfId="126" applyNumberFormat="1" applyFont="1" applyFill="1" applyBorder="1" applyAlignment="1">
      <alignment horizontal="center" vertical="center" wrapText="1"/>
      <protection/>
    </xf>
    <xf numFmtId="213" fontId="7" fillId="20" borderId="66" xfId="0" applyNumberFormat="1" applyFont="1" applyFill="1" applyBorder="1" applyAlignment="1">
      <alignment horizontal="center" vertical="center"/>
    </xf>
    <xf numFmtId="213" fontId="7" fillId="20" borderId="73" xfId="0" applyNumberFormat="1" applyFont="1" applyFill="1" applyBorder="1" applyAlignment="1">
      <alignment horizontal="center" vertical="center"/>
    </xf>
    <xf numFmtId="213" fontId="0" fillId="0" borderId="44" xfId="0" applyNumberFormat="1" applyBorder="1" applyAlignment="1">
      <alignment vertical="center"/>
    </xf>
    <xf numFmtId="0" fontId="7" fillId="20" borderId="51" xfId="0" applyFont="1" applyFill="1" applyBorder="1" applyAlignment="1">
      <alignment vertical="center"/>
    </xf>
    <xf numFmtId="0" fontId="7" fillId="20" borderId="50" xfId="0" applyFont="1" applyFill="1" applyBorder="1" applyAlignment="1">
      <alignment vertical="center"/>
    </xf>
    <xf numFmtId="0" fontId="10" fillId="20" borderId="14" xfId="133" applyFont="1" applyFill="1" applyBorder="1" applyAlignment="1">
      <alignment vertical="center"/>
      <protection/>
    </xf>
    <xf numFmtId="0" fontId="2" fillId="0" borderId="23" xfId="0" applyFont="1" applyBorder="1" applyAlignment="1">
      <alignment vertical="center"/>
    </xf>
    <xf numFmtId="213" fontId="7" fillId="20" borderId="44" xfId="0" applyNumberFormat="1" applyFont="1" applyFill="1" applyBorder="1" applyAlignment="1">
      <alignment horizontal="center" vertical="center" wrapText="1"/>
    </xf>
    <xf numFmtId="213" fontId="7" fillId="20" borderId="41" xfId="0" applyNumberFormat="1" applyFont="1" applyFill="1" applyBorder="1" applyAlignment="1">
      <alignment horizontal="center" vertical="center" wrapText="1"/>
    </xf>
    <xf numFmtId="213" fontId="7" fillId="20" borderId="45" xfId="0" applyNumberFormat="1" applyFont="1" applyFill="1" applyBorder="1" applyAlignment="1">
      <alignment horizontal="center" vertical="center"/>
    </xf>
    <xf numFmtId="213" fontId="0" fillId="0" borderId="85" xfId="0" applyNumberFormat="1" applyBorder="1" applyAlignment="1">
      <alignment/>
    </xf>
    <xf numFmtId="213" fontId="7" fillId="20" borderId="51" xfId="0" applyNumberFormat="1" applyFont="1" applyFill="1" applyBorder="1" applyAlignment="1">
      <alignment horizontal="center" vertical="center"/>
    </xf>
    <xf numFmtId="0" fontId="7" fillId="20" borderId="67" xfId="0" applyFont="1" applyFill="1" applyBorder="1" applyAlignment="1">
      <alignment horizontal="center" vertical="center"/>
    </xf>
    <xf numFmtId="0" fontId="7" fillId="20" borderId="58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213" fontId="0" fillId="0" borderId="45" xfId="0" applyNumberFormat="1" applyBorder="1" applyAlignment="1">
      <alignment/>
    </xf>
    <xf numFmtId="0" fontId="7" fillId="20" borderId="1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20" borderId="1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213" fontId="7" fillId="20" borderId="15" xfId="0" applyNumberFormat="1" applyFont="1" applyFill="1" applyBorder="1" applyAlignment="1">
      <alignment horizontal="center" vertical="center" wrapText="1"/>
    </xf>
    <xf numFmtId="213" fontId="7" fillId="20" borderId="24" xfId="0" applyNumberFormat="1" applyFont="1" applyFill="1" applyBorder="1" applyAlignment="1">
      <alignment horizontal="center" vertical="center" wrapText="1"/>
    </xf>
    <xf numFmtId="213" fontId="7" fillId="20" borderId="74" xfId="0" applyNumberFormat="1" applyFont="1" applyFill="1" applyBorder="1" applyAlignment="1">
      <alignment horizontal="center" vertical="center" wrapText="1"/>
    </xf>
    <xf numFmtId="213" fontId="7" fillId="20" borderId="77" xfId="0" applyNumberFormat="1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20" borderId="15" xfId="126" applyFont="1" applyFill="1" applyBorder="1" applyAlignment="1">
      <alignment horizontal="center" vertical="center"/>
      <protection/>
    </xf>
    <xf numFmtId="0" fontId="2" fillId="0" borderId="24" xfId="126" applyFont="1" applyBorder="1" applyAlignment="1">
      <alignment horizontal="center" vertical="center"/>
      <protection/>
    </xf>
    <xf numFmtId="0" fontId="7" fillId="20" borderId="16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 wrapText="1"/>
    </xf>
    <xf numFmtId="0" fontId="2" fillId="24" borderId="30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11" fillId="0" borderId="34" xfId="126" applyFont="1" applyBorder="1" applyAlignment="1">
      <alignment horizontal="left"/>
      <protection/>
    </xf>
    <xf numFmtId="0" fontId="11" fillId="0" borderId="28" xfId="126" applyFont="1" applyBorder="1" applyAlignment="1">
      <alignment horizontal="left"/>
      <protection/>
    </xf>
    <xf numFmtId="0" fontId="10" fillId="20" borderId="14" xfId="126" applyFont="1" applyFill="1" applyBorder="1" applyAlignment="1">
      <alignment horizontal="center" vertical="center"/>
      <protection/>
    </xf>
    <xf numFmtId="0" fontId="10" fillId="20" borderId="18" xfId="126" applyFont="1" applyFill="1" applyBorder="1" applyAlignment="1">
      <alignment horizontal="center" vertical="center"/>
      <protection/>
    </xf>
    <xf numFmtId="0" fontId="10" fillId="20" borderId="23" xfId="126" applyFont="1" applyFill="1" applyBorder="1" applyAlignment="1">
      <alignment horizontal="center" vertical="center"/>
      <protection/>
    </xf>
    <xf numFmtId="0" fontId="10" fillId="20" borderId="27" xfId="126" applyFont="1" applyFill="1" applyBorder="1" applyAlignment="1">
      <alignment horizontal="center" vertical="center"/>
      <protection/>
    </xf>
    <xf numFmtId="0" fontId="10" fillId="20" borderId="66" xfId="126" applyFont="1" applyFill="1" applyBorder="1" applyAlignment="1">
      <alignment horizontal="center" vertical="center"/>
      <protection/>
    </xf>
    <xf numFmtId="0" fontId="11" fillId="0" borderId="7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20" borderId="86" xfId="126" applyFont="1" applyFill="1" applyBorder="1" applyAlignment="1">
      <alignment horizontal="center" vertical="center" wrapText="1"/>
      <protection/>
    </xf>
    <xf numFmtId="0" fontId="7" fillId="20" borderId="70" xfId="126" applyFont="1" applyFill="1" applyBorder="1" applyAlignment="1">
      <alignment horizontal="center" vertical="center" wrapText="1"/>
      <protection/>
    </xf>
    <xf numFmtId="0" fontId="7" fillId="20" borderId="12" xfId="126" applyFont="1" applyFill="1" applyBorder="1" applyAlignment="1">
      <alignment horizontal="center" vertical="center" wrapText="1"/>
      <protection/>
    </xf>
    <xf numFmtId="0" fontId="7" fillId="20" borderId="13" xfId="126" applyFont="1" applyFill="1" applyBorder="1" applyAlignment="1">
      <alignment horizontal="center" vertical="center" wrapText="1"/>
      <protection/>
    </xf>
    <xf numFmtId="0" fontId="2" fillId="0" borderId="34" xfId="126" applyFont="1" applyBorder="1" applyAlignment="1">
      <alignment horizontal="left" vertical="center" wrapText="1"/>
      <protection/>
    </xf>
    <xf numFmtId="0" fontId="2" fillId="0" borderId="28" xfId="126" applyFont="1" applyBorder="1" applyAlignment="1">
      <alignment horizontal="left" vertical="center" wrapText="1"/>
      <protection/>
    </xf>
    <xf numFmtId="0" fontId="7" fillId="20" borderId="67" xfId="126" applyFont="1" applyFill="1" applyBorder="1" applyAlignment="1">
      <alignment horizontal="center" vertical="center" wrapText="1"/>
      <protection/>
    </xf>
    <xf numFmtId="0" fontId="7" fillId="20" borderId="71" xfId="126" applyFont="1" applyFill="1" applyBorder="1" applyAlignment="1">
      <alignment horizontal="center" vertical="center" wrapText="1"/>
      <protection/>
    </xf>
    <xf numFmtId="3" fontId="61" fillId="0" borderId="33" xfId="138" applyFont="1" applyFill="1" applyBorder="1" applyAlignment="1">
      <alignment horizontal="left" vertical="center" wrapText="1"/>
      <protection/>
    </xf>
    <xf numFmtId="3" fontId="61" fillId="0" borderId="87" xfId="138" applyFont="1" applyFill="1" applyBorder="1" applyAlignment="1">
      <alignment horizontal="left" vertical="center" wrapText="1"/>
      <protection/>
    </xf>
    <xf numFmtId="0" fontId="10" fillId="20" borderId="52" xfId="126" applyFont="1" applyFill="1" applyBorder="1" applyAlignment="1">
      <alignment horizontal="left"/>
      <protection/>
    </xf>
    <xf numFmtId="0" fontId="10" fillId="20" borderId="31" xfId="126" applyFont="1" applyFill="1" applyBorder="1" applyAlignment="1">
      <alignment horizontal="left"/>
      <protection/>
    </xf>
    <xf numFmtId="0" fontId="10" fillId="20" borderId="42" xfId="126" applyFont="1" applyFill="1" applyBorder="1" applyAlignment="1">
      <alignment horizontal="left"/>
      <protection/>
    </xf>
    <xf numFmtId="0" fontId="11" fillId="0" borderId="72" xfId="126" applyFont="1" applyBorder="1" applyAlignment="1">
      <alignment horizontal="left"/>
      <protection/>
    </xf>
    <xf numFmtId="0" fontId="11" fillId="0" borderId="75" xfId="126" applyFont="1" applyBorder="1" applyAlignment="1">
      <alignment horizontal="left"/>
      <protection/>
    </xf>
    <xf numFmtId="0" fontId="11" fillId="0" borderId="39" xfId="126" applyFont="1" applyBorder="1" applyAlignment="1">
      <alignment horizontal="left"/>
      <protection/>
    </xf>
    <xf numFmtId="0" fontId="11" fillId="0" borderId="63" xfId="126" applyFont="1" applyBorder="1" applyAlignment="1">
      <alignment horizontal="left"/>
      <protection/>
    </xf>
    <xf numFmtId="0" fontId="11" fillId="0" borderId="9" xfId="126" applyFont="1" applyBorder="1" applyAlignment="1">
      <alignment horizontal="left"/>
      <protection/>
    </xf>
    <xf numFmtId="0" fontId="11" fillId="0" borderId="37" xfId="126" applyFont="1" applyBorder="1" applyAlignment="1">
      <alignment horizontal="left"/>
      <protection/>
    </xf>
    <xf numFmtId="0" fontId="11" fillId="0" borderId="61" xfId="126" applyFont="1" applyBorder="1" applyAlignment="1">
      <alignment horizontal="left"/>
      <protection/>
    </xf>
    <xf numFmtId="0" fontId="11" fillId="0" borderId="36" xfId="126" applyFont="1" applyBorder="1" applyAlignment="1">
      <alignment horizontal="left"/>
      <protection/>
    </xf>
    <xf numFmtId="0" fontId="11" fillId="0" borderId="38" xfId="126" applyFont="1" applyBorder="1" applyAlignment="1">
      <alignment horizontal="left"/>
      <protection/>
    </xf>
    <xf numFmtId="0" fontId="2" fillId="0" borderId="34" xfId="126" applyFont="1" applyFill="1" applyBorder="1" applyAlignment="1">
      <alignment horizontal="left" vertical="center" wrapText="1"/>
      <protection/>
    </xf>
    <xf numFmtId="0" fontId="2" fillId="0" borderId="28" xfId="126" applyFont="1" applyFill="1" applyBorder="1" applyAlignment="1">
      <alignment horizontal="left" vertical="center" wrapText="1"/>
      <protection/>
    </xf>
    <xf numFmtId="0" fontId="10" fillId="0" borderId="52" xfId="126" applyFont="1" applyBorder="1" applyAlignment="1">
      <alignment horizontal="left"/>
      <protection/>
    </xf>
    <xf numFmtId="0" fontId="10" fillId="0" borderId="31" xfId="126" applyFont="1" applyBorder="1" applyAlignment="1">
      <alignment horizontal="left"/>
      <protection/>
    </xf>
    <xf numFmtId="0" fontId="10" fillId="0" borderId="42" xfId="126" applyFont="1" applyBorder="1" applyAlignment="1">
      <alignment horizontal="left"/>
      <protection/>
    </xf>
    <xf numFmtId="0" fontId="2" fillId="24" borderId="56" xfId="0" applyFont="1" applyFill="1" applyBorder="1" applyAlignment="1">
      <alignment horizontal="left" vertical="center" wrapText="1"/>
    </xf>
    <xf numFmtId="0" fontId="2" fillId="24" borderId="41" xfId="0" applyFont="1" applyFill="1" applyBorder="1" applyAlignment="1">
      <alignment horizontal="left" vertical="center" wrapText="1"/>
    </xf>
    <xf numFmtId="0" fontId="10" fillId="0" borderId="29" xfId="126" applyFont="1" applyBorder="1" applyAlignment="1">
      <alignment horizontal="left"/>
      <protection/>
    </xf>
    <xf numFmtId="0" fontId="10" fillId="0" borderId="32" xfId="126" applyFont="1" applyBorder="1" applyAlignment="1">
      <alignment horizontal="left"/>
      <protection/>
    </xf>
    <xf numFmtId="0" fontId="7" fillId="0" borderId="34" xfId="126" applyFont="1" applyBorder="1" applyAlignment="1">
      <alignment horizontal="left"/>
      <protection/>
    </xf>
    <xf numFmtId="0" fontId="7" fillId="0" borderId="46" xfId="126" applyFont="1" applyBorder="1" applyAlignment="1">
      <alignment horizontal="left"/>
      <protection/>
    </xf>
    <xf numFmtId="0" fontId="7" fillId="0" borderId="28" xfId="126" applyFont="1" applyBorder="1" applyAlignment="1">
      <alignment horizontal="left"/>
      <protection/>
    </xf>
    <xf numFmtId="0" fontId="7" fillId="0" borderId="51" xfId="126" applyFont="1" applyBorder="1" applyAlignment="1">
      <alignment horizontal="left"/>
      <protection/>
    </xf>
    <xf numFmtId="0" fontId="7" fillId="0" borderId="45" xfId="126" applyFont="1" applyBorder="1" applyAlignment="1">
      <alignment horizontal="left"/>
      <protection/>
    </xf>
    <xf numFmtId="0" fontId="7" fillId="0" borderId="85" xfId="126" applyFont="1" applyBorder="1" applyAlignment="1">
      <alignment horizontal="left"/>
      <protection/>
    </xf>
    <xf numFmtId="0" fontId="10" fillId="20" borderId="29" xfId="126" applyFont="1" applyFill="1" applyBorder="1" applyAlignment="1">
      <alignment horizontal="left"/>
      <protection/>
    </xf>
    <xf numFmtId="0" fontId="10" fillId="20" borderId="30" xfId="126" applyFont="1" applyFill="1" applyBorder="1" applyAlignment="1">
      <alignment horizontal="left"/>
      <protection/>
    </xf>
    <xf numFmtId="0" fontId="10" fillId="20" borderId="32" xfId="126" applyFont="1" applyFill="1" applyBorder="1" applyAlignment="1">
      <alignment horizontal="left"/>
      <protection/>
    </xf>
    <xf numFmtId="0" fontId="10" fillId="20" borderId="14" xfId="126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50" xfId="126" applyFont="1" applyBorder="1" applyAlignment="1">
      <alignment horizontal="left"/>
      <protection/>
    </xf>
    <xf numFmtId="0" fontId="10" fillId="0" borderId="47" xfId="126" applyFont="1" applyBorder="1" applyAlignment="1">
      <alignment horizontal="left"/>
      <protection/>
    </xf>
    <xf numFmtId="0" fontId="10" fillId="0" borderId="34" xfId="126" applyFont="1" applyBorder="1" applyAlignment="1">
      <alignment horizontal="left"/>
      <protection/>
    </xf>
    <xf numFmtId="0" fontId="10" fillId="0" borderId="46" xfId="126" applyFont="1" applyBorder="1" applyAlignment="1">
      <alignment horizontal="left"/>
      <protection/>
    </xf>
    <xf numFmtId="0" fontId="11" fillId="0" borderId="66" xfId="126" applyFont="1" applyBorder="1" applyAlignment="1">
      <alignment horizontal="left"/>
      <protection/>
    </xf>
    <xf numFmtId="0" fontId="11" fillId="0" borderId="44" xfId="126" applyFont="1" applyBorder="1" applyAlignment="1">
      <alignment horizontal="left"/>
      <protection/>
    </xf>
    <xf numFmtId="0" fontId="11" fillId="0" borderId="50" xfId="126" applyFont="1" applyBorder="1" applyAlignment="1">
      <alignment horizontal="left"/>
      <protection/>
    </xf>
    <xf numFmtId="0" fontId="11" fillId="0" borderId="83" xfId="126" applyFont="1" applyBorder="1" applyAlignment="1">
      <alignment horizontal="left"/>
      <protection/>
    </xf>
    <xf numFmtId="0" fontId="10" fillId="0" borderId="51" xfId="126" applyFont="1" applyBorder="1" applyAlignment="1">
      <alignment horizontal="left"/>
      <protection/>
    </xf>
    <xf numFmtId="0" fontId="10" fillId="0" borderId="45" xfId="126" applyFont="1" applyBorder="1" applyAlignment="1">
      <alignment horizontal="left"/>
      <protection/>
    </xf>
    <xf numFmtId="0" fontId="7" fillId="0" borderId="50" xfId="126" applyFont="1" applyBorder="1" applyAlignment="1">
      <alignment horizontal="left"/>
      <protection/>
    </xf>
    <xf numFmtId="0" fontId="7" fillId="0" borderId="47" xfId="126" applyFont="1" applyBorder="1" applyAlignment="1">
      <alignment horizontal="left"/>
      <protection/>
    </xf>
    <xf numFmtId="0" fontId="7" fillId="0" borderId="83" xfId="126" applyFont="1" applyBorder="1" applyAlignment="1">
      <alignment horizontal="left"/>
      <protection/>
    </xf>
    <xf numFmtId="0" fontId="7" fillId="20" borderId="14" xfId="126" applyFont="1" applyFill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56" xfId="126" applyFont="1" applyFill="1" applyBorder="1" applyAlignment="1">
      <alignment horizontal="left"/>
      <protection/>
    </xf>
    <xf numFmtId="0" fontId="11" fillId="0" borderId="41" xfId="126" applyFont="1" applyFill="1" applyBorder="1" applyAlignment="1">
      <alignment horizontal="left"/>
      <protection/>
    </xf>
    <xf numFmtId="0" fontId="2" fillId="0" borderId="34" xfId="127" applyFont="1" applyFill="1" applyBorder="1" applyAlignment="1">
      <alignment horizontal="left"/>
      <protection/>
    </xf>
    <xf numFmtId="0" fontId="2" fillId="0" borderId="28" xfId="127" applyFont="1" applyFill="1" applyBorder="1" applyAlignment="1">
      <alignment horizontal="left"/>
      <protection/>
    </xf>
    <xf numFmtId="0" fontId="7" fillId="20" borderId="14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66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10" fillId="20" borderId="29" xfId="126" applyFont="1" applyFill="1" applyBorder="1" applyAlignment="1">
      <alignment horizontal="left" vertical="center"/>
      <protection/>
    </xf>
    <xf numFmtId="0" fontId="10" fillId="20" borderId="32" xfId="126" applyFont="1" applyFill="1" applyBorder="1" applyAlignment="1">
      <alignment horizontal="left" vertical="center"/>
      <protection/>
    </xf>
    <xf numFmtId="0" fontId="10" fillId="26" borderId="61" xfId="0" applyFont="1" applyFill="1" applyBorder="1" applyAlignment="1" applyProtection="1">
      <alignment horizontal="left" vertical="center" wrapText="1"/>
      <protection locked="0"/>
    </xf>
    <xf numFmtId="0" fontId="10" fillId="26" borderId="38" xfId="0" applyFont="1" applyFill="1" applyBorder="1" applyAlignment="1" applyProtection="1">
      <alignment horizontal="left" vertical="center" wrapText="1"/>
      <protection locked="0"/>
    </xf>
    <xf numFmtId="0" fontId="40" fillId="27" borderId="29" xfId="0" applyFont="1" applyFill="1" applyBorder="1" applyAlignment="1" applyProtection="1">
      <alignment horizontal="left" vertical="center" wrapText="1"/>
      <protection locked="0"/>
    </xf>
    <xf numFmtId="0" fontId="40" fillId="27" borderId="32" xfId="0" applyFont="1" applyFill="1" applyBorder="1" applyAlignment="1" applyProtection="1">
      <alignment horizontal="left" vertical="center" wrapText="1"/>
      <protection locked="0"/>
    </xf>
    <xf numFmtId="0" fontId="2" fillId="0" borderId="51" xfId="126" applyFont="1" applyBorder="1" applyAlignment="1">
      <alignment horizontal="left" vertical="center" wrapText="1"/>
      <protection/>
    </xf>
    <xf numFmtId="0" fontId="2" fillId="0" borderId="85" xfId="126" applyFont="1" applyBorder="1" applyAlignment="1">
      <alignment horizontal="left" vertical="center" wrapText="1"/>
      <protection/>
    </xf>
    <xf numFmtId="0" fontId="7" fillId="20" borderId="14" xfId="126" applyFont="1" applyFill="1" applyBorder="1" applyAlignment="1">
      <alignment horizontal="center" vertical="center" wrapText="1"/>
      <protection/>
    </xf>
    <xf numFmtId="0" fontId="7" fillId="20" borderId="18" xfId="126" applyFont="1" applyFill="1" applyBorder="1" applyAlignment="1">
      <alignment horizontal="center" vertical="center" wrapText="1"/>
      <protection/>
    </xf>
    <xf numFmtId="0" fontId="7" fillId="20" borderId="23" xfId="126" applyFont="1" applyFill="1" applyBorder="1" applyAlignment="1">
      <alignment horizontal="center" vertical="center" wrapText="1"/>
      <protection/>
    </xf>
    <xf numFmtId="0" fontId="7" fillId="20" borderId="27" xfId="126" applyFont="1" applyFill="1" applyBorder="1" applyAlignment="1">
      <alignment horizontal="center" vertical="center" wrapText="1"/>
      <protection/>
    </xf>
    <xf numFmtId="0" fontId="11" fillId="0" borderId="63" xfId="0" applyFont="1" applyFill="1" applyBorder="1" applyAlignment="1" applyProtection="1">
      <alignment horizontal="left" vertical="center" wrapText="1" indent="1"/>
      <protection locked="0"/>
    </xf>
    <xf numFmtId="0" fontId="11" fillId="0" borderId="37" xfId="0" applyFont="1" applyFill="1" applyBorder="1" applyAlignment="1" applyProtection="1">
      <alignment horizontal="left" vertical="center" wrapText="1" indent="1"/>
      <protection locked="0"/>
    </xf>
    <xf numFmtId="0" fontId="10" fillId="26" borderId="63" xfId="0" applyFont="1" applyFill="1" applyBorder="1" applyAlignment="1" applyProtection="1">
      <alignment horizontal="left" vertical="center" wrapText="1"/>
      <protection locked="0"/>
    </xf>
    <xf numFmtId="0" fontId="10" fillId="26" borderId="37" xfId="0" applyFont="1" applyFill="1" applyBorder="1" applyAlignment="1" applyProtection="1">
      <alignment horizontal="left" vertical="center" wrapText="1"/>
      <protection locked="0"/>
    </xf>
    <xf numFmtId="0" fontId="11" fillId="0" borderId="63" xfId="0" applyFont="1" applyFill="1" applyBorder="1" applyAlignment="1" applyProtection="1">
      <alignment horizontal="right" vertical="center" wrapText="1" inden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11" fillId="0" borderId="63" xfId="0" applyFont="1" applyBorder="1" applyAlignment="1" applyProtection="1">
      <alignment horizontal="right" vertical="center"/>
      <protection locked="0"/>
    </xf>
    <xf numFmtId="0" fontId="10" fillId="26" borderId="66" xfId="0" applyFont="1" applyFill="1" applyBorder="1" applyAlignment="1" applyProtection="1">
      <alignment horizontal="left" vertical="center" wrapText="1"/>
      <protection locked="0"/>
    </xf>
    <xf numFmtId="0" fontId="10" fillId="26" borderId="44" xfId="0" applyFont="1" applyFill="1" applyBorder="1" applyAlignment="1" applyProtection="1">
      <alignment horizontal="left" vertical="center" wrapText="1"/>
      <protection locked="0"/>
    </xf>
    <xf numFmtId="0" fontId="11" fillId="0" borderId="63" xfId="0" applyFont="1" applyBorder="1" applyAlignment="1" applyProtection="1">
      <alignment horizontal="left" vertical="center" wrapText="1" indent="1"/>
      <protection locked="0"/>
    </xf>
    <xf numFmtId="0" fontId="11" fillId="0" borderId="37" xfId="0" applyFont="1" applyBorder="1" applyAlignment="1" applyProtection="1">
      <alignment horizontal="left" vertical="center" wrapText="1" indent="1"/>
      <protection locked="0"/>
    </xf>
    <xf numFmtId="0" fontId="11" fillId="0" borderId="63" xfId="0" applyFont="1" applyBorder="1" applyAlignment="1" applyProtection="1">
      <alignment horizontal="righ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indent="1"/>
      <protection locked="0"/>
    </xf>
    <xf numFmtId="0" fontId="10" fillId="26" borderId="63" xfId="0" applyFont="1" applyFill="1" applyBorder="1" applyAlignment="1" applyProtection="1">
      <alignment horizontal="left"/>
      <protection locked="0"/>
    </xf>
    <xf numFmtId="0" fontId="10" fillId="26" borderId="37" xfId="0" applyFont="1" applyFill="1" applyBorder="1" applyAlignment="1" applyProtection="1">
      <alignment horizontal="left"/>
      <protection locked="0"/>
    </xf>
    <xf numFmtId="0" fontId="10" fillId="26" borderId="63" xfId="0" applyFont="1" applyFill="1" applyBorder="1" applyAlignment="1" applyProtection="1">
      <alignment horizontal="left" vertical="center"/>
      <protection locked="0"/>
    </xf>
    <xf numFmtId="0" fontId="10" fillId="26" borderId="37" xfId="0" applyFont="1" applyFill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right" vertical="center"/>
      <protection locked="0"/>
    </xf>
    <xf numFmtId="0" fontId="11" fillId="0" borderId="72" xfId="0" applyFont="1" applyBorder="1" applyAlignment="1" applyProtection="1">
      <alignment horizontal="right" vertical="center"/>
      <protection locked="0"/>
    </xf>
    <xf numFmtId="0" fontId="11" fillId="0" borderId="61" xfId="0" applyFont="1" applyBorder="1" applyAlignment="1" applyProtection="1">
      <alignment horizontal="left" indent="1"/>
      <protection locked="0"/>
    </xf>
    <xf numFmtId="0" fontId="11" fillId="0" borderId="38" xfId="0" applyFont="1" applyBorder="1" applyAlignment="1" applyProtection="1">
      <alignment horizontal="left" indent="1"/>
      <protection locked="0"/>
    </xf>
    <xf numFmtId="0" fontId="38" fillId="27" borderId="29" xfId="0" applyFont="1" applyFill="1" applyBorder="1" applyAlignment="1" applyProtection="1">
      <alignment horizontal="left" vertical="center"/>
      <protection locked="0"/>
    </xf>
    <xf numFmtId="0" fontId="38" fillId="27" borderId="32" xfId="0" applyFont="1" applyFill="1" applyBorder="1" applyAlignment="1" applyProtection="1">
      <alignment horizontal="left" vertical="center"/>
      <protection locked="0"/>
    </xf>
    <xf numFmtId="0" fontId="10" fillId="27" borderId="66" xfId="0" applyFont="1" applyFill="1" applyBorder="1" applyAlignment="1" applyProtection="1">
      <alignment horizontal="center" vertical="center"/>
      <protection locked="0"/>
    </xf>
    <xf numFmtId="0" fontId="10" fillId="27" borderId="44" xfId="0" applyFont="1" applyFill="1" applyBorder="1" applyAlignment="1" applyProtection="1">
      <alignment horizontal="center" vertical="center"/>
      <protection locked="0"/>
    </xf>
    <xf numFmtId="0" fontId="10" fillId="27" borderId="14" xfId="125" applyFont="1" applyFill="1" applyBorder="1" applyAlignment="1" applyProtection="1">
      <alignment horizontal="center" vertical="center"/>
      <protection locked="0"/>
    </xf>
    <xf numFmtId="0" fontId="11" fillId="27" borderId="18" xfId="0" applyFont="1" applyFill="1" applyBorder="1" applyAlignment="1" applyProtection="1">
      <alignment horizontal="center" vertical="center"/>
      <protection locked="0"/>
    </xf>
    <xf numFmtId="0" fontId="11" fillId="27" borderId="19" xfId="0" applyFont="1" applyFill="1" applyBorder="1" applyAlignment="1" applyProtection="1">
      <alignment horizontal="center" vertical="center"/>
      <protection locked="0"/>
    </xf>
    <xf numFmtId="0" fontId="11" fillId="27" borderId="22" xfId="0" applyFont="1" applyFill="1" applyBorder="1" applyAlignment="1" applyProtection="1">
      <alignment horizontal="center" vertical="center"/>
      <protection locked="0"/>
    </xf>
    <xf numFmtId="0" fontId="11" fillId="27" borderId="23" xfId="0" applyFont="1" applyFill="1" applyBorder="1" applyAlignment="1" applyProtection="1">
      <alignment horizontal="center" vertical="center"/>
      <protection locked="0"/>
    </xf>
    <xf numFmtId="0" fontId="11" fillId="27" borderId="27" xfId="0" applyFont="1" applyFill="1" applyBorder="1" applyAlignment="1" applyProtection="1">
      <alignment horizontal="center" vertical="center"/>
      <protection locked="0"/>
    </xf>
    <xf numFmtId="0" fontId="10" fillId="27" borderId="51" xfId="122" applyFont="1" applyFill="1" applyBorder="1" applyAlignment="1" applyProtection="1">
      <alignment horizontal="center" vertical="center" wrapText="1"/>
      <protection locked="0"/>
    </xf>
    <xf numFmtId="0" fontId="11" fillId="27" borderId="45" xfId="122" applyFont="1" applyFill="1" applyBorder="1" applyAlignment="1" applyProtection="1">
      <alignment horizontal="center" vertical="center" wrapText="1"/>
      <protection locked="0"/>
    </xf>
    <xf numFmtId="0" fontId="11" fillId="27" borderId="85" xfId="122" applyFont="1" applyFill="1" applyBorder="1" applyAlignment="1" applyProtection="1">
      <alignment horizontal="center" vertical="center" wrapText="1"/>
      <protection locked="0"/>
    </xf>
    <xf numFmtId="210" fontId="10" fillId="27" borderId="37" xfId="0" applyNumberFormat="1" applyFont="1" applyFill="1" applyBorder="1" applyAlignment="1" applyProtection="1">
      <alignment horizontal="center" vertical="center"/>
      <protection locked="0"/>
    </xf>
    <xf numFmtId="210" fontId="10" fillId="27" borderId="41" xfId="0" applyNumberFormat="1" applyFont="1" applyFill="1" applyBorder="1" applyAlignment="1" applyProtection="1">
      <alignment horizontal="center" vertical="center"/>
      <protection locked="0"/>
    </xf>
    <xf numFmtId="0" fontId="11" fillId="27" borderId="38" xfId="122" applyFont="1" applyFill="1" applyBorder="1" applyAlignment="1" applyProtection="1">
      <alignment horizontal="center" vertical="center"/>
      <protection locked="0"/>
    </xf>
    <xf numFmtId="0" fontId="11" fillId="27" borderId="13" xfId="122" applyFont="1" applyFill="1" applyBorder="1" applyAlignment="1" applyProtection="1">
      <alignment horizontal="center" vertical="center"/>
      <protection locked="0"/>
    </xf>
    <xf numFmtId="0" fontId="10" fillId="26" borderId="66" xfId="0" applyFont="1" applyFill="1" applyBorder="1" applyAlignment="1" applyProtection="1">
      <alignment horizontal="left"/>
      <protection locked="0"/>
    </xf>
    <xf numFmtId="0" fontId="10" fillId="26" borderId="44" xfId="0" applyFont="1" applyFill="1" applyBorder="1" applyAlignment="1" applyProtection="1">
      <alignment horizontal="left"/>
      <protection locked="0"/>
    </xf>
    <xf numFmtId="3" fontId="10" fillId="27" borderId="63" xfId="0" applyNumberFormat="1" applyFont="1" applyFill="1" applyBorder="1" applyAlignment="1" applyProtection="1" quotePrefix="1">
      <alignment horizontal="center" vertical="center"/>
      <protection locked="0"/>
    </xf>
    <xf numFmtId="3" fontId="10" fillId="27" borderId="61" xfId="0" applyNumberFormat="1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>
      <alignment horizontal="left" vertical="center"/>
    </xf>
    <xf numFmtId="0" fontId="2" fillId="0" borderId="50" xfId="126" applyFont="1" applyFill="1" applyBorder="1" applyAlignment="1">
      <alignment horizontal="left" vertical="center" wrapText="1"/>
      <protection/>
    </xf>
    <xf numFmtId="0" fontId="2" fillId="0" borderId="83" xfId="126" applyFont="1" applyFill="1" applyBorder="1" applyAlignment="1">
      <alignment horizontal="left" vertical="center" wrapText="1"/>
      <protection/>
    </xf>
    <xf numFmtId="0" fontId="9" fillId="0" borderId="37" xfId="0" applyFont="1" applyBorder="1" applyAlignment="1" applyProtection="1">
      <alignment/>
      <protection locked="0"/>
    </xf>
    <xf numFmtId="0" fontId="11" fillId="0" borderId="63" xfId="0" applyFont="1" applyBorder="1" applyAlignment="1" applyProtection="1">
      <alignment horizontal="left" indent="1"/>
      <protection locked="0"/>
    </xf>
    <xf numFmtId="0" fontId="11" fillId="0" borderId="37" xfId="0" applyFont="1" applyBorder="1" applyAlignment="1" applyProtection="1">
      <alignment horizontal="left" indent="1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10" fillId="26" borderId="34" xfId="0" applyFont="1" applyFill="1" applyBorder="1" applyAlignment="1" applyProtection="1">
      <alignment horizontal="left" vertical="center" wrapText="1"/>
      <protection locked="0"/>
    </xf>
    <xf numFmtId="0" fontId="10" fillId="26" borderId="28" xfId="0" applyFont="1" applyFill="1" applyBorder="1" applyAlignment="1" applyProtection="1">
      <alignment horizontal="left" vertical="center" wrapText="1"/>
      <protection locked="0"/>
    </xf>
    <xf numFmtId="0" fontId="11" fillId="0" borderId="63" xfId="0" applyFont="1" applyFill="1" applyBorder="1" applyAlignment="1" applyProtection="1">
      <alignment horizontal="right" vertical="center" wrapText="1"/>
      <protection locked="0"/>
    </xf>
    <xf numFmtId="0" fontId="9" fillId="0" borderId="63" xfId="0" applyFont="1" applyBorder="1" applyAlignment="1" applyProtection="1">
      <alignment horizontal="right" vertical="center" wrapText="1"/>
      <protection locked="0"/>
    </xf>
    <xf numFmtId="0" fontId="7" fillId="20" borderId="17" xfId="127" applyFont="1" applyFill="1" applyBorder="1" applyAlignment="1">
      <alignment horizontal="center" vertical="center" wrapText="1"/>
      <protection/>
    </xf>
    <xf numFmtId="0" fontId="7" fillId="20" borderId="26" xfId="127" applyFont="1" applyFill="1" applyBorder="1" applyAlignment="1">
      <alignment horizontal="center" vertical="center" wrapText="1"/>
      <protection/>
    </xf>
    <xf numFmtId="3" fontId="7" fillId="20" borderId="12" xfId="127" applyNumberFormat="1" applyFont="1" applyFill="1" applyBorder="1" applyAlignment="1">
      <alignment horizontal="center" vertical="center" wrapText="1"/>
      <protection/>
    </xf>
    <xf numFmtId="0" fontId="7" fillId="20" borderId="13" xfId="127" applyFont="1" applyFill="1" applyBorder="1" applyAlignment="1">
      <alignment horizontal="center" vertical="center" wrapText="1"/>
      <protection/>
    </xf>
    <xf numFmtId="0" fontId="11" fillId="0" borderId="61" xfId="0" applyFont="1" applyFill="1" applyBorder="1" applyAlignment="1" applyProtection="1">
      <alignment horizontal="right" vertical="center" wrapText="1" indent="1"/>
      <protection locked="0"/>
    </xf>
    <xf numFmtId="0" fontId="11" fillId="0" borderId="62" xfId="0" applyFont="1" applyFill="1" applyBorder="1" applyAlignment="1" applyProtection="1">
      <alignment horizontal="right" vertical="center" wrapText="1" indent="1"/>
      <protection locked="0"/>
    </xf>
    <xf numFmtId="0" fontId="11" fillId="0" borderId="72" xfId="0" applyFont="1" applyFill="1" applyBorder="1" applyAlignment="1" applyProtection="1">
      <alignment horizontal="right" vertical="center" wrapText="1" indent="1"/>
      <protection locked="0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3" fontId="7" fillId="20" borderId="15" xfId="127" applyNumberFormat="1" applyFont="1" applyFill="1" applyBorder="1" applyAlignment="1">
      <alignment horizontal="center" vertical="center" wrapText="1"/>
      <protection/>
    </xf>
    <xf numFmtId="0" fontId="7" fillId="20" borderId="24" xfId="127" applyFont="1" applyFill="1" applyBorder="1" applyAlignment="1">
      <alignment horizontal="center" vertical="center" wrapText="1"/>
      <protection/>
    </xf>
    <xf numFmtId="3" fontId="60" fillId="0" borderId="51" xfId="138" applyFont="1" applyFill="1" applyBorder="1" applyAlignment="1">
      <alignment horizontal="left" vertical="center" wrapText="1"/>
      <protection/>
    </xf>
    <xf numFmtId="3" fontId="60" fillId="0" borderId="85" xfId="138" applyFont="1" applyFill="1" applyBorder="1" applyAlignment="1">
      <alignment horizontal="left" vertical="center" wrapText="1"/>
      <protection/>
    </xf>
    <xf numFmtId="3" fontId="2" fillId="0" borderId="34" xfId="138" applyFont="1" applyFill="1" applyBorder="1" applyAlignment="1">
      <alignment horizontal="left" vertical="center" wrapText="1"/>
      <protection/>
    </xf>
    <xf numFmtId="3" fontId="2" fillId="0" borderId="28" xfId="138" applyFont="1" applyFill="1" applyBorder="1" applyAlignment="1">
      <alignment horizontal="left" vertical="center" wrapText="1"/>
      <protection/>
    </xf>
    <xf numFmtId="3" fontId="7" fillId="20" borderId="14" xfId="127" applyNumberFormat="1" applyFont="1" applyFill="1" applyBorder="1" applyAlignment="1">
      <alignment horizontal="center" vertical="center" wrapText="1"/>
      <protection/>
    </xf>
    <xf numFmtId="3" fontId="7" fillId="20" borderId="18" xfId="127" applyNumberFormat="1" applyFont="1" applyFill="1" applyBorder="1" applyAlignment="1">
      <alignment horizontal="center" vertical="center" wrapText="1"/>
      <protection/>
    </xf>
    <xf numFmtId="3" fontId="7" fillId="20" borderId="23" xfId="127" applyNumberFormat="1" applyFont="1" applyFill="1" applyBorder="1" applyAlignment="1">
      <alignment horizontal="center" vertical="center" wrapText="1"/>
      <protection/>
    </xf>
    <xf numFmtId="3" fontId="7" fillId="20" borderId="27" xfId="127" applyNumberFormat="1" applyFont="1" applyFill="1" applyBorder="1" applyAlignment="1">
      <alignment horizontal="center" vertical="center" wrapText="1"/>
      <protection/>
    </xf>
    <xf numFmtId="0" fontId="2" fillId="0" borderId="24" xfId="127" applyFont="1" applyBorder="1" applyAlignment="1">
      <alignment horizontal="center" vertical="center" wrapText="1"/>
      <protection/>
    </xf>
    <xf numFmtId="0" fontId="11" fillId="0" borderId="24" xfId="0" applyFont="1" applyBorder="1" applyAlignment="1">
      <alignment horizontal="center" vertical="center" wrapText="1"/>
    </xf>
    <xf numFmtId="3" fontId="60" fillId="0" borderId="34" xfId="138" applyFont="1" applyFill="1" applyBorder="1" applyAlignment="1">
      <alignment horizontal="left" vertical="center" wrapText="1"/>
      <protection/>
    </xf>
    <xf numFmtId="3" fontId="60" fillId="0" borderId="28" xfId="138" applyFont="1" applyFill="1" applyBorder="1" applyAlignment="1">
      <alignment horizontal="left" vertical="center" wrapText="1"/>
      <protection/>
    </xf>
    <xf numFmtId="3" fontId="7" fillId="20" borderId="50" xfId="138" applyFont="1" applyFill="1" applyBorder="1" applyAlignment="1">
      <alignment horizontal="left" vertical="center" wrapText="1"/>
      <protection/>
    </xf>
    <xf numFmtId="3" fontId="7" fillId="20" borderId="83" xfId="138" applyFont="1" applyFill="1" applyBorder="1" applyAlignment="1">
      <alignment horizontal="left" vertical="center" wrapText="1"/>
      <protection/>
    </xf>
    <xf numFmtId="3" fontId="7" fillId="20" borderId="14" xfId="127" applyNumberFormat="1" applyFont="1" applyFill="1" applyBorder="1" applyAlignment="1">
      <alignment horizontal="left" vertical="center" wrapText="1"/>
      <protection/>
    </xf>
    <xf numFmtId="3" fontId="7" fillId="20" borderId="18" xfId="127" applyNumberFormat="1" applyFont="1" applyFill="1" applyBorder="1" applyAlignment="1">
      <alignment horizontal="left" vertical="center" wrapText="1"/>
      <protection/>
    </xf>
    <xf numFmtId="3" fontId="7" fillId="20" borderId="23" xfId="127" applyNumberFormat="1" applyFont="1" applyFill="1" applyBorder="1" applyAlignment="1">
      <alignment horizontal="left" vertical="center" wrapText="1"/>
      <protection/>
    </xf>
    <xf numFmtId="3" fontId="7" fillId="20" borderId="27" xfId="127" applyNumberFormat="1" applyFont="1" applyFill="1" applyBorder="1" applyAlignment="1">
      <alignment horizontal="left" vertical="center" wrapText="1"/>
      <protection/>
    </xf>
    <xf numFmtId="3" fontId="2" fillId="0" borderId="51" xfId="138" applyFont="1" applyFill="1" applyBorder="1" applyAlignment="1">
      <alignment horizontal="left" vertical="center" wrapText="1"/>
      <protection/>
    </xf>
    <xf numFmtId="3" fontId="2" fillId="0" borderId="85" xfId="138" applyFont="1" applyFill="1" applyBorder="1" applyAlignment="1">
      <alignment horizontal="left" vertical="center" wrapText="1"/>
      <protection/>
    </xf>
    <xf numFmtId="3" fontId="7" fillId="20" borderId="19" xfId="127" applyNumberFormat="1" applyFont="1" applyFill="1" applyBorder="1" applyAlignment="1">
      <alignment horizontal="left" vertical="center" wrapText="1"/>
      <protection/>
    </xf>
    <xf numFmtId="3" fontId="7" fillId="20" borderId="22" xfId="127" applyNumberFormat="1" applyFont="1" applyFill="1" applyBorder="1" applyAlignment="1">
      <alignment horizontal="left" vertical="center" wrapText="1"/>
      <protection/>
    </xf>
    <xf numFmtId="3" fontId="53" fillId="0" borderId="34" xfId="138" applyFont="1" applyFill="1" applyBorder="1" applyAlignment="1">
      <alignment horizontal="center" vertical="center" wrapText="1"/>
      <protection/>
    </xf>
    <xf numFmtId="3" fontId="53" fillId="0" borderId="28" xfId="138" applyFont="1" applyFill="1" applyBorder="1" applyAlignment="1">
      <alignment horizontal="center" vertical="center" wrapText="1"/>
      <protection/>
    </xf>
    <xf numFmtId="3" fontId="63" fillId="0" borderId="34" xfId="138" applyFont="1" applyFill="1" applyBorder="1" applyAlignment="1">
      <alignment horizontal="left" vertical="center" wrapText="1"/>
      <protection/>
    </xf>
    <xf numFmtId="3" fontId="63" fillId="0" borderId="28" xfId="138" applyFont="1" applyFill="1" applyBorder="1" applyAlignment="1">
      <alignment horizontal="left" vertical="center" wrapText="1"/>
      <protection/>
    </xf>
    <xf numFmtId="3" fontId="61" fillId="0" borderId="34" xfId="138" applyFont="1" applyFill="1" applyBorder="1" applyAlignment="1">
      <alignment horizontal="left" vertical="center" wrapText="1"/>
      <protection/>
    </xf>
    <xf numFmtId="3" fontId="61" fillId="0" borderId="28" xfId="138" applyFont="1" applyFill="1" applyBorder="1" applyAlignment="1">
      <alignment horizontal="left" vertical="center" wrapText="1"/>
      <protection/>
    </xf>
    <xf numFmtId="3" fontId="7" fillId="20" borderId="24" xfId="127" applyNumberFormat="1" applyFont="1" applyFill="1" applyBorder="1" applyAlignment="1">
      <alignment horizontal="center" vertical="center" wrapText="1"/>
      <protection/>
    </xf>
    <xf numFmtId="4" fontId="64" fillId="0" borderId="16" xfId="138" applyNumberFormat="1" applyFont="1" applyFill="1" applyBorder="1" applyAlignment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11" fillId="0" borderId="64" xfId="126" applyFont="1" applyBorder="1" applyAlignment="1">
      <alignment horizontal="left"/>
      <protection/>
    </xf>
    <xf numFmtId="0" fontId="2" fillId="20" borderId="38" xfId="122" applyFont="1" applyFill="1" applyBorder="1" applyAlignment="1" applyProtection="1">
      <alignment horizontal="center" vertical="center"/>
      <protection locked="0"/>
    </xf>
    <xf numFmtId="0" fontId="2" fillId="20" borderId="13" xfId="122" applyFont="1" applyFill="1" applyBorder="1" applyAlignment="1" applyProtection="1">
      <alignment horizontal="center" vertical="center"/>
      <protection locked="0"/>
    </xf>
    <xf numFmtId="0" fontId="7" fillId="20" borderId="14" xfId="125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0" fillId="20" borderId="66" xfId="0" applyFont="1" applyFill="1" applyBorder="1" applyAlignment="1" applyProtection="1">
      <alignment horizontal="center" vertical="center"/>
      <protection locked="0"/>
    </xf>
    <xf numFmtId="0" fontId="10" fillId="20" borderId="44" xfId="0" applyFont="1" applyFill="1" applyBorder="1" applyAlignment="1" applyProtection="1">
      <alignment horizontal="center" vertical="center"/>
      <protection locked="0"/>
    </xf>
    <xf numFmtId="3" fontId="10" fillId="20" borderId="63" xfId="0" applyNumberFormat="1" applyFont="1" applyFill="1" applyBorder="1" applyAlignment="1" applyProtection="1" quotePrefix="1">
      <alignment horizontal="center" vertical="center"/>
      <protection locked="0"/>
    </xf>
    <xf numFmtId="3" fontId="10" fillId="20" borderId="61" xfId="0" applyNumberFormat="1" applyFont="1" applyFill="1" applyBorder="1" applyAlignment="1" applyProtection="1">
      <alignment horizontal="center" vertical="center"/>
      <protection locked="0"/>
    </xf>
    <xf numFmtId="0" fontId="10" fillId="20" borderId="51" xfId="122" applyFont="1" applyFill="1" applyBorder="1" applyAlignment="1" applyProtection="1">
      <alignment horizontal="center" vertical="center" wrapText="1"/>
      <protection locked="0"/>
    </xf>
    <xf numFmtId="0" fontId="11" fillId="20" borderId="45" xfId="122" applyFont="1" applyFill="1" applyBorder="1" applyAlignment="1" applyProtection="1">
      <alignment horizontal="center" vertical="center" wrapText="1"/>
      <protection locked="0"/>
    </xf>
    <xf numFmtId="0" fontId="11" fillId="20" borderId="85" xfId="122" applyFont="1" applyFill="1" applyBorder="1" applyAlignment="1" applyProtection="1">
      <alignment horizontal="center" vertical="center" wrapText="1"/>
      <protection locked="0"/>
    </xf>
    <xf numFmtId="210" fontId="10" fillId="20" borderId="37" xfId="0" applyNumberFormat="1" applyFont="1" applyFill="1" applyBorder="1" applyAlignment="1" applyProtection="1">
      <alignment horizontal="center" vertical="center"/>
      <protection locked="0"/>
    </xf>
    <xf numFmtId="210" fontId="10" fillId="20" borderId="38" xfId="0" applyNumberFormat="1" applyFont="1" applyFill="1" applyBorder="1" applyAlignment="1" applyProtection="1">
      <alignment horizontal="center" vertical="center"/>
      <protection locked="0"/>
    </xf>
    <xf numFmtId="0" fontId="38" fillId="20" borderId="29" xfId="0" applyFont="1" applyFill="1" applyBorder="1" applyAlignment="1" applyProtection="1">
      <alignment horizontal="left" vertical="center"/>
      <protection locked="0"/>
    </xf>
    <xf numFmtId="0" fontId="38" fillId="20" borderId="32" xfId="0" applyFont="1" applyFill="1" applyBorder="1" applyAlignment="1" applyProtection="1">
      <alignment horizontal="left" vertical="center"/>
      <protection locked="0"/>
    </xf>
    <xf numFmtId="0" fontId="11" fillId="26" borderId="63" xfId="0" applyFont="1" applyFill="1" applyBorder="1" applyAlignment="1" applyProtection="1">
      <alignment horizontal="left" vertical="center" wrapText="1" indent="1"/>
      <protection locked="0"/>
    </xf>
    <xf numFmtId="0" fontId="11" fillId="26" borderId="37" xfId="0" applyFont="1" applyFill="1" applyBorder="1" applyAlignment="1" applyProtection="1">
      <alignment horizontal="left" vertical="center" wrapText="1" indent="1"/>
      <protection locked="0"/>
    </xf>
    <xf numFmtId="0" fontId="7" fillId="20" borderId="29" xfId="126" applyFont="1" applyFill="1" applyBorder="1" applyAlignment="1">
      <alignment horizontal="left" vertical="center"/>
      <protection/>
    </xf>
    <xf numFmtId="0" fontId="7" fillId="20" borderId="32" xfId="126" applyFont="1" applyFill="1" applyBorder="1" applyAlignment="1">
      <alignment horizontal="left" vertical="center"/>
      <protection/>
    </xf>
    <xf numFmtId="0" fontId="40" fillId="20" borderId="52" xfId="0" applyFont="1" applyFill="1" applyBorder="1" applyAlignment="1" applyProtection="1">
      <alignment horizontal="left" vertical="center" wrapText="1"/>
      <protection locked="0"/>
    </xf>
    <xf numFmtId="0" fontId="40" fillId="20" borderId="42" xfId="0" applyFont="1" applyFill="1" applyBorder="1" applyAlignment="1" applyProtection="1">
      <alignment horizontal="left" vertical="center" wrapText="1"/>
      <protection locked="0"/>
    </xf>
    <xf numFmtId="0" fontId="40" fillId="20" borderId="48" xfId="0" applyFont="1" applyFill="1" applyBorder="1" applyAlignment="1" applyProtection="1">
      <alignment horizontal="left" vertical="center" wrapText="1"/>
      <protection locked="0"/>
    </xf>
    <xf numFmtId="0" fontId="40" fillId="20" borderId="13" xfId="0" applyFont="1" applyFill="1" applyBorder="1" applyAlignment="1" applyProtection="1">
      <alignment horizontal="left" vertical="center" wrapText="1"/>
      <protection locked="0"/>
    </xf>
    <xf numFmtId="0" fontId="11" fillId="0" borderId="68" xfId="126" applyFont="1" applyBorder="1" applyAlignment="1">
      <alignment horizontal="left"/>
      <protection/>
    </xf>
    <xf numFmtId="0" fontId="11" fillId="0" borderId="61" xfId="126" applyFont="1" applyFill="1" applyBorder="1" applyAlignment="1">
      <alignment horizontal="left"/>
      <protection/>
    </xf>
    <xf numFmtId="0" fontId="11" fillId="0" borderId="80" xfId="126" applyFont="1" applyFill="1" applyBorder="1" applyAlignment="1">
      <alignment horizontal="left"/>
      <protection/>
    </xf>
    <xf numFmtId="0" fontId="2" fillId="0" borderId="46" xfId="127" applyFont="1" applyFill="1" applyBorder="1" applyAlignment="1">
      <alignment horizontal="left"/>
      <protection/>
    </xf>
    <xf numFmtId="0" fontId="7" fillId="20" borderId="18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2" fillId="0" borderId="34" xfId="127" applyFont="1" applyFill="1" applyBorder="1" applyAlignment="1">
      <alignment horizontal="left"/>
      <protection/>
    </xf>
    <xf numFmtId="0" fontId="2" fillId="0" borderId="28" xfId="127" applyFont="1" applyFill="1" applyBorder="1" applyAlignment="1">
      <alignment horizontal="left"/>
      <protection/>
    </xf>
    <xf numFmtId="3" fontId="53" fillId="0" borderId="51" xfId="138" applyFont="1" applyFill="1" applyBorder="1" applyAlignment="1">
      <alignment horizontal="center" vertical="center" wrapText="1"/>
      <protection/>
    </xf>
    <xf numFmtId="3" fontId="53" fillId="0" borderId="85" xfId="138" applyFont="1" applyFill="1" applyBorder="1" applyAlignment="1">
      <alignment horizontal="center" vertical="center" wrapText="1"/>
      <protection/>
    </xf>
    <xf numFmtId="0" fontId="10" fillId="0" borderId="34" xfId="124" applyFont="1" applyBorder="1" applyAlignment="1">
      <alignment horizontal="left"/>
      <protection/>
    </xf>
    <xf numFmtId="0" fontId="10" fillId="0" borderId="59" xfId="124" applyFont="1" applyBorder="1" applyAlignment="1">
      <alignment horizontal="left"/>
      <protection/>
    </xf>
    <xf numFmtId="0" fontId="10" fillId="0" borderId="63" xfId="124" applyFont="1" applyBorder="1" applyAlignment="1">
      <alignment horizontal="left"/>
      <protection/>
    </xf>
    <xf numFmtId="0" fontId="10" fillId="0" borderId="9" xfId="124" applyFont="1" applyBorder="1" applyAlignment="1">
      <alignment horizontal="left"/>
      <protection/>
    </xf>
    <xf numFmtId="0" fontId="7" fillId="20" borderId="86" xfId="0" applyFont="1" applyFill="1" applyBorder="1" applyAlignment="1">
      <alignment horizontal="center" vertical="center"/>
    </xf>
    <xf numFmtId="0" fontId="7" fillId="20" borderId="70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left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169" fontId="10" fillId="28" borderId="73" xfId="0" applyNumberFormat="1" applyFont="1" applyFill="1" applyBorder="1" applyAlignment="1">
      <alignment vertical="center"/>
    </xf>
    <xf numFmtId="0" fontId="11" fillId="28" borderId="44" xfId="0" applyFont="1" applyFill="1" applyBorder="1" applyAlignment="1">
      <alignment vertical="center"/>
    </xf>
    <xf numFmtId="0" fontId="10" fillId="24" borderId="51" xfId="0" applyFont="1" applyFill="1" applyBorder="1" applyAlignment="1">
      <alignment horizontal="left" vertical="center"/>
    </xf>
    <xf numFmtId="0" fontId="10" fillId="24" borderId="45" xfId="0" applyFont="1" applyFill="1" applyBorder="1" applyAlignment="1">
      <alignment horizontal="left" vertical="center"/>
    </xf>
    <xf numFmtId="0" fontId="10" fillId="24" borderId="50" xfId="0" applyFont="1" applyFill="1" applyBorder="1" applyAlignment="1">
      <alignment horizontal="left" vertical="center"/>
    </xf>
    <xf numFmtId="0" fontId="10" fillId="24" borderId="47" xfId="0" applyFont="1" applyFill="1" applyBorder="1" applyAlignment="1">
      <alignment horizontal="left" vertical="center"/>
    </xf>
    <xf numFmtId="0" fontId="10" fillId="24" borderId="34" xfId="0" applyFont="1" applyFill="1" applyBorder="1" applyAlignment="1">
      <alignment horizontal="left" vertical="center"/>
    </xf>
    <xf numFmtId="0" fontId="10" fillId="24" borderId="46" xfId="0" applyFont="1" applyFill="1" applyBorder="1" applyAlignment="1">
      <alignment horizontal="left" vertical="center"/>
    </xf>
    <xf numFmtId="0" fontId="46" fillId="20" borderId="29" xfId="0" applyFont="1" applyFill="1" applyBorder="1" applyAlignment="1">
      <alignment horizontal="left" vertical="center"/>
    </xf>
    <xf numFmtId="0" fontId="46" fillId="20" borderId="30" xfId="0" applyFont="1" applyFill="1" applyBorder="1" applyAlignment="1">
      <alignment horizontal="left" vertical="center"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5" xfId="126" applyFont="1" applyBorder="1" applyAlignment="1">
      <alignment horizontal="left" vertical="center" wrapText="1"/>
      <protection/>
    </xf>
    <xf numFmtId="0" fontId="2" fillId="0" borderId="88" xfId="126" applyFont="1" applyBorder="1" applyAlignment="1">
      <alignment horizontal="left" vertical="center" wrapText="1"/>
      <protection/>
    </xf>
    <xf numFmtId="213" fontId="38" fillId="20" borderId="48" xfId="128" applyNumberFormat="1" applyFont="1" applyFill="1" applyBorder="1" applyAlignment="1">
      <alignment horizontal="left"/>
      <protection/>
    </xf>
    <xf numFmtId="213" fontId="38" fillId="20" borderId="69" xfId="128" applyNumberFormat="1" applyFont="1" applyFill="1" applyBorder="1" applyAlignment="1">
      <alignment horizontal="left"/>
      <protection/>
    </xf>
    <xf numFmtId="213" fontId="38" fillId="20" borderId="29" xfId="0" applyNumberFormat="1" applyFont="1" applyFill="1" applyBorder="1" applyAlignment="1">
      <alignment horizontal="left"/>
    </xf>
    <xf numFmtId="213" fontId="38" fillId="20" borderId="32" xfId="0" applyNumberFormat="1" applyFont="1" applyFill="1" applyBorder="1" applyAlignment="1">
      <alignment horizontal="left"/>
    </xf>
    <xf numFmtId="0" fontId="2" fillId="0" borderId="23" xfId="126" applyFont="1" applyBorder="1" applyAlignment="1">
      <alignment horizontal="center" vertical="center"/>
      <protection/>
    </xf>
    <xf numFmtId="0" fontId="11" fillId="0" borderId="63" xfId="0" applyFont="1" applyFill="1" applyBorder="1" applyAlignment="1" applyProtection="1">
      <alignment horizontal="left" indent="1"/>
      <protection locked="0"/>
    </xf>
    <xf numFmtId="0" fontId="11" fillId="0" borderId="37" xfId="0" applyFont="1" applyFill="1" applyBorder="1" applyAlignment="1" applyProtection="1">
      <alignment horizontal="left" indent="1"/>
      <protection locked="0"/>
    </xf>
    <xf numFmtId="0" fontId="11" fillId="0" borderId="63" xfId="0" applyFont="1" applyFill="1" applyBorder="1" applyAlignment="1" applyProtection="1">
      <alignment horizontal="right" vertical="center"/>
      <protection locked="0"/>
    </xf>
    <xf numFmtId="0" fontId="11" fillId="0" borderId="34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indent="1"/>
      <protection locked="0"/>
    </xf>
    <xf numFmtId="0" fontId="11" fillId="0" borderId="41" xfId="0" applyFont="1" applyBorder="1" applyAlignment="1" applyProtection="1">
      <alignment horizontal="left" indent="1"/>
      <protection locked="0"/>
    </xf>
    <xf numFmtId="213" fontId="38" fillId="20" borderId="19" xfId="0" applyNumberFormat="1" applyFont="1" applyFill="1" applyBorder="1" applyAlignment="1" applyProtection="1">
      <alignment horizontal="left"/>
      <protection locked="0"/>
    </xf>
    <xf numFmtId="213" fontId="38" fillId="20" borderId="0" xfId="0" applyNumberFormat="1" applyFont="1" applyFill="1" applyBorder="1" applyAlignment="1" applyProtection="1">
      <alignment horizontal="left"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0" fillId="20" borderId="66" xfId="0" applyFont="1" applyFill="1" applyBorder="1" applyAlignment="1">
      <alignment horizontal="center" vertical="center"/>
    </xf>
    <xf numFmtId="0" fontId="10" fillId="20" borderId="44" xfId="0" applyFont="1" applyFill="1" applyBorder="1" applyAlignment="1">
      <alignment horizontal="center" vertical="center"/>
    </xf>
    <xf numFmtId="0" fontId="10" fillId="20" borderId="63" xfId="0" applyFont="1" applyFill="1" applyBorder="1" applyAlignment="1" quotePrefix="1">
      <alignment horizontal="center" vertical="center"/>
    </xf>
    <xf numFmtId="0" fontId="10" fillId="20" borderId="61" xfId="0" applyFont="1" applyFill="1" applyBorder="1" applyAlignment="1">
      <alignment horizontal="center" vertical="center"/>
    </xf>
    <xf numFmtId="0" fontId="10" fillId="20" borderId="37" xfId="0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1" fillId="20" borderId="38" xfId="124" applyFont="1" applyFill="1" applyBorder="1" applyAlignment="1">
      <alignment horizontal="center" vertical="center"/>
      <protection/>
    </xf>
    <xf numFmtId="0" fontId="11" fillId="20" borderId="13" xfId="124" applyFont="1" applyFill="1" applyBorder="1" applyAlignment="1">
      <alignment horizontal="center" vertical="center"/>
      <protection/>
    </xf>
    <xf numFmtId="0" fontId="10" fillId="20" borderId="14" xfId="124" applyFont="1" applyFill="1" applyBorder="1" applyAlignment="1">
      <alignment horizontal="center" vertical="center"/>
      <protection/>
    </xf>
    <xf numFmtId="0" fontId="10" fillId="20" borderId="18" xfId="124" applyFont="1" applyFill="1" applyBorder="1" applyAlignment="1">
      <alignment horizontal="center" vertical="center"/>
      <protection/>
    </xf>
    <xf numFmtId="0" fontId="10" fillId="20" borderId="19" xfId="124" applyFont="1" applyFill="1" applyBorder="1" applyAlignment="1">
      <alignment horizontal="center" vertical="center"/>
      <protection/>
    </xf>
    <xf numFmtId="0" fontId="10" fillId="20" borderId="22" xfId="124" applyFont="1" applyFill="1" applyBorder="1" applyAlignment="1">
      <alignment horizontal="center" vertical="center"/>
      <protection/>
    </xf>
    <xf numFmtId="169" fontId="10" fillId="28" borderId="9" xfId="0" applyNumberFormat="1" applyFont="1" applyFill="1" applyBorder="1" applyAlignment="1">
      <alignment vertical="center"/>
    </xf>
    <xf numFmtId="0" fontId="11" fillId="28" borderId="37" xfId="0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0" fontId="11" fillId="0" borderId="61" xfId="0" applyFont="1" applyFill="1" applyBorder="1" applyAlignment="1" applyProtection="1">
      <alignment horizontal="right" vertical="center"/>
      <protection locked="0"/>
    </xf>
    <xf numFmtId="0" fontId="11" fillId="0" borderId="72" xfId="0" applyFont="1" applyFill="1" applyBorder="1" applyAlignment="1" applyProtection="1">
      <alignment horizontal="right" vertical="center"/>
      <protection locked="0"/>
    </xf>
    <xf numFmtId="0" fontId="11" fillId="0" borderId="34" xfId="0" applyFont="1" applyFill="1" applyBorder="1" applyAlignment="1" applyProtection="1">
      <alignment horizontal="left"/>
      <protection locked="0"/>
    </xf>
    <xf numFmtId="0" fontId="11" fillId="0" borderId="28" xfId="0" applyFont="1" applyFill="1" applyBorder="1" applyAlignment="1" applyProtection="1">
      <alignment horizontal="left"/>
      <protection locked="0"/>
    </xf>
    <xf numFmtId="3" fontId="61" fillId="0" borderId="64" xfId="138" applyFont="1" applyFill="1" applyBorder="1" applyAlignment="1">
      <alignment horizontal="left" vertical="center" wrapText="1"/>
      <protection/>
    </xf>
    <xf numFmtId="0" fontId="61" fillId="0" borderId="64" xfId="127" applyFont="1" applyFill="1" applyBorder="1" applyAlignment="1">
      <alignment horizontal="left"/>
      <protection/>
    </xf>
    <xf numFmtId="0" fontId="61" fillId="0" borderId="28" xfId="127" applyFont="1" applyFill="1" applyBorder="1" applyAlignment="1">
      <alignment horizontal="left"/>
      <protection/>
    </xf>
    <xf numFmtId="4" fontId="7" fillId="0" borderId="0" xfId="12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20" borderId="58" xfId="126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83" xfId="126" applyFont="1" applyBorder="1" applyAlignment="1">
      <alignment horizontal="left"/>
      <protection/>
    </xf>
    <xf numFmtId="0" fontId="10" fillId="0" borderId="28" xfId="126" applyFont="1" applyBorder="1" applyAlignment="1">
      <alignment horizontal="left"/>
      <protection/>
    </xf>
    <xf numFmtId="0" fontId="7" fillId="20" borderId="43" xfId="126" applyFont="1" applyFill="1" applyBorder="1" applyAlignment="1">
      <alignment horizontal="center" vertical="center" wrapText="1"/>
      <protection/>
    </xf>
    <xf numFmtId="0" fontId="7" fillId="20" borderId="81" xfId="126" applyFont="1" applyFill="1" applyBorder="1" applyAlignment="1">
      <alignment horizontal="center" vertical="center" wrapText="1"/>
      <protection/>
    </xf>
    <xf numFmtId="0" fontId="7" fillId="20" borderId="48" xfId="126" applyFont="1" applyFill="1" applyBorder="1" applyAlignment="1">
      <alignment horizontal="center" vertical="center" wrapText="1"/>
      <protection/>
    </xf>
    <xf numFmtId="0" fontId="10" fillId="0" borderId="85" xfId="126" applyFont="1" applyBorder="1" applyAlignment="1">
      <alignment horizontal="left"/>
      <protection/>
    </xf>
    <xf numFmtId="0" fontId="10" fillId="20" borderId="14" xfId="125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7" fillId="25" borderId="51" xfId="122" applyFont="1" applyFill="1" applyBorder="1" applyAlignment="1" applyProtection="1">
      <alignment horizontal="center" vertical="center" wrapText="1"/>
      <protection locked="0"/>
    </xf>
    <xf numFmtId="0" fontId="2" fillId="25" borderId="45" xfId="122" applyFont="1" applyFill="1" applyBorder="1" applyAlignment="1" applyProtection="1">
      <alignment horizontal="center" vertical="center" wrapText="1"/>
      <protection locked="0"/>
    </xf>
    <xf numFmtId="0" fontId="2" fillId="25" borderId="85" xfId="122" applyFont="1" applyFill="1" applyBorder="1" applyAlignment="1" applyProtection="1">
      <alignment horizontal="center" vertical="center" wrapText="1"/>
      <protection locked="0"/>
    </xf>
    <xf numFmtId="0" fontId="11" fillId="20" borderId="38" xfId="122" applyFont="1" applyFill="1" applyBorder="1" applyAlignment="1" applyProtection="1">
      <alignment horizontal="center" vertical="center"/>
      <protection locked="0"/>
    </xf>
    <xf numFmtId="0" fontId="11" fillId="20" borderId="13" xfId="122" applyFont="1" applyFill="1" applyBorder="1" applyAlignment="1" applyProtection="1">
      <alignment horizontal="center" vertical="center"/>
      <protection locked="0"/>
    </xf>
    <xf numFmtId="0" fontId="2" fillId="0" borderId="50" xfId="126" applyFont="1" applyBorder="1" applyAlignment="1">
      <alignment horizontal="left" vertical="center" wrapText="1"/>
      <protection/>
    </xf>
    <xf numFmtId="0" fontId="2" fillId="0" borderId="83" xfId="126" applyFont="1" applyBorder="1" applyAlignment="1">
      <alignment horizontal="left" vertical="center" wrapText="1"/>
      <protection/>
    </xf>
    <xf numFmtId="0" fontId="11" fillId="0" borderId="37" xfId="0" applyFont="1" applyBorder="1" applyAlignment="1" applyProtection="1">
      <alignment/>
      <protection locked="0"/>
    </xf>
    <xf numFmtId="210" fontId="10" fillId="2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51" xfId="126" applyFont="1" applyBorder="1" applyAlignment="1">
      <alignment horizontal="left"/>
      <protection/>
    </xf>
    <xf numFmtId="0" fontId="11" fillId="0" borderId="85" xfId="126" applyFont="1" applyBorder="1" applyAlignment="1">
      <alignment horizontal="left"/>
      <protection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26" borderId="34" xfId="0" applyFont="1" applyFill="1" applyBorder="1" applyAlignment="1" applyProtection="1">
      <alignment horizontal="left" vertical="center"/>
      <protection locked="0"/>
    </xf>
    <xf numFmtId="0" fontId="10" fillId="26" borderId="28" xfId="0" applyFont="1" applyFill="1" applyBorder="1" applyAlignment="1" applyProtection="1">
      <alignment horizontal="left" vertical="center"/>
      <protection locked="0"/>
    </xf>
    <xf numFmtId="0" fontId="10" fillId="20" borderId="16" xfId="126" applyFont="1" applyFill="1" applyBorder="1" applyAlignment="1">
      <alignment horizontal="center" vertical="center"/>
      <protection/>
    </xf>
    <xf numFmtId="0" fontId="10" fillId="20" borderId="25" xfId="126" applyFont="1" applyFill="1" applyBorder="1" applyAlignment="1">
      <alignment horizontal="center" vertical="center"/>
      <protection/>
    </xf>
    <xf numFmtId="0" fontId="11" fillId="0" borderId="47" xfId="126" applyFont="1" applyBorder="1" applyAlignment="1">
      <alignment horizontal="left"/>
      <protection/>
    </xf>
    <xf numFmtId="0" fontId="11" fillId="0" borderId="46" xfId="126" applyFont="1" applyBorder="1" applyAlignment="1">
      <alignment horizontal="left"/>
      <protection/>
    </xf>
    <xf numFmtId="0" fontId="11" fillId="0" borderId="45" xfId="126" applyFont="1" applyBorder="1" applyAlignment="1">
      <alignment horizontal="left"/>
      <protection/>
    </xf>
    <xf numFmtId="0" fontId="10" fillId="0" borderId="30" xfId="126" applyFont="1" applyBorder="1" applyAlignment="1">
      <alignment horizontal="left"/>
      <protection/>
    </xf>
    <xf numFmtId="0" fontId="10" fillId="0" borderId="30" xfId="0" applyFont="1" applyBorder="1" applyAlignment="1">
      <alignment horizontal="left"/>
    </xf>
    <xf numFmtId="0" fontId="7" fillId="20" borderId="16" xfId="126" applyFont="1" applyFill="1" applyBorder="1" applyAlignment="1">
      <alignment horizontal="center" vertical="center"/>
      <protection/>
    </xf>
    <xf numFmtId="0" fontId="7" fillId="20" borderId="18" xfId="126" applyFont="1" applyFill="1" applyBorder="1" applyAlignment="1">
      <alignment horizontal="center" vertical="center"/>
      <protection/>
    </xf>
    <xf numFmtId="0" fontId="7" fillId="20" borderId="23" xfId="126" applyFont="1" applyFill="1" applyBorder="1" applyAlignment="1">
      <alignment horizontal="center" vertical="center"/>
      <protection/>
    </xf>
    <xf numFmtId="0" fontId="7" fillId="20" borderId="25" xfId="126" applyFont="1" applyFill="1" applyBorder="1" applyAlignment="1">
      <alignment horizontal="center" vertical="center"/>
      <protection/>
    </xf>
    <xf numFmtId="0" fontId="7" fillId="20" borderId="27" xfId="12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 wrapText="1"/>
    </xf>
    <xf numFmtId="213" fontId="38" fillId="20" borderId="52" xfId="0" applyNumberFormat="1" applyFont="1" applyFill="1" applyBorder="1" applyAlignment="1">
      <alignment horizontal="left"/>
    </xf>
    <xf numFmtId="213" fontId="38" fillId="20" borderId="54" xfId="0" applyNumberFormat="1" applyFont="1" applyFill="1" applyBorder="1" applyAlignment="1">
      <alignment horizontal="left"/>
    </xf>
    <xf numFmtId="0" fontId="0" fillId="0" borderId="28" xfId="0" applyFont="1" applyBorder="1" applyAlignment="1">
      <alignment horizontal="left" vertical="center" wrapText="1"/>
    </xf>
    <xf numFmtId="3" fontId="10" fillId="31" borderId="53" xfId="0" applyNumberFormat="1" applyFont="1" applyFill="1" applyBorder="1" applyAlignment="1">
      <alignment vertical="center"/>
    </xf>
    <xf numFmtId="3" fontId="11" fillId="31" borderId="41" xfId="0" applyNumberFormat="1" applyFont="1" applyFill="1" applyBorder="1" applyAlignment="1">
      <alignment vertical="center"/>
    </xf>
    <xf numFmtId="0" fontId="7" fillId="26" borderId="34" xfId="0" applyFont="1" applyFill="1" applyBorder="1" applyAlignment="1" applyProtection="1">
      <alignment horizontal="left" vertical="center" wrapText="1"/>
      <protection locked="0"/>
    </xf>
    <xf numFmtId="0" fontId="7" fillId="26" borderId="28" xfId="0" applyFont="1" applyFill="1" applyBorder="1" applyAlignment="1" applyProtection="1">
      <alignment horizontal="left" vertical="center" wrapText="1"/>
      <protection locked="0"/>
    </xf>
    <xf numFmtId="0" fontId="34" fillId="26" borderId="63" xfId="0" applyFont="1" applyFill="1" applyBorder="1" applyAlignment="1" applyProtection="1">
      <alignment horizontal="left" vertical="center" wrapText="1"/>
      <protection locked="0"/>
    </xf>
    <xf numFmtId="0" fontId="34" fillId="26" borderId="37" xfId="0" applyFont="1" applyFill="1" applyBorder="1" applyAlignment="1" applyProtection="1">
      <alignment horizontal="left" vertical="center" wrapText="1"/>
      <protection locked="0"/>
    </xf>
    <xf numFmtId="0" fontId="2" fillId="0" borderId="64" xfId="127" applyFont="1" applyFill="1" applyBorder="1" applyAlignment="1">
      <alignment horizontal="left"/>
      <protection/>
    </xf>
    <xf numFmtId="3" fontId="2" fillId="0" borderId="64" xfId="138" applyFont="1" applyFill="1" applyBorder="1" applyAlignment="1">
      <alignment horizontal="left" vertical="center" wrapText="1"/>
      <protection/>
    </xf>
    <xf numFmtId="0" fontId="44" fillId="0" borderId="0" xfId="124" applyFont="1" applyBorder="1" applyAlignment="1">
      <alignment horizontal="left"/>
      <protection/>
    </xf>
    <xf numFmtId="0" fontId="10" fillId="0" borderId="34" xfId="124" applyFont="1" applyBorder="1" applyAlignment="1">
      <alignment horizontal="center"/>
      <protection/>
    </xf>
    <xf numFmtId="0" fontId="10" fillId="0" borderId="59" xfId="124" applyFont="1" applyBorder="1" applyAlignment="1">
      <alignment horizontal="center"/>
      <protection/>
    </xf>
    <xf numFmtId="0" fontId="0" fillId="0" borderId="28" xfId="0" applyFont="1" applyBorder="1" applyAlignment="1">
      <alignment horizontal="left" vertical="center" wrapText="1"/>
    </xf>
    <xf numFmtId="169" fontId="10" fillId="0" borderId="64" xfId="0" applyNumberFormat="1" applyFont="1" applyFill="1" applyBorder="1" applyAlignment="1">
      <alignment horizontal="right" vertical="center"/>
    </xf>
    <xf numFmtId="169" fontId="10" fillId="0" borderId="28" xfId="0" applyNumberFormat="1" applyFont="1" applyFill="1" applyBorder="1" applyAlignment="1">
      <alignment horizontal="right" vertical="center"/>
    </xf>
    <xf numFmtId="213" fontId="7" fillId="20" borderId="86" xfId="126" applyNumberFormat="1" applyFont="1" applyFill="1" applyBorder="1" applyAlignment="1">
      <alignment horizontal="center" vertical="center" wrapText="1"/>
      <protection/>
    </xf>
    <xf numFmtId="213" fontId="7" fillId="20" borderId="89" xfId="126" applyNumberFormat="1" applyFont="1" applyFill="1" applyBorder="1" applyAlignment="1">
      <alignment horizontal="center" vertical="center" wrapText="1"/>
      <protection/>
    </xf>
    <xf numFmtId="0" fontId="11" fillId="0" borderId="63" xfId="0" applyFont="1" applyFill="1" applyBorder="1" applyAlignment="1" applyProtection="1">
      <alignment horizontal="left" vertical="center" wrapText="1" indent="1"/>
      <protection locked="0"/>
    </xf>
    <xf numFmtId="0" fontId="11" fillId="0" borderId="37" xfId="0" applyFont="1" applyFill="1" applyBorder="1" applyAlignment="1" applyProtection="1">
      <alignment horizontal="left" vertical="center" wrapText="1" indent="1"/>
      <protection locked="0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213" fontId="10" fillId="20" borderId="63" xfId="0" applyNumberFormat="1" applyFont="1" applyFill="1" applyBorder="1" applyAlignment="1" quotePrefix="1">
      <alignment horizontal="center" vertical="center"/>
    </xf>
    <xf numFmtId="213" fontId="10" fillId="20" borderId="61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left" vertical="center" wrapText="1" indent="1"/>
      <protection locked="0"/>
    </xf>
    <xf numFmtId="0" fontId="0" fillId="0" borderId="37" xfId="0" applyFont="1" applyBorder="1" applyAlignment="1" applyProtection="1">
      <alignment horizontal="left" indent="1"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7" fillId="20" borderId="51" xfId="126" applyFont="1" applyFill="1" applyBorder="1" applyAlignment="1">
      <alignment horizontal="center" vertical="center" wrapText="1"/>
      <protection/>
    </xf>
    <xf numFmtId="0" fontId="7" fillId="20" borderId="50" xfId="126" applyFont="1" applyFill="1" applyBorder="1" applyAlignment="1">
      <alignment horizontal="center" vertical="center" wrapText="1"/>
      <protection/>
    </xf>
    <xf numFmtId="213" fontId="7" fillId="20" borderId="81" xfId="126" applyNumberFormat="1" applyFont="1" applyFill="1" applyBorder="1" applyAlignment="1">
      <alignment horizontal="center" vertical="center" wrapText="1"/>
      <protection/>
    </xf>
    <xf numFmtId="213" fontId="7" fillId="20" borderId="48" xfId="126" applyNumberFormat="1" applyFont="1" applyFill="1" applyBorder="1" applyAlignment="1">
      <alignment horizontal="center" vertical="center" wrapText="1"/>
      <protection/>
    </xf>
    <xf numFmtId="169" fontId="10" fillId="32" borderId="64" xfId="0" applyNumberFormat="1" applyFont="1" applyFill="1" applyBorder="1" applyAlignment="1">
      <alignment horizontal="right" vertical="center"/>
    </xf>
    <xf numFmtId="169" fontId="10" fillId="32" borderId="28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37" xfId="0" applyBorder="1" applyAlignment="1" applyProtection="1">
      <alignment horizontal="left" indent="1"/>
      <protection locked="0"/>
    </xf>
  </cellXfs>
  <cellStyles count="15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čárky 2" xfId="80"/>
    <cellStyle name="čárky 2 2" xfId="81"/>
    <cellStyle name="čárky 3" xfId="82"/>
    <cellStyle name="čárky 4" xfId="83"/>
    <cellStyle name="Comma [0]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Check Cell" xfId="92"/>
    <cellStyle name="Chybně" xfId="93"/>
    <cellStyle name="Chybně 2" xfId="94"/>
    <cellStyle name="Input" xfId="95"/>
    <cellStyle name="Kontrolní buňka" xfId="96"/>
    <cellStyle name="Kontrolní buňka 2" xfId="97"/>
    <cellStyle name="Linked Cell" xfId="98"/>
    <cellStyle name="Currency" xfId="99"/>
    <cellStyle name="měny 2" xfId="100"/>
    <cellStyle name="měny 2 2" xfId="101"/>
    <cellStyle name="měny 3" xfId="102"/>
    <cellStyle name="Currency [0]" xfId="103"/>
    <cellStyle name="Nadpis 1" xfId="104"/>
    <cellStyle name="Nadpis 1 2" xfId="105"/>
    <cellStyle name="Nadpis 2" xfId="106"/>
    <cellStyle name="Nadpis 2 2" xfId="107"/>
    <cellStyle name="Nadpis 3" xfId="108"/>
    <cellStyle name="Nadpis 3 2" xfId="109"/>
    <cellStyle name="Nadpis 4" xfId="110"/>
    <cellStyle name="Nadpis 4 2" xfId="111"/>
    <cellStyle name="Název" xfId="112"/>
    <cellStyle name="Název 2" xfId="113"/>
    <cellStyle name="Neutral" xfId="114"/>
    <cellStyle name="Neutrální" xfId="115"/>
    <cellStyle name="Neutrální 2" xfId="116"/>
    <cellStyle name="normální 2" xfId="117"/>
    <cellStyle name="normální 2 2" xfId="118"/>
    <cellStyle name="normální 3" xfId="119"/>
    <cellStyle name="normální 3 2" xfId="120"/>
    <cellStyle name="normální 4" xfId="121"/>
    <cellStyle name="normální_finanční plán JI" xfId="122"/>
    <cellStyle name="normální_finanční plán JI 2" xfId="123"/>
    <cellStyle name="normální_finanční plán NM" xfId="124"/>
    <cellStyle name="normální_finanční plánPE" xfId="125"/>
    <cellStyle name="normální_FP_návrh_28.05_09" xfId="126"/>
    <cellStyle name="normální_FP_návrh_28.05_09 2" xfId="127"/>
    <cellStyle name="normální_FP_šablona_návrh (30.3.09)TR" xfId="128"/>
    <cellStyle name="normální_HB" xfId="129"/>
    <cellStyle name="normální_JI" xfId="130"/>
    <cellStyle name="normální_NM" xfId="131"/>
    <cellStyle name="normální_PE" xfId="132"/>
    <cellStyle name="normální_Platby 2009_předpoklad" xfId="133"/>
    <cellStyle name="normální_RK Odpisový plán na rok 2002" xfId="134"/>
    <cellStyle name="normální_TŘ" xfId="135"/>
    <cellStyle name="Note" xfId="136"/>
    <cellStyle name="Note 2" xfId="137"/>
    <cellStyle name="nový" xfId="138"/>
    <cellStyle name="Output" xfId="139"/>
    <cellStyle name="Followed Hyperlink" xfId="140"/>
    <cellStyle name="Poznámka" xfId="141"/>
    <cellStyle name="Poznámka 2" xfId="142"/>
    <cellStyle name="Percent" xfId="143"/>
    <cellStyle name="Propojená buňka" xfId="144"/>
    <cellStyle name="Propojená buňka 2" xfId="145"/>
    <cellStyle name="Správně" xfId="146"/>
    <cellStyle name="Správně 2" xfId="147"/>
    <cellStyle name="Text upozornění" xfId="148"/>
    <cellStyle name="Text upozornění 2" xfId="149"/>
    <cellStyle name="Title" xfId="150"/>
    <cellStyle name="Total" xfId="151"/>
    <cellStyle name="Vstup" xfId="152"/>
    <cellStyle name="Vstup 2" xfId="153"/>
    <cellStyle name="Výpočet" xfId="154"/>
    <cellStyle name="Výpočet 2" xfId="155"/>
    <cellStyle name="Výstup" xfId="156"/>
    <cellStyle name="Výstup 2" xfId="157"/>
    <cellStyle name="Vysvětlující text" xfId="158"/>
    <cellStyle name="Vysvětlující text 2" xfId="159"/>
    <cellStyle name="Warning Text" xfId="160"/>
    <cellStyle name="Zvýraznění 1" xfId="161"/>
    <cellStyle name="Zvýraznění 1 2" xfId="162"/>
    <cellStyle name="Zvýraznění 2" xfId="163"/>
    <cellStyle name="Zvýraznění 2 2" xfId="164"/>
    <cellStyle name="Zvýraznění 3" xfId="165"/>
    <cellStyle name="Zvýraznění 3 2" xfId="166"/>
    <cellStyle name="Zvýraznění 4" xfId="167"/>
    <cellStyle name="Zvýraznění 4 2" xfId="168"/>
    <cellStyle name="Zvýraznění 5" xfId="169"/>
    <cellStyle name="Zvýraznění 5 2" xfId="170"/>
    <cellStyle name="Zvýraznění 6" xfId="171"/>
    <cellStyle name="Zvýraznění 6 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86"/>
  <sheetViews>
    <sheetView showGridLines="0" tabSelected="1" zoomScalePageLayoutView="0" workbookViewId="0" topLeftCell="A1">
      <selection activeCell="J2" sqref="J2"/>
    </sheetView>
  </sheetViews>
  <sheetFormatPr defaultColWidth="9.00390625" defaultRowHeight="12.75"/>
  <cols>
    <col min="1" max="1" width="38.25390625" style="6" customWidth="1"/>
    <col min="2" max="10" width="10.375" style="150" customWidth="1"/>
    <col min="11" max="11" width="9.75390625" style="150" customWidth="1"/>
    <col min="12" max="12" width="22.125" style="6" customWidth="1"/>
    <col min="13" max="16384" width="9.125" style="6" customWidth="1"/>
  </cols>
  <sheetData>
    <row r="1" spans="1:10" s="7" customFormat="1" ht="15.75" thickBot="1">
      <c r="A1" s="41" t="s">
        <v>70</v>
      </c>
      <c r="B1" s="149"/>
      <c r="C1" s="149"/>
      <c r="D1" s="149"/>
      <c r="E1" s="149"/>
      <c r="F1" s="173" t="s">
        <v>217</v>
      </c>
      <c r="G1" s="149"/>
      <c r="H1" s="149"/>
      <c r="I1" s="149"/>
      <c r="J1" s="1153" t="s">
        <v>817</v>
      </c>
    </row>
    <row r="2" spans="1:10" ht="15">
      <c r="A2" s="1227" t="s">
        <v>26</v>
      </c>
      <c r="B2" s="1245" t="s">
        <v>445</v>
      </c>
      <c r="C2" s="1247" t="s">
        <v>68</v>
      </c>
      <c r="D2" s="1231" t="s">
        <v>69</v>
      </c>
      <c r="J2" s="1154" t="s">
        <v>818</v>
      </c>
    </row>
    <row r="3" spans="1:8" s="9" customFormat="1" ht="28.5" customHeight="1" thickBot="1">
      <c r="A3" s="1228"/>
      <c r="B3" s="1246"/>
      <c r="C3" s="1248"/>
      <c r="D3" s="1232"/>
      <c r="E3" s="152"/>
      <c r="F3" s="152"/>
      <c r="G3" s="152"/>
      <c r="H3" s="152"/>
    </row>
    <row r="4" spans="1:11" ht="11.25">
      <c r="A4" s="42" t="s">
        <v>22</v>
      </c>
      <c r="B4" s="691">
        <f>SUM(C4:D4)</f>
        <v>9300</v>
      </c>
      <c r="C4" s="692">
        <f>'HB'!E101/1000</f>
        <v>5000</v>
      </c>
      <c r="D4" s="594">
        <f>'HB'!J102/1000</f>
        <v>4300</v>
      </c>
      <c r="I4" s="6"/>
      <c r="J4" s="6"/>
      <c r="K4" s="6"/>
    </row>
    <row r="5" spans="1:11" ht="11.25">
      <c r="A5" s="43" t="s">
        <v>23</v>
      </c>
      <c r="B5" s="693">
        <f>SUM(C5:D5)</f>
        <v>10183.130000000001</v>
      </c>
      <c r="C5" s="626">
        <f>JI!E101/1000</f>
        <v>5733.13</v>
      </c>
      <c r="D5" s="596">
        <f>JI!J102/1000</f>
        <v>4450</v>
      </c>
      <c r="I5" s="6"/>
      <c r="J5" s="6"/>
      <c r="K5" s="6"/>
    </row>
    <row r="6" spans="1:11" ht="11.25">
      <c r="A6" s="43" t="s">
        <v>252</v>
      </c>
      <c r="B6" s="693">
        <f>SUM(C6:D6)</f>
        <v>11804</v>
      </c>
      <c r="C6" s="626">
        <f>NM!E101/1000</f>
        <v>11804</v>
      </c>
      <c r="D6" s="596">
        <f>NM!J102/1000</f>
        <v>0</v>
      </c>
      <c r="I6" s="6"/>
      <c r="J6" s="6"/>
      <c r="K6" s="6"/>
    </row>
    <row r="7" spans="1:11" ht="11.25">
      <c r="A7" s="43" t="s">
        <v>24</v>
      </c>
      <c r="B7" s="693">
        <f>SUM(C7:D7)</f>
        <v>8620</v>
      </c>
      <c r="C7" s="626">
        <f>PE!E101/1000</f>
        <v>8620</v>
      </c>
      <c r="D7" s="596">
        <f>PE!J102/1000</f>
        <v>0</v>
      </c>
      <c r="I7" s="6"/>
      <c r="J7" s="6"/>
      <c r="K7" s="6"/>
    </row>
    <row r="8" spans="1:11" ht="12" thickBot="1">
      <c r="A8" s="43" t="s">
        <v>25</v>
      </c>
      <c r="B8" s="693">
        <f>SUM(C8:D8)</f>
        <v>11776</v>
      </c>
      <c r="C8" s="626">
        <f>TŘ!E101/1000</f>
        <v>11776</v>
      </c>
      <c r="D8" s="596">
        <f>TŘ!J102/1000</f>
        <v>0</v>
      </c>
      <c r="I8" s="6"/>
      <c r="J8" s="6"/>
      <c r="K8" s="6"/>
    </row>
    <row r="9" spans="1:11" ht="12" thickBot="1">
      <c r="A9" s="44" t="s">
        <v>9</v>
      </c>
      <c r="B9" s="155">
        <f>SUM(B4:B8)</f>
        <v>51683.130000000005</v>
      </c>
      <c r="C9" s="156">
        <f>SUM(C4:C8)</f>
        <v>42933.130000000005</v>
      </c>
      <c r="D9" s="154">
        <f>SUM(D4:D8)</f>
        <v>8750</v>
      </c>
      <c r="I9" s="6"/>
      <c r="J9" s="6"/>
      <c r="K9" s="6"/>
    </row>
    <row r="10" ht="12" customHeight="1"/>
    <row r="11" spans="1:11" s="7" customFormat="1" ht="13.5" thickBot="1">
      <c r="A11" s="41" t="s">
        <v>201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0" ht="12.75">
      <c r="A12" s="1236" t="s">
        <v>259</v>
      </c>
      <c r="B12" s="1235" t="s">
        <v>67</v>
      </c>
      <c r="C12" s="1233"/>
      <c r="D12" s="1234"/>
      <c r="E12" s="1235" t="s">
        <v>71</v>
      </c>
      <c r="F12" s="1233"/>
      <c r="G12" s="1234"/>
      <c r="H12" s="1233" t="s">
        <v>157</v>
      </c>
      <c r="I12" s="1233"/>
      <c r="J12" s="1234"/>
    </row>
    <row r="13" spans="1:10" ht="12" thickBot="1">
      <c r="A13" s="1237"/>
      <c r="B13" s="375">
        <v>2011</v>
      </c>
      <c r="C13" s="376" t="s">
        <v>712</v>
      </c>
      <c r="D13" s="377" t="s">
        <v>72</v>
      </c>
      <c r="E13" s="375">
        <v>2011</v>
      </c>
      <c r="F13" s="376" t="s">
        <v>712</v>
      </c>
      <c r="G13" s="377" t="s">
        <v>72</v>
      </c>
      <c r="H13" s="375">
        <v>2011</v>
      </c>
      <c r="I13" s="376" t="s">
        <v>712</v>
      </c>
      <c r="J13" s="377" t="s">
        <v>72</v>
      </c>
    </row>
    <row r="14" spans="1:11" s="374" customFormat="1" ht="11.25">
      <c r="A14" s="388" t="s">
        <v>253</v>
      </c>
      <c r="B14" s="423">
        <f>'DC'!E95</f>
        <v>18557</v>
      </c>
      <c r="C14" s="416">
        <f>'DC'!H95</f>
        <v>18730.086</v>
      </c>
      <c r="D14" s="417">
        <f>C14-B14</f>
        <v>173.08599999999933</v>
      </c>
      <c r="E14" s="423">
        <f>'DC'!E25</f>
        <v>18646</v>
      </c>
      <c r="F14" s="416">
        <f>'DC'!H25</f>
        <v>18730.086</v>
      </c>
      <c r="G14" s="417">
        <f>F14-E14</f>
        <v>84.08599999999933</v>
      </c>
      <c r="H14" s="1168">
        <f>E14-B14</f>
        <v>89</v>
      </c>
      <c r="I14" s="416">
        <f>F14-C14</f>
        <v>0</v>
      </c>
      <c r="J14" s="417">
        <f>G14-D14</f>
        <v>-89</v>
      </c>
      <c r="K14" s="373"/>
    </row>
    <row r="15" spans="1:11" s="374" customFormat="1" ht="11.25">
      <c r="A15" s="389" t="s">
        <v>254</v>
      </c>
      <c r="B15" s="424">
        <f>'DD'!E95</f>
        <v>11280.56</v>
      </c>
      <c r="C15" s="420">
        <f>'DD'!H95</f>
        <v>11752.456</v>
      </c>
      <c r="D15" s="421">
        <f>C15-B15:B16</f>
        <v>471.89600000000064</v>
      </c>
      <c r="E15" s="424">
        <f>'DD'!E25</f>
        <v>11415.65</v>
      </c>
      <c r="F15" s="420">
        <f>'DD'!H25</f>
        <v>11752.456</v>
      </c>
      <c r="G15" s="421">
        <f>F15-E15</f>
        <v>336.8060000000005</v>
      </c>
      <c r="H15" s="1169">
        <f>E15-B15</f>
        <v>135.09000000000015</v>
      </c>
      <c r="I15" s="420">
        <f>F15-C15</f>
        <v>0</v>
      </c>
      <c r="J15" s="421">
        <f>I15-H15</f>
        <v>-135.09000000000015</v>
      </c>
      <c r="K15" s="373"/>
    </row>
    <row r="16" spans="1:10" ht="11.25">
      <c r="A16" s="385" t="s">
        <v>21</v>
      </c>
      <c r="B16" s="595">
        <f>'HB'!E95</f>
        <v>791487.9354000001</v>
      </c>
      <c r="C16" s="607">
        <f>'HB'!H95</f>
        <v>801322.185</v>
      </c>
      <c r="D16" s="596">
        <f aca="true" t="shared" si="0" ref="D16:D21">+C16-B16</f>
        <v>9834.249599999981</v>
      </c>
      <c r="E16" s="595">
        <f>'HB'!E25</f>
        <v>793286.5059699998</v>
      </c>
      <c r="F16" s="607">
        <f>'HB'!H25</f>
        <v>801322.1850000002</v>
      </c>
      <c r="G16" s="596">
        <f aca="true" t="shared" si="1" ref="G16:G21">+F16-E16</f>
        <v>8035.679030000349</v>
      </c>
      <c r="H16" s="626">
        <f aca="true" t="shared" si="2" ref="H16:I21">+E16-B16</f>
        <v>1798.5705699997488</v>
      </c>
      <c r="I16" s="607">
        <f t="shared" si="2"/>
        <v>0</v>
      </c>
      <c r="J16" s="596">
        <f aca="true" t="shared" si="3" ref="J16:J21">+I16-H16</f>
        <v>-1798.5705699997488</v>
      </c>
    </row>
    <row r="17" spans="1:10" ht="11.25">
      <c r="A17" s="385" t="s">
        <v>199</v>
      </c>
      <c r="B17" s="595">
        <f>JI!E95</f>
        <v>1161784.93263</v>
      </c>
      <c r="C17" s="607">
        <f>JI!H95</f>
        <v>1190691.238</v>
      </c>
      <c r="D17" s="596">
        <f t="shared" si="0"/>
        <v>28906.30536999996</v>
      </c>
      <c r="E17" s="595">
        <f>JI!E25</f>
        <v>1172091.3545300008</v>
      </c>
      <c r="F17" s="607">
        <f>JI!H25</f>
        <v>1190691.248</v>
      </c>
      <c r="G17" s="596">
        <f t="shared" si="1"/>
        <v>18599.89346999908</v>
      </c>
      <c r="H17" s="626">
        <f t="shared" si="2"/>
        <v>10306.421900000889</v>
      </c>
      <c r="I17" s="607">
        <f t="shared" si="2"/>
        <v>0.010000000009313226</v>
      </c>
      <c r="J17" s="596">
        <f t="shared" si="3"/>
        <v>-10306.41190000088</v>
      </c>
    </row>
    <row r="18" spans="1:10" ht="11.25">
      <c r="A18" s="385" t="s">
        <v>223</v>
      </c>
      <c r="B18" s="595">
        <f>NM!E95</f>
        <v>703630.6100000001</v>
      </c>
      <c r="C18" s="607">
        <f>NM!H95</f>
        <v>714019.4</v>
      </c>
      <c r="D18" s="596">
        <f t="shared" si="0"/>
        <v>10388.78999999992</v>
      </c>
      <c r="E18" s="595">
        <f>NM!E25</f>
        <v>703722.6975</v>
      </c>
      <c r="F18" s="607">
        <f>NM!H25</f>
        <v>714019.887</v>
      </c>
      <c r="G18" s="596">
        <f t="shared" si="1"/>
        <v>10297.189499999979</v>
      </c>
      <c r="H18" s="626">
        <f>+E18-B18</f>
        <v>92.08749999990687</v>
      </c>
      <c r="I18" s="607">
        <f t="shared" si="2"/>
        <v>0.48699999996460974</v>
      </c>
      <c r="J18" s="596">
        <f t="shared" si="3"/>
        <v>-91.60049999994226</v>
      </c>
    </row>
    <row r="19" spans="1:10" ht="11.25">
      <c r="A19" s="385" t="s">
        <v>200</v>
      </c>
      <c r="B19" s="595">
        <f>PE!E95</f>
        <v>508077.74691000005</v>
      </c>
      <c r="C19" s="607">
        <f>PE!H95</f>
        <v>513583.7034</v>
      </c>
      <c r="D19" s="596">
        <f t="shared" si="0"/>
        <v>5505.956489999953</v>
      </c>
      <c r="E19" s="595">
        <f>PE!E25</f>
        <v>508332.31615999993</v>
      </c>
      <c r="F19" s="607">
        <f>PE!H25</f>
        <v>513583.70349999995</v>
      </c>
      <c r="G19" s="596">
        <f t="shared" si="1"/>
        <v>5251.387340000016</v>
      </c>
      <c r="H19" s="626">
        <f t="shared" si="2"/>
        <v>254.56924999988405</v>
      </c>
      <c r="I19" s="607">
        <f t="shared" si="2"/>
        <v>9.999994654208422E-05</v>
      </c>
      <c r="J19" s="596">
        <f t="shared" si="3"/>
        <v>-254.5691499999375</v>
      </c>
    </row>
    <row r="20" spans="1:10" ht="11.25">
      <c r="A20" s="385" t="s">
        <v>20</v>
      </c>
      <c r="B20" s="595">
        <f>TŘ!E95</f>
        <v>709808.7664</v>
      </c>
      <c r="C20" s="607">
        <f>TŘ!H95</f>
        <v>711860.96164243</v>
      </c>
      <c r="D20" s="596">
        <f t="shared" si="0"/>
        <v>2052.1952424300835</v>
      </c>
      <c r="E20" s="595">
        <f>TŘ!E25</f>
        <v>710083.29306</v>
      </c>
      <c r="F20" s="607">
        <f>TŘ!H25</f>
        <v>711860.9616424338</v>
      </c>
      <c r="G20" s="596">
        <f t="shared" si="1"/>
        <v>1777.6685824337183</v>
      </c>
      <c r="H20" s="626">
        <f t="shared" si="2"/>
        <v>274.5266600000905</v>
      </c>
      <c r="I20" s="607">
        <f t="shared" si="2"/>
        <v>3.725290298461914E-09</v>
      </c>
      <c r="J20" s="596">
        <f t="shared" si="3"/>
        <v>-274.5266599963652</v>
      </c>
    </row>
    <row r="21" spans="1:10" ht="12" thickBot="1">
      <c r="A21" s="386" t="s">
        <v>255</v>
      </c>
      <c r="B21" s="590">
        <f>ZZS!E95</f>
        <v>269141.19798</v>
      </c>
      <c r="C21" s="591">
        <f>ZZS!H95</f>
        <v>284873</v>
      </c>
      <c r="D21" s="592">
        <f t="shared" si="0"/>
        <v>15731.802020000003</v>
      </c>
      <c r="E21" s="590">
        <f>ZZS!E25</f>
        <v>269141.19798</v>
      </c>
      <c r="F21" s="591">
        <f>ZZS!H25</f>
        <v>281668.4</v>
      </c>
      <c r="G21" s="592">
        <f t="shared" si="1"/>
        <v>12527.202020000026</v>
      </c>
      <c r="H21" s="590">
        <f t="shared" si="2"/>
        <v>0</v>
      </c>
      <c r="I21" s="591">
        <f t="shared" si="2"/>
        <v>-3204.5999999999767</v>
      </c>
      <c r="J21" s="592">
        <f t="shared" si="3"/>
        <v>-3204.5999999999767</v>
      </c>
    </row>
    <row r="22" spans="1:11" s="7" customFormat="1" ht="12" thickBot="1">
      <c r="A22" s="387" t="s">
        <v>9</v>
      </c>
      <c r="B22" s="379">
        <f>SUM(B14:B21)</f>
        <v>4173768.749320001</v>
      </c>
      <c r="C22" s="380">
        <f aca="true" t="shared" si="4" ref="C22:J22">SUM(C14:C21)</f>
        <v>4246833.03004243</v>
      </c>
      <c r="D22" s="381">
        <f>SUM(D14:D21)</f>
        <v>73064.2807224299</v>
      </c>
      <c r="E22" s="379">
        <f>SUM(E14:E21)</f>
        <v>4186719.0152000007</v>
      </c>
      <c r="F22" s="380">
        <f t="shared" si="4"/>
        <v>4243628.927142434</v>
      </c>
      <c r="G22" s="381">
        <f t="shared" si="4"/>
        <v>56909.911942433166</v>
      </c>
      <c r="H22" s="384">
        <f t="shared" si="4"/>
        <v>12950.26588000052</v>
      </c>
      <c r="I22" s="380">
        <f t="shared" si="4"/>
        <v>-3204.102899996331</v>
      </c>
      <c r="J22" s="381">
        <f t="shared" si="4"/>
        <v>-16154.36877999685</v>
      </c>
      <c r="K22" s="149"/>
    </row>
    <row r="23" ht="11.25" customHeight="1"/>
    <row r="24" ht="12.75">
      <c r="A24" s="41" t="s">
        <v>73</v>
      </c>
    </row>
    <row r="25" ht="12" thickBot="1">
      <c r="A25" s="7" t="s">
        <v>258</v>
      </c>
    </row>
    <row r="26" spans="1:11" s="9" customFormat="1" ht="12" customHeight="1">
      <c r="A26" s="1229" t="s">
        <v>74</v>
      </c>
      <c r="B26" s="1224" t="s">
        <v>21</v>
      </c>
      <c r="C26" s="1225"/>
      <c r="D26" s="1226"/>
      <c r="E26" s="1224" t="s">
        <v>199</v>
      </c>
      <c r="F26" s="1225"/>
      <c r="G26" s="1226"/>
      <c r="H26" s="1224" t="s">
        <v>256</v>
      </c>
      <c r="I26" s="1225"/>
      <c r="J26" s="1226"/>
      <c r="K26" s="152"/>
    </row>
    <row r="27" spans="1:10" ht="12" thickBot="1">
      <c r="A27" s="1230"/>
      <c r="B27" s="166">
        <v>2011</v>
      </c>
      <c r="C27" s="157" t="s">
        <v>712</v>
      </c>
      <c r="D27" s="158" t="s">
        <v>72</v>
      </c>
      <c r="E27" s="166">
        <v>2011</v>
      </c>
      <c r="F27" s="157" t="s">
        <v>712</v>
      </c>
      <c r="G27" s="158" t="s">
        <v>72</v>
      </c>
      <c r="H27" s="166">
        <v>2011</v>
      </c>
      <c r="I27" s="157" t="s">
        <v>712</v>
      </c>
      <c r="J27" s="158" t="s">
        <v>72</v>
      </c>
    </row>
    <row r="28" spans="1:10" ht="11.25">
      <c r="A28" s="135" t="s">
        <v>75</v>
      </c>
      <c r="B28" s="593">
        <v>480935.0877</v>
      </c>
      <c r="C28" s="601">
        <v>492465.8178</v>
      </c>
      <c r="D28" s="594">
        <f>+C28-B28</f>
        <v>11530.730100000044</v>
      </c>
      <c r="E28" s="593">
        <v>850438.4813300007</v>
      </c>
      <c r="F28" s="1140">
        <v>868508.2793099999</v>
      </c>
      <c r="G28" s="594">
        <f>+F28-E28</f>
        <v>18069.797979999217</v>
      </c>
      <c r="H28" s="593">
        <v>426338.09</v>
      </c>
      <c r="I28" s="605">
        <v>447663.45</v>
      </c>
      <c r="J28" s="594">
        <f>+I28-H28</f>
        <v>21325.359999999986</v>
      </c>
    </row>
    <row r="29" spans="1:10" ht="11.25">
      <c r="A29" s="136" t="s">
        <v>76</v>
      </c>
      <c r="B29" s="595">
        <v>30814.32678</v>
      </c>
      <c r="C29" s="602">
        <v>24541.4598</v>
      </c>
      <c r="D29" s="596">
        <f aca="true" t="shared" si="5" ref="D29:D38">+C29-B29</f>
        <v>-6272.866979999999</v>
      </c>
      <c r="E29" s="595">
        <v>15668.813619999995</v>
      </c>
      <c r="F29" s="604">
        <v>17471.883</v>
      </c>
      <c r="G29" s="596">
        <f aca="true" t="shared" si="6" ref="G29:G38">+F29-E29</f>
        <v>1803.0693800000063</v>
      </c>
      <c r="H29" s="595">
        <v>6248.53</v>
      </c>
      <c r="I29" s="603">
        <v>6021.95</v>
      </c>
      <c r="J29" s="596">
        <f aca="true" t="shared" si="7" ref="J29:J38">+I29-H29</f>
        <v>-226.57999999999993</v>
      </c>
    </row>
    <row r="30" spans="1:11" s="9" customFormat="1" ht="11.25">
      <c r="A30" s="136" t="s">
        <v>202</v>
      </c>
      <c r="B30" s="597">
        <v>9722.81651</v>
      </c>
      <c r="C30" s="602">
        <v>8875.6482</v>
      </c>
      <c r="D30" s="598">
        <f t="shared" si="5"/>
        <v>-847.1683100000009</v>
      </c>
      <c r="E30" s="597">
        <v>22179.280259999992</v>
      </c>
      <c r="F30" s="604">
        <v>19439.04584</v>
      </c>
      <c r="G30" s="598">
        <f t="shared" si="6"/>
        <v>-2740.2344199999934</v>
      </c>
      <c r="H30" s="597">
        <v>14917.48</v>
      </c>
      <c r="I30" s="606">
        <v>17560.49</v>
      </c>
      <c r="J30" s="598">
        <f t="shared" si="7"/>
        <v>2643.010000000002</v>
      </c>
      <c r="K30" s="152"/>
    </row>
    <row r="31" spans="1:10" ht="11.25">
      <c r="A31" s="136" t="s">
        <v>77</v>
      </c>
      <c r="B31" s="595">
        <v>12437.12055</v>
      </c>
      <c r="C31" s="602">
        <v>15577.672800000002</v>
      </c>
      <c r="D31" s="596">
        <f t="shared" si="5"/>
        <v>3140.5522500000025</v>
      </c>
      <c r="E31" s="595">
        <v>11426.097990000013</v>
      </c>
      <c r="F31" s="604">
        <v>11429.727990000012</v>
      </c>
      <c r="G31" s="596">
        <f t="shared" si="6"/>
        <v>3.6299999999991996</v>
      </c>
      <c r="H31" s="595">
        <v>10201.68</v>
      </c>
      <c r="I31" s="603">
        <v>10370.529999999999</v>
      </c>
      <c r="J31" s="596">
        <f t="shared" si="7"/>
        <v>168.84999999999854</v>
      </c>
    </row>
    <row r="32" spans="1:10" ht="11.25">
      <c r="A32" s="136" t="s">
        <v>78</v>
      </c>
      <c r="B32" s="595">
        <v>0</v>
      </c>
      <c r="C32" s="602">
        <v>130.22390000000001</v>
      </c>
      <c r="D32" s="596">
        <f t="shared" si="5"/>
        <v>130.22390000000001</v>
      </c>
      <c r="E32" s="595">
        <v>120</v>
      </c>
      <c r="F32" s="604">
        <v>120</v>
      </c>
      <c r="G32" s="596">
        <f t="shared" si="6"/>
        <v>0</v>
      </c>
      <c r="H32" s="595">
        <v>26.85</v>
      </c>
      <c r="I32" s="603">
        <v>44.29</v>
      </c>
      <c r="J32" s="596">
        <f t="shared" si="7"/>
        <v>17.439999999999998</v>
      </c>
    </row>
    <row r="33" spans="1:10" ht="11.25">
      <c r="A33" s="136" t="s">
        <v>79</v>
      </c>
      <c r="B33" s="595">
        <v>44037.54868</v>
      </c>
      <c r="C33" s="602">
        <v>42096.8</v>
      </c>
      <c r="D33" s="596">
        <f t="shared" si="5"/>
        <v>-1940.748679999997</v>
      </c>
      <c r="E33" s="595">
        <v>36992.69609000002</v>
      </c>
      <c r="F33" s="604">
        <v>44290.556000000004</v>
      </c>
      <c r="G33" s="596">
        <f t="shared" si="6"/>
        <v>7297.859909999985</v>
      </c>
      <c r="H33" s="595">
        <v>63907.71</v>
      </c>
      <c r="I33" s="603">
        <v>67592.09</v>
      </c>
      <c r="J33" s="596">
        <f t="shared" si="7"/>
        <v>3684.3799999999974</v>
      </c>
    </row>
    <row r="34" spans="1:10" ht="11.25">
      <c r="A34" s="136" t="s">
        <v>80</v>
      </c>
      <c r="B34" s="595">
        <v>119.64002</v>
      </c>
      <c r="C34" s="602">
        <v>214.4735</v>
      </c>
      <c r="D34" s="596">
        <f t="shared" si="5"/>
        <v>94.83348</v>
      </c>
      <c r="E34" s="595">
        <v>83.40761</v>
      </c>
      <c r="F34" s="604">
        <v>83.40761</v>
      </c>
      <c r="G34" s="596">
        <f t="shared" si="6"/>
        <v>0</v>
      </c>
      <c r="H34" s="595">
        <v>108.19000000000001</v>
      </c>
      <c r="I34" s="603">
        <v>148.44</v>
      </c>
      <c r="J34" s="596">
        <f t="shared" si="7"/>
        <v>40.249999999999986</v>
      </c>
    </row>
    <row r="35" spans="1:10" ht="11.25">
      <c r="A35" s="136" t="s">
        <v>81</v>
      </c>
      <c r="B35" s="595">
        <v>55403.61698</v>
      </c>
      <c r="C35" s="602">
        <v>54827.19</v>
      </c>
      <c r="D35" s="596">
        <f t="shared" si="5"/>
        <v>-576.4269799999965</v>
      </c>
      <c r="E35" s="595">
        <v>9138.56331</v>
      </c>
      <c r="F35" s="604">
        <v>9139.46331</v>
      </c>
      <c r="G35" s="596">
        <f t="shared" si="6"/>
        <v>0.8999999999996362</v>
      </c>
      <c r="H35" s="595">
        <v>26215.87</v>
      </c>
      <c r="I35" s="603">
        <v>28114.5</v>
      </c>
      <c r="J35" s="596">
        <f t="shared" si="7"/>
        <v>1898.630000000001</v>
      </c>
    </row>
    <row r="36" spans="1:10" ht="11.25">
      <c r="A36" s="137" t="s">
        <v>715</v>
      </c>
      <c r="B36" s="595"/>
      <c r="C36" s="599"/>
      <c r="D36" s="596">
        <f t="shared" si="5"/>
        <v>0</v>
      </c>
      <c r="E36" s="595"/>
      <c r="F36" s="599"/>
      <c r="G36" s="596">
        <f t="shared" si="6"/>
        <v>0</v>
      </c>
      <c r="H36" s="595">
        <v>37469.32</v>
      </c>
      <c r="I36" s="603"/>
      <c r="J36" s="596">
        <f t="shared" si="7"/>
        <v>-37469.32</v>
      </c>
    </row>
    <row r="37" spans="1:10" ht="11.25">
      <c r="A37" s="136" t="s">
        <v>82</v>
      </c>
      <c r="B37" s="595"/>
      <c r="C37" s="599"/>
      <c r="D37" s="596">
        <f t="shared" si="5"/>
        <v>0</v>
      </c>
      <c r="E37" s="595">
        <v>327.4062799999999</v>
      </c>
      <c r="F37" s="599">
        <v>327.4062799999999</v>
      </c>
      <c r="G37" s="596">
        <f t="shared" si="6"/>
        <v>0</v>
      </c>
      <c r="H37" s="595">
        <v>74.26</v>
      </c>
      <c r="I37" s="603">
        <v>16000</v>
      </c>
      <c r="J37" s="596">
        <f t="shared" si="7"/>
        <v>15925.74</v>
      </c>
    </row>
    <row r="38" spans="1:10" ht="12" thickBot="1">
      <c r="A38" s="200" t="s">
        <v>222</v>
      </c>
      <c r="B38" s="595">
        <v>12859.41798</v>
      </c>
      <c r="C38" s="599">
        <v>11132.24</v>
      </c>
      <c r="D38" s="596">
        <f t="shared" si="5"/>
        <v>-1727.1779800000004</v>
      </c>
      <c r="E38" s="595">
        <v>52539</v>
      </c>
      <c r="F38" s="604">
        <v>12069</v>
      </c>
      <c r="G38" s="592">
        <f t="shared" si="6"/>
        <v>-40470</v>
      </c>
      <c r="H38" s="600"/>
      <c r="I38" s="608"/>
      <c r="J38" s="596">
        <f t="shared" si="7"/>
        <v>0</v>
      </c>
    </row>
    <row r="39" spans="1:10" ht="12" thickBot="1">
      <c r="A39" s="45" t="s">
        <v>9</v>
      </c>
      <c r="B39" s="153">
        <f aca="true" t="shared" si="8" ref="B39:J39">SUM(B28:B38)</f>
        <v>646329.5752000001</v>
      </c>
      <c r="C39" s="159">
        <f t="shared" si="8"/>
        <v>649861.5260000001</v>
      </c>
      <c r="D39" s="154">
        <f>SUM(D28:D38)</f>
        <v>3531.9508000000533</v>
      </c>
      <c r="E39" s="153">
        <f>SUM(E28:E38)</f>
        <v>998913.7464900007</v>
      </c>
      <c r="F39" s="159">
        <f t="shared" si="8"/>
        <v>982878.76934</v>
      </c>
      <c r="G39" s="154">
        <f t="shared" si="8"/>
        <v>-16034.977150000785</v>
      </c>
      <c r="H39" s="153">
        <f t="shared" si="8"/>
        <v>585507.98</v>
      </c>
      <c r="I39" s="159">
        <f t="shared" si="8"/>
        <v>593515.74</v>
      </c>
      <c r="J39" s="154">
        <f t="shared" si="8"/>
        <v>8007.759999999982</v>
      </c>
    </row>
    <row r="40" ht="5.25" customHeight="1" thickBot="1"/>
    <row r="41" spans="1:14" ht="12.75">
      <c r="A41" s="1229" t="s">
        <v>74</v>
      </c>
      <c r="B41" s="1224" t="s">
        <v>200</v>
      </c>
      <c r="C41" s="1225"/>
      <c r="D41" s="1226"/>
      <c r="E41" s="1224" t="s">
        <v>20</v>
      </c>
      <c r="F41" s="1225"/>
      <c r="G41" s="1226"/>
      <c r="H41" s="1224" t="s">
        <v>214</v>
      </c>
      <c r="I41" s="1225"/>
      <c r="J41" s="1226"/>
      <c r="L41" s="150"/>
      <c r="M41" s="150"/>
      <c r="N41" s="150"/>
    </row>
    <row r="42" spans="1:14" ht="12" customHeight="1" thickBot="1">
      <c r="A42" s="1230"/>
      <c r="B42" s="166">
        <v>2011</v>
      </c>
      <c r="C42" s="157" t="s">
        <v>712</v>
      </c>
      <c r="D42" s="158" t="s">
        <v>72</v>
      </c>
      <c r="E42" s="166">
        <v>2011</v>
      </c>
      <c r="F42" s="157" t="s">
        <v>712</v>
      </c>
      <c r="G42" s="158" t="s">
        <v>72</v>
      </c>
      <c r="H42" s="166">
        <v>2011</v>
      </c>
      <c r="I42" s="157" t="s">
        <v>712</v>
      </c>
      <c r="J42" s="158" t="s">
        <v>72</v>
      </c>
      <c r="L42" s="150"/>
      <c r="M42" s="150"/>
      <c r="N42" s="150"/>
    </row>
    <row r="43" spans="1:14" ht="11.25">
      <c r="A43" s="135" t="s">
        <v>75</v>
      </c>
      <c r="B43" s="593">
        <v>361812.42046</v>
      </c>
      <c r="C43" s="605">
        <v>358470.047</v>
      </c>
      <c r="D43" s="594">
        <f>+C43-B43</f>
        <v>-3342.3734599999734</v>
      </c>
      <c r="E43" s="593">
        <v>519823.17354</v>
      </c>
      <c r="F43" s="605">
        <v>517073.466213254</v>
      </c>
      <c r="G43" s="594">
        <f>+F43-E43</f>
        <v>-2749.7073267459637</v>
      </c>
      <c r="H43" s="593">
        <f>+B28+E28+H28+B43+E43</f>
        <v>2639347.2530300007</v>
      </c>
      <c r="I43" s="605">
        <f>+C28+F28+I28+C43+F43</f>
        <v>2684181.060323254</v>
      </c>
      <c r="J43" s="594">
        <f>+I43-H43</f>
        <v>44833.807293253485</v>
      </c>
      <c r="L43" s="150"/>
      <c r="M43" s="150"/>
      <c r="N43" s="150"/>
    </row>
    <row r="44" spans="1:14" ht="11.25">
      <c r="A44" s="136" t="s">
        <v>76</v>
      </c>
      <c r="B44" s="595">
        <v>10304.20684</v>
      </c>
      <c r="C44" s="603">
        <v>10454.196</v>
      </c>
      <c r="D44" s="596">
        <f aca="true" t="shared" si="9" ref="D44:D53">+C44-B44</f>
        <v>149.98915999999917</v>
      </c>
      <c r="E44" s="595">
        <v>11907.16072</v>
      </c>
      <c r="F44" s="603">
        <v>12375.706492533818</v>
      </c>
      <c r="G44" s="596">
        <f aca="true" t="shared" si="10" ref="G44:G53">+F44-E44</f>
        <v>468.5457725338183</v>
      </c>
      <c r="H44" s="593">
        <f>+B29+E29+H29+B44+E44</f>
        <v>74943.03795999999</v>
      </c>
      <c r="I44" s="605">
        <f>+C29+F29+I29+C44+F44</f>
        <v>70865.19529253381</v>
      </c>
      <c r="J44" s="596">
        <f aca="true" t="shared" si="11" ref="J44:J53">+I44-H44</f>
        <v>-4077.842667466175</v>
      </c>
      <c r="L44" s="150"/>
      <c r="M44" s="150"/>
      <c r="N44" s="150"/>
    </row>
    <row r="45" spans="1:14" s="9" customFormat="1" ht="11.25">
      <c r="A45" s="136" t="s">
        <v>202</v>
      </c>
      <c r="B45" s="597">
        <v>0</v>
      </c>
      <c r="C45" s="606">
        <v>12145.778999999999</v>
      </c>
      <c r="D45" s="598">
        <f t="shared" si="9"/>
        <v>12145.778999999999</v>
      </c>
      <c r="E45" s="597">
        <v>41625.95344999999</v>
      </c>
      <c r="F45" s="606">
        <v>42268.1903100123</v>
      </c>
      <c r="G45" s="598">
        <f t="shared" si="10"/>
        <v>642.2368600123082</v>
      </c>
      <c r="H45" s="593">
        <f aca="true" t="shared" si="12" ref="H45:H53">+B30+E30+H30+B45+E45</f>
        <v>88445.53021999999</v>
      </c>
      <c r="I45" s="605">
        <f aca="true" t="shared" si="13" ref="I45:I53">+C30+F30+I30+C45+F45</f>
        <v>100289.1533500123</v>
      </c>
      <c r="J45" s="598">
        <f t="shared" si="11"/>
        <v>11843.623130012318</v>
      </c>
      <c r="K45" s="152"/>
      <c r="L45" s="152"/>
      <c r="M45" s="152"/>
      <c r="N45" s="152"/>
    </row>
    <row r="46" spans="1:14" ht="11.25">
      <c r="A46" s="136" t="s">
        <v>77</v>
      </c>
      <c r="B46" s="595">
        <v>9401.518540000001</v>
      </c>
      <c r="C46" s="603">
        <v>9971.180999999999</v>
      </c>
      <c r="D46" s="596">
        <f t="shared" si="9"/>
        <v>569.6624599999977</v>
      </c>
      <c r="E46" s="595">
        <v>4332.730299999999</v>
      </c>
      <c r="F46" s="603">
        <v>5787.966558120096</v>
      </c>
      <c r="G46" s="596">
        <f t="shared" si="10"/>
        <v>1455.2362581200969</v>
      </c>
      <c r="H46" s="593">
        <f t="shared" si="12"/>
        <v>47799.14738000001</v>
      </c>
      <c r="I46" s="605">
        <f t="shared" si="13"/>
        <v>53137.07834812011</v>
      </c>
      <c r="J46" s="596">
        <f t="shared" si="11"/>
        <v>5337.9309681200975</v>
      </c>
      <c r="L46" s="150"/>
      <c r="M46" s="150"/>
      <c r="N46" s="150"/>
    </row>
    <row r="47" spans="1:14" ht="11.25">
      <c r="A47" s="136" t="s">
        <v>78</v>
      </c>
      <c r="B47" s="595">
        <v>0</v>
      </c>
      <c r="C47" s="603">
        <v>586.754</v>
      </c>
      <c r="D47" s="596">
        <f t="shared" si="9"/>
        <v>586.754</v>
      </c>
      <c r="E47" s="595">
        <v>0.209</v>
      </c>
      <c r="F47" s="603">
        <v>0</v>
      </c>
      <c r="G47" s="596">
        <f t="shared" si="10"/>
        <v>-0.209</v>
      </c>
      <c r="H47" s="593">
        <f t="shared" si="12"/>
        <v>147.059</v>
      </c>
      <c r="I47" s="605">
        <f t="shared" si="13"/>
        <v>881.2679</v>
      </c>
      <c r="J47" s="596">
        <f t="shared" si="11"/>
        <v>734.2089000000001</v>
      </c>
      <c r="L47" s="150"/>
      <c r="M47" s="150"/>
      <c r="N47" s="150"/>
    </row>
    <row r="48" spans="1:14" ht="11.25">
      <c r="A48" s="136" t="s">
        <v>79</v>
      </c>
      <c r="B48" s="595">
        <v>20749.38114</v>
      </c>
      <c r="C48" s="603">
        <v>22215.564</v>
      </c>
      <c r="D48" s="596">
        <f t="shared" si="9"/>
        <v>1466.1828599999972</v>
      </c>
      <c r="E48" s="595">
        <v>30088.72472</v>
      </c>
      <c r="F48" s="603">
        <v>27743.80111058301</v>
      </c>
      <c r="G48" s="596">
        <f t="shared" si="10"/>
        <v>-2344.92360941699</v>
      </c>
      <c r="H48" s="593">
        <f>+B33+E33+H33+B48+E48</f>
        <v>195776.06063000002</v>
      </c>
      <c r="I48" s="605">
        <f t="shared" si="13"/>
        <v>203938.81111058302</v>
      </c>
      <c r="J48" s="596">
        <f t="shared" si="11"/>
        <v>8162.750480582996</v>
      </c>
      <c r="L48" s="150"/>
      <c r="M48" s="150"/>
      <c r="N48" s="150"/>
    </row>
    <row r="49" spans="1:14" ht="11.25">
      <c r="A49" s="136" t="s">
        <v>80</v>
      </c>
      <c r="B49" s="595">
        <v>19.09112</v>
      </c>
      <c r="C49" s="603">
        <v>79.811</v>
      </c>
      <c r="D49" s="596">
        <f t="shared" si="9"/>
        <v>60.71988</v>
      </c>
      <c r="E49" s="595">
        <v>102.10658999999998</v>
      </c>
      <c r="F49" s="603">
        <v>534.844054845166</v>
      </c>
      <c r="G49" s="596">
        <f t="shared" si="10"/>
        <v>432.7374648451661</v>
      </c>
      <c r="H49" s="593">
        <f t="shared" si="12"/>
        <v>432.43534</v>
      </c>
      <c r="I49" s="605">
        <f t="shared" si="13"/>
        <v>1060.976164845166</v>
      </c>
      <c r="J49" s="596">
        <f t="shared" si="11"/>
        <v>628.5408248451661</v>
      </c>
      <c r="L49" s="150"/>
      <c r="M49" s="150"/>
      <c r="N49" s="150"/>
    </row>
    <row r="50" spans="1:14" ht="11.25">
      <c r="A50" s="136" t="s">
        <v>81</v>
      </c>
      <c r="B50" s="595">
        <v>2074.0215200000002</v>
      </c>
      <c r="C50" s="603">
        <v>1084.693</v>
      </c>
      <c r="D50" s="596">
        <f t="shared" si="9"/>
        <v>-989.3285200000003</v>
      </c>
      <c r="E50" s="595">
        <v>2418.33518</v>
      </c>
      <c r="F50" s="603">
        <v>786.627353085332</v>
      </c>
      <c r="G50" s="596">
        <f t="shared" si="10"/>
        <v>-1631.7078269146682</v>
      </c>
      <c r="H50" s="593">
        <f t="shared" si="12"/>
        <v>95250.40698999999</v>
      </c>
      <c r="I50" s="605">
        <f t="shared" si="13"/>
        <v>93952.47366308533</v>
      </c>
      <c r="J50" s="596">
        <f t="shared" si="11"/>
        <v>-1297.9333269146591</v>
      </c>
      <c r="L50" s="150"/>
      <c r="M50" s="150"/>
      <c r="N50" s="150"/>
    </row>
    <row r="51" spans="1:14" ht="11.25">
      <c r="A51" s="137" t="str">
        <f>A36</f>
        <v>bonifikace</v>
      </c>
      <c r="B51" s="595"/>
      <c r="C51" s="603"/>
      <c r="D51" s="596">
        <f t="shared" si="9"/>
        <v>0</v>
      </c>
      <c r="E51" s="595"/>
      <c r="F51" s="603"/>
      <c r="G51" s="596">
        <f t="shared" si="10"/>
        <v>0</v>
      </c>
      <c r="H51" s="593">
        <f t="shared" si="12"/>
        <v>37469.32</v>
      </c>
      <c r="I51" s="605">
        <f>+C36+F36+I36+C51+F51</f>
        <v>0</v>
      </c>
      <c r="J51" s="596">
        <f t="shared" si="11"/>
        <v>-37469.32</v>
      </c>
      <c r="L51" s="150"/>
      <c r="M51" s="150"/>
      <c r="N51" s="150"/>
    </row>
    <row r="52" spans="1:14" ht="11.25">
      <c r="A52" s="136" t="s">
        <v>82</v>
      </c>
      <c r="B52" s="595">
        <f>194.55884+13990.73651</f>
        <v>14185.29535</v>
      </c>
      <c r="C52" s="603">
        <v>200</v>
      </c>
      <c r="D52" s="596">
        <f t="shared" si="9"/>
        <v>-13985.29535</v>
      </c>
      <c r="E52" s="595">
        <v>118.43515</v>
      </c>
      <c r="F52" s="603"/>
      <c r="G52" s="596">
        <f t="shared" si="10"/>
        <v>-118.43515</v>
      </c>
      <c r="H52" s="593">
        <f t="shared" si="12"/>
        <v>14705.39678</v>
      </c>
      <c r="I52" s="605">
        <f t="shared" si="13"/>
        <v>16527.40628</v>
      </c>
      <c r="J52" s="596">
        <f t="shared" si="11"/>
        <v>1822.0095000000001</v>
      </c>
      <c r="L52" s="150"/>
      <c r="M52" s="150"/>
      <c r="N52" s="150"/>
    </row>
    <row r="53" spans="1:14" ht="12" thickBot="1">
      <c r="A53" s="200" t="s">
        <v>222</v>
      </c>
      <c r="B53" s="600"/>
      <c r="C53" s="608"/>
      <c r="D53" s="596">
        <f t="shared" si="9"/>
        <v>0</v>
      </c>
      <c r="E53" s="600"/>
      <c r="F53" s="608"/>
      <c r="G53" s="596">
        <f t="shared" si="10"/>
        <v>0</v>
      </c>
      <c r="H53" s="593">
        <f t="shared" si="12"/>
        <v>65398.41798</v>
      </c>
      <c r="I53" s="605">
        <f t="shared" si="13"/>
        <v>23201.239999999998</v>
      </c>
      <c r="J53" s="596">
        <f t="shared" si="11"/>
        <v>-42197.17798</v>
      </c>
      <c r="L53" s="150"/>
      <c r="M53" s="150"/>
      <c r="N53" s="150"/>
    </row>
    <row r="54" spans="1:14" ht="12" thickBot="1">
      <c r="A54" s="45" t="s">
        <v>9</v>
      </c>
      <c r="B54" s="153">
        <f aca="true" t="shared" si="14" ref="B54:J54">SUM(B43:B53)</f>
        <v>418545.93497000006</v>
      </c>
      <c r="C54" s="159">
        <f t="shared" si="14"/>
        <v>415208.025</v>
      </c>
      <c r="D54" s="154">
        <f t="shared" si="14"/>
        <v>-3337.9099699999806</v>
      </c>
      <c r="E54" s="153">
        <f>SUM(E43:E53)</f>
        <v>610416.8286500002</v>
      </c>
      <c r="F54" s="159">
        <f>SUM(F43:F53)</f>
        <v>606570.6020924337</v>
      </c>
      <c r="G54" s="154">
        <f>SUM(G43:G53)</f>
        <v>-3846.2265575662323</v>
      </c>
      <c r="H54" s="153">
        <f>SUM(H43:H53)</f>
        <v>3259714.0653100004</v>
      </c>
      <c r="I54" s="159">
        <f t="shared" si="14"/>
        <v>3248034.6624324345</v>
      </c>
      <c r="J54" s="154">
        <f t="shared" si="14"/>
        <v>-11679.402877566768</v>
      </c>
      <c r="L54" s="150"/>
      <c r="M54" s="150"/>
      <c r="N54" s="150"/>
    </row>
    <row r="55" ht="4.5" customHeight="1"/>
    <row r="56" ht="12" thickBot="1">
      <c r="A56" s="7" t="s">
        <v>262</v>
      </c>
    </row>
    <row r="57" spans="1:10" ht="12.75">
      <c r="A57" s="1249" t="s">
        <v>263</v>
      </c>
      <c r="B57" s="1224" t="s">
        <v>21</v>
      </c>
      <c r="C57" s="1225"/>
      <c r="D57" s="1226"/>
      <c r="E57" s="1224" t="s">
        <v>199</v>
      </c>
      <c r="F57" s="1225"/>
      <c r="G57" s="1226"/>
      <c r="H57" s="1224" t="s">
        <v>256</v>
      </c>
      <c r="I57" s="1225"/>
      <c r="J57" s="1226"/>
    </row>
    <row r="58" spans="1:10" ht="12" thickBot="1">
      <c r="A58" s="1250"/>
      <c r="B58" s="166">
        <v>2011</v>
      </c>
      <c r="C58" s="157" t="s">
        <v>712</v>
      </c>
      <c r="D58" s="158" t="s">
        <v>72</v>
      </c>
      <c r="E58" s="166">
        <v>2011</v>
      </c>
      <c r="F58" s="157" t="s">
        <v>712</v>
      </c>
      <c r="G58" s="158" t="s">
        <v>72</v>
      </c>
      <c r="H58" s="166">
        <v>2011</v>
      </c>
      <c r="I58" s="157" t="s">
        <v>712</v>
      </c>
      <c r="J58" s="158" t="s">
        <v>72</v>
      </c>
    </row>
    <row r="59" spans="1:10" ht="11.25">
      <c r="A59" s="1147" t="str">
        <f>JI!A100</f>
        <v>sestra + pojištění</v>
      </c>
      <c r="B59" s="1141">
        <f>'HB'!D100/1000</f>
        <v>1491</v>
      </c>
      <c r="C59" s="1142">
        <f>'HB'!E100/1000</f>
        <v>1491</v>
      </c>
      <c r="D59" s="654">
        <f>+C59-B59</f>
        <v>0</v>
      </c>
      <c r="E59" s="689">
        <f>JI!D100/1000</f>
        <v>1305</v>
      </c>
      <c r="F59" s="688">
        <f>JI!E100/1000</f>
        <v>1305</v>
      </c>
      <c r="G59" s="655">
        <f>+F59-E59</f>
        <v>0</v>
      </c>
      <c r="H59" s="1141">
        <f>NM!D100/1000</f>
        <v>969</v>
      </c>
      <c r="I59" s="1142">
        <f>NM!E100/1000</f>
        <v>969</v>
      </c>
      <c r="J59" s="655">
        <f>+I59-H59</f>
        <v>0</v>
      </c>
    </row>
    <row r="60" spans="1:10" ht="11.25">
      <c r="A60" s="1148" t="str">
        <f>JI!A101</f>
        <v>nájemné</v>
      </c>
      <c r="B60" s="652">
        <f>'HB'!D101/1000</f>
        <v>5000</v>
      </c>
      <c r="C60" s="653">
        <f>'HB'!E101/1000</f>
        <v>5000</v>
      </c>
      <c r="D60" s="599">
        <f aca="true" t="shared" si="15" ref="D60:D82">+C60-B60</f>
        <v>0</v>
      </c>
      <c r="E60" s="686">
        <f>JI!D101/1000</f>
        <v>0</v>
      </c>
      <c r="F60" s="687">
        <f>JI!E101/1000</f>
        <v>5733.13</v>
      </c>
      <c r="G60" s="656">
        <f aca="true" t="shared" si="16" ref="G60:G82">+F60-E60</f>
        <v>5733.13</v>
      </c>
      <c r="H60" s="652">
        <f>NM!D101/1000</f>
        <v>8967.333</v>
      </c>
      <c r="I60" s="653">
        <f>NM!E101/1000</f>
        <v>11804</v>
      </c>
      <c r="J60" s="656">
        <f aca="true" t="shared" si="17" ref="J60:J82">+I60-H60</f>
        <v>2836.6669999999995</v>
      </c>
    </row>
    <row r="61" spans="1:10" ht="11.25">
      <c r="A61" s="1148" t="str">
        <f>JI!A102</f>
        <v>příkazní smlouvy</v>
      </c>
      <c r="B61" s="652">
        <f>'HB'!D102/1000</f>
        <v>62.062</v>
      </c>
      <c r="C61" s="653">
        <f>'HB'!E102/1000</f>
        <v>0</v>
      </c>
      <c r="D61" s="599">
        <f t="shared" si="15"/>
        <v>-62.062</v>
      </c>
      <c r="E61" s="686">
        <f>JI!D102/1000</f>
        <v>0</v>
      </c>
      <c r="F61" s="687">
        <f>JI!E102/1000</f>
        <v>0</v>
      </c>
      <c r="G61" s="656">
        <f t="shared" si="16"/>
        <v>0</v>
      </c>
      <c r="H61" s="652">
        <f>NM!D102/1000</f>
        <v>104.372</v>
      </c>
      <c r="I61" s="653">
        <f>NM!E102/1000</f>
        <v>0</v>
      </c>
      <c r="J61" s="656">
        <f t="shared" si="17"/>
        <v>-104.372</v>
      </c>
    </row>
    <row r="62" spans="1:11" s="48" customFormat="1" ht="11.25">
      <c r="A62" s="1148" t="str">
        <f>JI!A103</f>
        <v>provozní transfery od zřizovatele - prodej majetku</v>
      </c>
      <c r="B62" s="652">
        <f>'HB'!D103/1000</f>
        <v>9.574</v>
      </c>
      <c r="C62" s="653">
        <f>'HB'!E103/1000</f>
        <v>0</v>
      </c>
      <c r="D62" s="657">
        <f t="shared" si="15"/>
        <v>-9.574</v>
      </c>
      <c r="E62" s="686">
        <f>JI!D103/1000</f>
        <v>7.455</v>
      </c>
      <c r="F62" s="687">
        <f>JI!E103/1000</f>
        <v>20</v>
      </c>
      <c r="G62" s="651">
        <f t="shared" si="16"/>
        <v>12.545</v>
      </c>
      <c r="H62" s="652">
        <f>NM!D103/1000</f>
        <v>0</v>
      </c>
      <c r="I62" s="653">
        <f>NM!E103/1000</f>
        <v>0</v>
      </c>
      <c r="J62" s="651">
        <f t="shared" si="17"/>
        <v>0</v>
      </c>
      <c r="K62" s="160"/>
    </row>
    <row r="63" spans="1:10" ht="11.25">
      <c r="A63" s="1148" t="str">
        <f>JI!A104</f>
        <v>akreditace</v>
      </c>
      <c r="B63" s="652">
        <f>'HB'!D104/1000</f>
        <v>479.88</v>
      </c>
      <c r="C63" s="653">
        <f>'HB'!E104/1000</f>
        <v>0</v>
      </c>
      <c r="D63" s="599">
        <f t="shared" si="15"/>
        <v>-479.88</v>
      </c>
      <c r="E63" s="686">
        <f>JI!D104/1000</f>
        <v>519.684</v>
      </c>
      <c r="F63" s="687">
        <f>JI!E104/1000</f>
        <v>0</v>
      </c>
      <c r="G63" s="656">
        <f t="shared" si="16"/>
        <v>-519.684</v>
      </c>
      <c r="H63" s="652">
        <f>NM!D104/1000</f>
        <v>423.9</v>
      </c>
      <c r="I63" s="653">
        <f>NM!E104/1000</f>
        <v>0</v>
      </c>
      <c r="J63" s="656">
        <f t="shared" si="17"/>
        <v>-423.9</v>
      </c>
    </row>
    <row r="64" spans="1:10" ht="11.25">
      <c r="A64" s="1148" t="str">
        <f>JI!A105</f>
        <v>LSPP</v>
      </c>
      <c r="B64" s="652">
        <f>'HB'!D105/1000</f>
        <v>4000</v>
      </c>
      <c r="C64" s="653">
        <f>'HB'!E105/1000</f>
        <v>4000</v>
      </c>
      <c r="D64" s="599">
        <f t="shared" si="15"/>
        <v>0</v>
      </c>
      <c r="E64" s="686">
        <f>JI!D105/1000</f>
        <v>4000</v>
      </c>
      <c r="F64" s="687">
        <f>JI!E105/1000</f>
        <v>4000</v>
      </c>
      <c r="G64" s="656">
        <f t="shared" si="16"/>
        <v>0</v>
      </c>
      <c r="H64" s="652">
        <f>NM!D105/1000</f>
        <v>4000</v>
      </c>
      <c r="I64" s="653">
        <f>NM!E105/1000</f>
        <v>4000</v>
      </c>
      <c r="J64" s="656">
        <f t="shared" si="17"/>
        <v>0</v>
      </c>
    </row>
    <row r="65" spans="1:10" ht="11.25">
      <c r="A65" s="1148" t="str">
        <f>JI!A106</f>
        <v>podpora vzdělávání</v>
      </c>
      <c r="B65" s="652">
        <f>'HB'!D106/1000</f>
        <v>0</v>
      </c>
      <c r="C65" s="653">
        <f>'HB'!E106/1000</f>
        <v>0</v>
      </c>
      <c r="D65" s="599">
        <f t="shared" si="15"/>
        <v>0</v>
      </c>
      <c r="E65" s="686">
        <f>JI!D106/1000</f>
        <v>-31.119</v>
      </c>
      <c r="F65" s="687">
        <f>JI!E106/1000</f>
        <v>0</v>
      </c>
      <c r="G65" s="656">
        <f t="shared" si="16"/>
        <v>31.119</v>
      </c>
      <c r="H65" s="652">
        <f>NM!D106/1000</f>
        <v>0</v>
      </c>
      <c r="I65" s="653">
        <f>NM!E106/1000</f>
        <v>0</v>
      </c>
      <c r="J65" s="656">
        <f t="shared" si="17"/>
        <v>0</v>
      </c>
    </row>
    <row r="66" spans="1:11" s="48" customFormat="1" ht="11.25">
      <c r="A66" s="1148" t="str">
        <f>JI!A107</f>
        <v>specializační vzdělávání zdravotnických pracovníků</v>
      </c>
      <c r="B66" s="652">
        <f>'HB'!D107/1000</f>
        <v>123.53</v>
      </c>
      <c r="C66" s="653">
        <f>'HB'!E107/1000</f>
        <v>186.359</v>
      </c>
      <c r="D66" s="657">
        <f t="shared" si="15"/>
        <v>62.82900000000001</v>
      </c>
      <c r="E66" s="686">
        <f>JI!D107/1000</f>
        <v>2077.78</v>
      </c>
      <c r="F66" s="687">
        <f>JI!E107/1000</f>
        <v>1292.348</v>
      </c>
      <c r="G66" s="651">
        <f t="shared" si="16"/>
        <v>-785.4320000000002</v>
      </c>
      <c r="H66" s="652">
        <f>NM!D107/1000</f>
        <v>1111.9275</v>
      </c>
      <c r="I66" s="653">
        <f>NM!E107/1000</f>
        <v>747.227</v>
      </c>
      <c r="J66" s="651">
        <f t="shared" si="17"/>
        <v>-364.70050000000003</v>
      </c>
      <c r="K66" s="160"/>
    </row>
    <row r="67" spans="1:11" s="48" customFormat="1" ht="11.25">
      <c r="A67" s="1148" t="str">
        <f>JI!A108</f>
        <v>realizace zdravotnického vzdělávacího programu</v>
      </c>
      <c r="B67" s="652">
        <f>'HB'!D108/1000</f>
        <v>0</v>
      </c>
      <c r="C67" s="653">
        <f>'HB'!E108/1000</f>
        <v>0</v>
      </c>
      <c r="D67" s="657">
        <f t="shared" si="15"/>
        <v>0</v>
      </c>
      <c r="E67" s="686">
        <f>JI!D108/1000</f>
        <v>0</v>
      </c>
      <c r="F67" s="687">
        <f>JI!E108/1000</f>
        <v>0</v>
      </c>
      <c r="G67" s="651">
        <f t="shared" si="16"/>
        <v>0</v>
      </c>
      <c r="H67" s="652">
        <f>NM!D108/1000</f>
        <v>0</v>
      </c>
      <c r="I67" s="653">
        <f>NM!E108/1000</f>
        <v>0</v>
      </c>
      <c r="J67" s="651">
        <f t="shared" si="17"/>
        <v>0</v>
      </c>
      <c r="K67" s="160"/>
    </row>
    <row r="68" spans="1:10" ht="11.25">
      <c r="A68" s="1148" t="str">
        <f>JI!A109</f>
        <v>sociální lůžka</v>
      </c>
      <c r="B68" s="652">
        <f>'HB'!D109/1000</f>
        <v>0</v>
      </c>
      <c r="C68" s="653">
        <f>'HB'!E109/1000</f>
        <v>0</v>
      </c>
      <c r="D68" s="599">
        <f t="shared" si="15"/>
        <v>0</v>
      </c>
      <c r="E68" s="686">
        <f>JI!D109/1000</f>
        <v>0</v>
      </c>
      <c r="F68" s="687">
        <f>JI!E109/1000</f>
        <v>300</v>
      </c>
      <c r="G68" s="656">
        <f t="shared" si="16"/>
        <v>300</v>
      </c>
      <c r="H68" s="652">
        <f>NM!D109/1000</f>
        <v>2755</v>
      </c>
      <c r="I68" s="653">
        <f>NM!E109/1000</f>
        <v>2341</v>
      </c>
      <c r="J68" s="656">
        <f t="shared" si="17"/>
        <v>-414</v>
      </c>
    </row>
    <row r="69" spans="1:10" ht="11.25">
      <c r="A69" s="1148" t="str">
        <f>JI!A110</f>
        <v>NOR</v>
      </c>
      <c r="B69" s="652">
        <f>'HB'!D110/1000</f>
        <v>55.445</v>
      </c>
      <c r="C69" s="653">
        <f>'HB'!E110/1000</f>
        <v>57</v>
      </c>
      <c r="D69" s="599">
        <f t="shared" si="15"/>
        <v>1.5549999999999997</v>
      </c>
      <c r="E69" s="686">
        <f>JI!D110/1000</f>
        <v>78.07</v>
      </c>
      <c r="F69" s="687">
        <f>JI!E110/1000</f>
        <v>73.5</v>
      </c>
      <c r="G69" s="656">
        <f t="shared" si="16"/>
        <v>-4.569999999999993</v>
      </c>
      <c r="H69" s="652">
        <f>NM!D110/1000</f>
        <v>70.655</v>
      </c>
      <c r="I69" s="653">
        <f>NM!E110/1000</f>
        <v>69</v>
      </c>
      <c r="J69" s="656">
        <f t="shared" si="17"/>
        <v>-1.6550000000000011</v>
      </c>
    </row>
    <row r="70" spans="1:10" ht="11.25">
      <c r="A70" s="1148" t="str">
        <f>JI!A111</f>
        <v>standard ICT</v>
      </c>
      <c r="B70" s="652">
        <f>'HB'!D111/1000</f>
        <v>0</v>
      </c>
      <c r="C70" s="653">
        <f>'HB'!E111/1000</f>
        <v>0</v>
      </c>
      <c r="D70" s="599">
        <f t="shared" si="15"/>
        <v>0</v>
      </c>
      <c r="E70" s="686">
        <f>JI!D111/1000</f>
        <v>0</v>
      </c>
      <c r="F70" s="687">
        <f>JI!E111/1000</f>
        <v>0</v>
      </c>
      <c r="G70" s="656">
        <f t="shared" si="16"/>
        <v>0</v>
      </c>
      <c r="H70" s="652">
        <f>NM!D111/1000</f>
        <v>0</v>
      </c>
      <c r="I70" s="653">
        <f>NM!E111/1000</f>
        <v>0</v>
      </c>
      <c r="J70" s="656">
        <f t="shared" si="17"/>
        <v>0</v>
      </c>
    </row>
    <row r="71" spans="1:10" ht="11.25">
      <c r="A71" s="1148" t="str">
        <f>JI!A112</f>
        <v>semináře + konference</v>
      </c>
      <c r="B71" s="652">
        <f>'HB'!D112/1000</f>
        <v>0</v>
      </c>
      <c r="C71" s="653">
        <f>'HB'!E112/1000</f>
        <v>30</v>
      </c>
      <c r="D71" s="599">
        <f t="shared" si="15"/>
        <v>30</v>
      </c>
      <c r="E71" s="686">
        <f>JI!D112/1000</f>
        <v>15</v>
      </c>
      <c r="F71" s="687">
        <f>JI!E112/1000</f>
        <v>0</v>
      </c>
      <c r="G71" s="656">
        <f t="shared" si="16"/>
        <v>-15</v>
      </c>
      <c r="H71" s="652">
        <f>NM!D112/1000</f>
        <v>0</v>
      </c>
      <c r="I71" s="653">
        <f>NM!E112/1000</f>
        <v>10</v>
      </c>
      <c r="J71" s="656">
        <f t="shared" si="17"/>
        <v>10</v>
      </c>
    </row>
    <row r="72" spans="1:10" ht="11.25">
      <c r="A72" s="1148" t="str">
        <f>JI!A113</f>
        <v>provozní transfery - ERP</v>
      </c>
      <c r="B72" s="652">
        <f>'HB'!D113/1000</f>
        <v>1602.62</v>
      </c>
      <c r="C72" s="653">
        <f>'HB'!E113/1000</f>
        <v>661.2</v>
      </c>
      <c r="D72" s="599">
        <f t="shared" si="15"/>
        <v>-941.4199999999998</v>
      </c>
      <c r="E72" s="686">
        <f>JI!D113/1000</f>
        <v>2123.27</v>
      </c>
      <c r="F72" s="687">
        <f>JI!E113/1000</f>
        <v>1026.72</v>
      </c>
      <c r="G72" s="656">
        <f t="shared" si="16"/>
        <v>-1096.55</v>
      </c>
      <c r="H72" s="652">
        <f>NM!D113/1000</f>
        <v>1560.96</v>
      </c>
      <c r="I72" s="653">
        <f>NM!E113/1000</f>
        <v>803.52</v>
      </c>
      <c r="J72" s="656">
        <f t="shared" si="17"/>
        <v>-757.44</v>
      </c>
    </row>
    <row r="73" spans="1:10" ht="11.25">
      <c r="A73" s="1148" t="str">
        <f>JI!A114</f>
        <v>provozní transfery - pasportizace</v>
      </c>
      <c r="B73" s="652">
        <f>'HB'!D114/1000</f>
        <v>0</v>
      </c>
      <c r="C73" s="653">
        <f>'HB'!E114/1000</f>
        <v>0</v>
      </c>
      <c r="D73" s="599">
        <f t="shared" si="15"/>
        <v>0</v>
      </c>
      <c r="E73" s="686">
        <f>JI!D114/1000</f>
        <v>0</v>
      </c>
      <c r="F73" s="687">
        <f>JI!E114/1000</f>
        <v>25.55</v>
      </c>
      <c r="G73" s="656">
        <f t="shared" si="16"/>
        <v>25.55</v>
      </c>
      <c r="H73" s="652">
        <f>NM!D114/1000</f>
        <v>0</v>
      </c>
      <c r="I73" s="653">
        <f>NM!E114/1000</f>
        <v>50.4</v>
      </c>
      <c r="J73" s="656">
        <f t="shared" si="17"/>
        <v>50.4</v>
      </c>
    </row>
    <row r="74" spans="1:10" ht="11.25">
      <c r="A74" s="1148" t="s">
        <v>231</v>
      </c>
      <c r="B74" s="652">
        <f>'HB'!D115/1000</f>
        <v>230</v>
      </c>
      <c r="C74" s="653">
        <f>'HB'!E115/1000</f>
        <v>300</v>
      </c>
      <c r="D74" s="658">
        <f t="shared" si="15"/>
        <v>70</v>
      </c>
      <c r="E74" s="686">
        <v>0</v>
      </c>
      <c r="F74" s="687">
        <v>0</v>
      </c>
      <c r="G74" s="690">
        <f t="shared" si="16"/>
        <v>0</v>
      </c>
      <c r="H74" s="652">
        <f>NM!D115/1000</f>
        <v>100</v>
      </c>
      <c r="I74" s="653">
        <f>NM!E115/1000</f>
        <v>0</v>
      </c>
      <c r="J74" s="656">
        <f t="shared" si="17"/>
        <v>-100</v>
      </c>
    </row>
    <row r="75" spans="1:10" ht="11.25">
      <c r="A75" s="1148" t="str">
        <f>JI!A116</f>
        <v>jiné transfery - call centrum </v>
      </c>
      <c r="B75" s="652">
        <f>'HB'!D116/1000</f>
        <v>0</v>
      </c>
      <c r="C75" s="653">
        <f>'HB'!E116/1000</f>
        <v>0</v>
      </c>
      <c r="D75" s="658">
        <f t="shared" si="15"/>
        <v>0</v>
      </c>
      <c r="E75" s="686">
        <f>JI!D116/1000</f>
        <v>603</v>
      </c>
      <c r="F75" s="687">
        <f>JI!E116/1000</f>
        <v>0</v>
      </c>
      <c r="G75" s="690">
        <f t="shared" si="16"/>
        <v>-603</v>
      </c>
      <c r="H75" s="652">
        <v>0</v>
      </c>
      <c r="I75" s="653">
        <v>0</v>
      </c>
      <c r="J75" s="656">
        <f t="shared" si="17"/>
        <v>0</v>
      </c>
    </row>
    <row r="76" spans="1:10" ht="11.25">
      <c r="A76" s="1148" t="s">
        <v>714</v>
      </c>
      <c r="B76" s="652">
        <v>0</v>
      </c>
      <c r="C76" s="653">
        <f>'HB'!E117/1000</f>
        <v>0</v>
      </c>
      <c r="D76" s="658">
        <f t="shared" si="15"/>
        <v>0</v>
      </c>
      <c r="E76" s="686">
        <f>JI!D117/1000</f>
        <v>300</v>
      </c>
      <c r="F76" s="687">
        <f>JI!E117/1000</f>
        <v>0</v>
      </c>
      <c r="G76" s="690">
        <f t="shared" si="16"/>
        <v>-300</v>
      </c>
      <c r="H76" s="652">
        <f>NM!D119/1000+NM!D120/1000</f>
        <v>33.5</v>
      </c>
      <c r="I76" s="653">
        <f>NM!E117/1000</f>
        <v>0</v>
      </c>
      <c r="J76" s="656">
        <f t="shared" si="17"/>
        <v>-33.5</v>
      </c>
    </row>
    <row r="77" spans="1:10" ht="11.25">
      <c r="A77" s="1148" t="s">
        <v>801</v>
      </c>
      <c r="B77" s="652">
        <v>250</v>
      </c>
      <c r="C77" s="653">
        <f>'HB'!E118/1000</f>
        <v>176</v>
      </c>
      <c r="D77" s="658">
        <f t="shared" si="15"/>
        <v>-74</v>
      </c>
      <c r="E77" s="686">
        <f>JI!D118/1000</f>
        <v>250</v>
      </c>
      <c r="F77" s="687">
        <f>JI!E118/1000+JI!E114</f>
        <v>25550</v>
      </c>
      <c r="G77" s="690">
        <f t="shared" si="16"/>
        <v>25300</v>
      </c>
      <c r="H77" s="652">
        <v>250</v>
      </c>
      <c r="I77" s="653">
        <f>NM!E118/1000+NM!E114/1000</f>
        <v>50.4</v>
      </c>
      <c r="J77" s="656">
        <f t="shared" si="17"/>
        <v>-199.6</v>
      </c>
    </row>
    <row r="78" spans="1:10" ht="11.25">
      <c r="A78" s="1148" t="str">
        <f>'HB'!A119</f>
        <v>provozní transfery - PAP</v>
      </c>
      <c r="B78" s="652">
        <f>'HB'!D119/1000</f>
        <v>0</v>
      </c>
      <c r="C78" s="653">
        <f>'HB'!E119/1000</f>
        <v>65</v>
      </c>
      <c r="D78" s="658">
        <f t="shared" si="15"/>
        <v>65</v>
      </c>
      <c r="E78" s="686">
        <f>JI!D115/1000</f>
        <v>0</v>
      </c>
      <c r="F78" s="687">
        <f>JI!E115/1000</f>
        <v>65</v>
      </c>
      <c r="G78" s="690">
        <f t="shared" si="16"/>
        <v>65</v>
      </c>
      <c r="H78" s="686">
        <f>NM!D116/1000</f>
        <v>0</v>
      </c>
      <c r="I78" s="653">
        <f>NM!E116/1000</f>
        <v>65</v>
      </c>
      <c r="J78" s="656">
        <f t="shared" si="17"/>
        <v>65</v>
      </c>
    </row>
    <row r="79" spans="1:12" ht="11.25">
      <c r="A79" s="1148" t="str">
        <f>JI!A119</f>
        <v>provozní transfery  - MZ - "Moder. a obnova KC"</v>
      </c>
      <c r="B79" s="652"/>
      <c r="C79" s="653"/>
      <c r="D79" s="658">
        <f t="shared" si="15"/>
        <v>0</v>
      </c>
      <c r="E79" s="686">
        <f>JI!D119/1000</f>
        <v>237.405</v>
      </c>
      <c r="F79" s="687">
        <f>JI!E119/1000</f>
        <v>0</v>
      </c>
      <c r="G79" s="690">
        <f t="shared" si="16"/>
        <v>-237.405</v>
      </c>
      <c r="I79" s="653">
        <f>NM!E119/1000</f>
        <v>0</v>
      </c>
      <c r="J79" s="656">
        <f>+I79-H76</f>
        <v>-33.5</v>
      </c>
      <c r="L79" s="374"/>
    </row>
    <row r="80" spans="1:12" s="9" customFormat="1" ht="22.5">
      <c r="A80" s="1148" t="str">
        <f>JI!A120</f>
        <v>provozní transfery zřizovatel - "Moder. a obnova KC"</v>
      </c>
      <c r="B80" s="652">
        <f>'HB'!D120/1000</f>
        <v>0</v>
      </c>
      <c r="C80" s="653"/>
      <c r="D80" s="1150">
        <f t="shared" si="15"/>
        <v>0</v>
      </c>
      <c r="E80" s="686">
        <f>JI!D120/1000</f>
        <v>41.895</v>
      </c>
      <c r="F80" s="687">
        <f>JI!E120/1000</f>
        <v>0</v>
      </c>
      <c r="G80" s="1149">
        <f t="shared" si="16"/>
        <v>-41.895</v>
      </c>
      <c r="H80" s="652">
        <v>0</v>
      </c>
      <c r="I80" s="653">
        <f>NM!E120/1000</f>
        <v>0</v>
      </c>
      <c r="J80" s="1151">
        <f t="shared" si="17"/>
        <v>0</v>
      </c>
      <c r="K80" s="152"/>
      <c r="L80" s="1152"/>
    </row>
    <row r="81" spans="1:12" s="9" customFormat="1" ht="11.25">
      <c r="A81" s="138" t="s">
        <v>713</v>
      </c>
      <c r="B81" s="652"/>
      <c r="C81" s="653"/>
      <c r="D81" s="1150">
        <f t="shared" si="15"/>
        <v>0</v>
      </c>
      <c r="E81" s="686"/>
      <c r="F81" s="687"/>
      <c r="G81" s="1149">
        <f t="shared" si="16"/>
        <v>0</v>
      </c>
      <c r="H81" s="652">
        <v>11500</v>
      </c>
      <c r="I81" s="653">
        <v>0</v>
      </c>
      <c r="J81" s="1151">
        <f t="shared" si="17"/>
        <v>-11500</v>
      </c>
      <c r="K81" s="152"/>
      <c r="L81" s="1152"/>
    </row>
    <row r="82" spans="1:12" ht="12" thickBot="1">
      <c r="A82" s="1146" t="str">
        <f>JI!A121</f>
        <v>provozní transfery ze SR - KOC (oprava r. 2010)</v>
      </c>
      <c r="B82" s="652"/>
      <c r="C82" s="653"/>
      <c r="D82" s="658">
        <f t="shared" si="15"/>
        <v>0</v>
      </c>
      <c r="E82" s="686">
        <f>JI!D121/1000</f>
        <v>617.96</v>
      </c>
      <c r="F82" s="687">
        <f>JI!E121/1000</f>
        <v>0</v>
      </c>
      <c r="G82" s="690">
        <f t="shared" si="16"/>
        <v>-617.96</v>
      </c>
      <c r="H82" s="652"/>
      <c r="I82" s="653"/>
      <c r="J82" s="656">
        <f t="shared" si="17"/>
        <v>0</v>
      </c>
      <c r="L82" s="374"/>
    </row>
    <row r="83" spans="1:12" ht="12" thickBot="1">
      <c r="A83" s="139" t="s">
        <v>9</v>
      </c>
      <c r="B83" s="161">
        <f>SUM(B59:B82)</f>
        <v>13304.111</v>
      </c>
      <c r="C83" s="162">
        <f>SUM(C59:C82)</f>
        <v>11966.559000000001</v>
      </c>
      <c r="D83" s="163">
        <f>SUM(D59:D82)</f>
        <v>-1337.5519999999997</v>
      </c>
      <c r="E83" s="161">
        <f aca="true" t="shared" si="18" ref="E83:J83">SUM(E59:E82)</f>
        <v>12145.400000000001</v>
      </c>
      <c r="F83" s="162">
        <f>SUM(F59:F82)</f>
        <v>39391.248</v>
      </c>
      <c r="G83" s="163">
        <f t="shared" si="18"/>
        <v>27245.848</v>
      </c>
      <c r="H83" s="161">
        <f>SUM(H59:H82)</f>
        <v>31846.6475</v>
      </c>
      <c r="I83" s="162">
        <f t="shared" si="18"/>
        <v>20909.547000000002</v>
      </c>
      <c r="J83" s="163">
        <f t="shared" si="18"/>
        <v>-10970.6005</v>
      </c>
      <c r="L83" s="374"/>
    </row>
    <row r="84" ht="4.5" customHeight="1" thickBot="1">
      <c r="L84" s="374"/>
    </row>
    <row r="85" spans="1:14" ht="12.75">
      <c r="A85" s="1243" t="s">
        <v>263</v>
      </c>
      <c r="B85" s="1224" t="s">
        <v>200</v>
      </c>
      <c r="C85" s="1225"/>
      <c r="D85" s="1226"/>
      <c r="E85" s="1224" t="s">
        <v>20</v>
      </c>
      <c r="F85" s="1225"/>
      <c r="G85" s="1226"/>
      <c r="H85" s="1224" t="s">
        <v>214</v>
      </c>
      <c r="I85" s="1225"/>
      <c r="J85" s="1226"/>
      <c r="L85" s="373"/>
      <c r="M85" s="150"/>
      <c r="N85" s="150"/>
    </row>
    <row r="86" spans="1:14" ht="12" thickBot="1">
      <c r="A86" s="1244"/>
      <c r="B86" s="166">
        <v>2011</v>
      </c>
      <c r="C86" s="157" t="s">
        <v>712</v>
      </c>
      <c r="D86" s="158" t="s">
        <v>72</v>
      </c>
      <c r="E86" s="166">
        <v>2011</v>
      </c>
      <c r="F86" s="157" t="s">
        <v>712</v>
      </c>
      <c r="G86" s="158" t="s">
        <v>72</v>
      </c>
      <c r="H86" s="166">
        <v>2011</v>
      </c>
      <c r="I86" s="157" t="s">
        <v>712</v>
      </c>
      <c r="J86" s="158" t="s">
        <v>72</v>
      </c>
      <c r="L86" s="373"/>
      <c r="M86" s="150"/>
      <c r="N86" s="150"/>
    </row>
    <row r="87" spans="1:14" s="48" customFormat="1" ht="11.25">
      <c r="A87" s="140" t="str">
        <f aca="true" t="shared" si="19" ref="A87:A108">A59</f>
        <v>sestra + pojištění</v>
      </c>
      <c r="B87" s="1143">
        <f>PE!D100/1000</f>
        <v>836</v>
      </c>
      <c r="C87" s="1144">
        <f>PE!E100/1000</f>
        <v>836</v>
      </c>
      <c r="D87" s="650">
        <f>+C87-B87</f>
        <v>0</v>
      </c>
      <c r="E87" s="1143">
        <f>TŘ!D100/1000</f>
        <v>1479</v>
      </c>
      <c r="F87" s="1144">
        <f>TŘ!E100/1000</f>
        <v>1479</v>
      </c>
      <c r="G87" s="650">
        <f>+F87-E87</f>
        <v>0</v>
      </c>
      <c r="H87" s="1144">
        <f aca="true" t="shared" si="20" ref="H87:H110">+B59+E59+H59+B87+E87</f>
        <v>6080</v>
      </c>
      <c r="I87" s="1144">
        <f aca="true" t="shared" si="21" ref="I87:I110">+C59+F59+I59+C87+F87</f>
        <v>6080</v>
      </c>
      <c r="J87" s="650">
        <f>+I87-H87</f>
        <v>0</v>
      </c>
      <c r="K87" s="160"/>
      <c r="L87" s="1145"/>
      <c r="M87" s="160"/>
      <c r="N87" s="160"/>
    </row>
    <row r="88" spans="1:14" s="48" customFormat="1" ht="11.25">
      <c r="A88" s="140" t="str">
        <f t="shared" si="19"/>
        <v>nájemné</v>
      </c>
      <c r="B88" s="648">
        <f>PE!D101/1000</f>
        <v>0</v>
      </c>
      <c r="C88" s="649">
        <f>PE!E101/1000</f>
        <v>8620</v>
      </c>
      <c r="D88" s="651">
        <f aca="true" t="shared" si="22" ref="D88:D110">+C88-B88</f>
        <v>8620</v>
      </c>
      <c r="E88" s="648">
        <f>TŘ!D101/1000</f>
        <v>10588</v>
      </c>
      <c r="F88" s="649">
        <f>TŘ!E101/1000</f>
        <v>11776</v>
      </c>
      <c r="G88" s="651">
        <f aca="true" t="shared" si="23" ref="G88:G110">+F88-E88</f>
        <v>1188</v>
      </c>
      <c r="H88" s="649">
        <f t="shared" si="20"/>
        <v>24555.333</v>
      </c>
      <c r="I88" s="649">
        <f t="shared" si="21"/>
        <v>42933.130000000005</v>
      </c>
      <c r="J88" s="651">
        <f aca="true" t="shared" si="24" ref="J88:J110">+I88-H88</f>
        <v>18377.797000000006</v>
      </c>
      <c r="K88" s="160"/>
      <c r="L88" s="1145"/>
      <c r="M88" s="160"/>
      <c r="N88" s="160"/>
    </row>
    <row r="89" spans="1:14" s="48" customFormat="1" ht="11.25">
      <c r="A89" s="140" t="str">
        <f t="shared" si="19"/>
        <v>příkazní smlouvy</v>
      </c>
      <c r="B89" s="648">
        <f>PE!D102/1000</f>
        <v>0</v>
      </c>
      <c r="C89" s="649">
        <f>PE!E102/1000</f>
        <v>0</v>
      </c>
      <c r="D89" s="651">
        <f t="shared" si="22"/>
        <v>0</v>
      </c>
      <c r="E89" s="648">
        <f>TŘ!D102/1000</f>
        <v>111.3</v>
      </c>
      <c r="F89" s="649">
        <f>TŘ!E102/1000</f>
        <v>0</v>
      </c>
      <c r="G89" s="651">
        <f t="shared" si="23"/>
        <v>-111.3</v>
      </c>
      <c r="H89" s="649">
        <f t="shared" si="20"/>
        <v>277.734</v>
      </c>
      <c r="I89" s="649">
        <f t="shared" si="21"/>
        <v>0</v>
      </c>
      <c r="J89" s="651">
        <f t="shared" si="24"/>
        <v>-277.734</v>
      </c>
      <c r="K89" s="160"/>
      <c r="L89" s="1145"/>
      <c r="M89" s="160"/>
      <c r="N89" s="160"/>
    </row>
    <row r="90" spans="1:14" s="48" customFormat="1" ht="11.25">
      <c r="A90" s="140" t="str">
        <f t="shared" si="19"/>
        <v>provozní transfery od zřizovatele - prodej majetku</v>
      </c>
      <c r="B90" s="648">
        <f>PE!D103/1000</f>
        <v>0</v>
      </c>
      <c r="C90" s="649">
        <f>PE!E103/1000</f>
        <v>0</v>
      </c>
      <c r="D90" s="651">
        <f t="shared" si="22"/>
        <v>0</v>
      </c>
      <c r="E90" s="648">
        <f>TŘ!D103/1000</f>
        <v>1.901</v>
      </c>
      <c r="F90" s="649">
        <f>TŘ!E103/1000</f>
        <v>2.91655</v>
      </c>
      <c r="G90" s="651">
        <f t="shared" si="23"/>
        <v>1.01555</v>
      </c>
      <c r="H90" s="649">
        <f t="shared" si="20"/>
        <v>18.93</v>
      </c>
      <c r="I90" s="649">
        <f t="shared" si="21"/>
        <v>22.91655</v>
      </c>
      <c r="J90" s="651">
        <f t="shared" si="24"/>
        <v>3.986550000000001</v>
      </c>
      <c r="K90" s="160"/>
      <c r="L90" s="1145"/>
      <c r="M90" s="160"/>
      <c r="N90" s="160"/>
    </row>
    <row r="91" spans="1:14" s="48" customFormat="1" ht="11.25">
      <c r="A91" s="140" t="str">
        <f t="shared" si="19"/>
        <v>akreditace</v>
      </c>
      <c r="B91" s="648">
        <f>PE!D104/1000</f>
        <v>400.272</v>
      </c>
      <c r="C91" s="649">
        <f>PE!E104/1000</f>
        <v>0</v>
      </c>
      <c r="D91" s="651">
        <f t="shared" si="22"/>
        <v>-400.272</v>
      </c>
      <c r="E91" s="648">
        <f>TŘ!D116/1000</f>
        <v>0</v>
      </c>
      <c r="F91" s="1218">
        <f>TŘ!E116/1000</f>
        <v>518.8</v>
      </c>
      <c r="G91" s="651">
        <f t="shared" si="23"/>
        <v>518.8</v>
      </c>
      <c r="H91" s="649">
        <f t="shared" si="20"/>
        <v>1823.7359999999999</v>
      </c>
      <c r="I91" s="649">
        <f t="shared" si="21"/>
        <v>518.8</v>
      </c>
      <c r="J91" s="651">
        <f t="shared" si="24"/>
        <v>-1304.936</v>
      </c>
      <c r="K91" s="160"/>
      <c r="L91" s="1145"/>
      <c r="M91" s="160"/>
      <c r="N91" s="160"/>
    </row>
    <row r="92" spans="1:14" s="48" customFormat="1" ht="11.25">
      <c r="A92" s="140" t="str">
        <f t="shared" si="19"/>
        <v>LSPP</v>
      </c>
      <c r="B92" s="648">
        <f>PE!D105/1000</f>
        <v>4000</v>
      </c>
      <c r="C92" s="649">
        <f>PE!E105/1000</f>
        <v>4000</v>
      </c>
      <c r="D92" s="651">
        <f t="shared" si="22"/>
        <v>0</v>
      </c>
      <c r="E92" s="648">
        <f>TŘ!D105/1000</f>
        <v>4000</v>
      </c>
      <c r="F92" s="649">
        <f>TŘ!E105/1000</f>
        <v>4000</v>
      </c>
      <c r="G92" s="651">
        <f t="shared" si="23"/>
        <v>0</v>
      </c>
      <c r="H92" s="649">
        <f t="shared" si="20"/>
        <v>20000</v>
      </c>
      <c r="I92" s="649">
        <f t="shared" si="21"/>
        <v>20000</v>
      </c>
      <c r="J92" s="651">
        <f t="shared" si="24"/>
        <v>0</v>
      </c>
      <c r="K92" s="160"/>
      <c r="L92" s="1145"/>
      <c r="M92" s="160"/>
      <c r="N92" s="160"/>
    </row>
    <row r="93" spans="1:14" s="48" customFormat="1" ht="11.25">
      <c r="A93" s="140" t="str">
        <f t="shared" si="19"/>
        <v>podpora vzdělávání</v>
      </c>
      <c r="B93" s="648">
        <f>PE!D106/1000</f>
        <v>0</v>
      </c>
      <c r="C93" s="649">
        <f>PE!E106/1000</f>
        <v>0</v>
      </c>
      <c r="D93" s="651">
        <f t="shared" si="22"/>
        <v>0</v>
      </c>
      <c r="E93" s="648">
        <f>TŘ!D106/1000</f>
        <v>0</v>
      </c>
      <c r="F93" s="649">
        <f>TŘ!E106/1000</f>
        <v>0</v>
      </c>
      <c r="G93" s="651">
        <f t="shared" si="23"/>
        <v>0</v>
      </c>
      <c r="H93" s="649">
        <f t="shared" si="20"/>
        <v>-31.119</v>
      </c>
      <c r="I93" s="649">
        <f t="shared" si="21"/>
        <v>0</v>
      </c>
      <c r="J93" s="651">
        <f t="shared" si="24"/>
        <v>31.119</v>
      </c>
      <c r="K93" s="160"/>
      <c r="L93" s="1145"/>
      <c r="M93" s="160"/>
      <c r="N93" s="160"/>
    </row>
    <row r="94" spans="1:14" s="48" customFormat="1" ht="11.25">
      <c r="A94" s="140" t="str">
        <f t="shared" si="19"/>
        <v>specializační vzdělávání zdravotnických pracovníků</v>
      </c>
      <c r="B94" s="648">
        <f>PE!D107/1000</f>
        <v>1020.913</v>
      </c>
      <c r="C94" s="649">
        <f>PE!E107/1000</f>
        <v>387.6185</v>
      </c>
      <c r="D94" s="651">
        <f t="shared" si="22"/>
        <v>-633.2945</v>
      </c>
      <c r="E94" s="648">
        <f>TŘ!D107/1000</f>
        <v>1889.314</v>
      </c>
      <c r="F94" s="649">
        <f>TŘ!E107/1000</f>
        <v>568.662</v>
      </c>
      <c r="G94" s="651">
        <f t="shared" si="23"/>
        <v>-1320.652</v>
      </c>
      <c r="H94" s="649">
        <f t="shared" si="20"/>
        <v>6223.4645</v>
      </c>
      <c r="I94" s="649">
        <f t="shared" si="21"/>
        <v>3182.2145</v>
      </c>
      <c r="J94" s="651">
        <f t="shared" si="24"/>
        <v>-3041.25</v>
      </c>
      <c r="K94" s="160"/>
      <c r="L94" s="1145"/>
      <c r="M94" s="160"/>
      <c r="N94" s="160"/>
    </row>
    <row r="95" spans="1:14" s="48" customFormat="1" ht="11.25">
      <c r="A95" s="140" t="str">
        <f t="shared" si="19"/>
        <v>realizace zdravotnického vzdělávacího programu</v>
      </c>
      <c r="B95" s="648"/>
      <c r="C95" s="649"/>
      <c r="D95" s="651">
        <f t="shared" si="22"/>
        <v>0</v>
      </c>
      <c r="E95" s="648"/>
      <c r="F95" s="649"/>
      <c r="G95" s="651">
        <f t="shared" si="23"/>
        <v>0</v>
      </c>
      <c r="H95" s="649">
        <f t="shared" si="20"/>
        <v>0</v>
      </c>
      <c r="I95" s="649">
        <f t="shared" si="21"/>
        <v>0</v>
      </c>
      <c r="J95" s="651">
        <f t="shared" si="24"/>
        <v>0</v>
      </c>
      <c r="K95" s="160"/>
      <c r="L95" s="1145"/>
      <c r="M95" s="160"/>
      <c r="N95" s="160"/>
    </row>
    <row r="96" spans="1:14" s="48" customFormat="1" ht="11.25">
      <c r="A96" s="140" t="str">
        <f t="shared" si="19"/>
        <v>sociální lůžka</v>
      </c>
      <c r="B96" s="648">
        <f>PE!D108/1000</f>
        <v>215</v>
      </c>
      <c r="C96" s="649">
        <f>PE!E108/1000</f>
        <v>183</v>
      </c>
      <c r="D96" s="651">
        <f t="shared" si="22"/>
        <v>-32</v>
      </c>
      <c r="E96" s="648">
        <f>TŘ!D108/1000</f>
        <v>125</v>
      </c>
      <c r="F96" s="1218">
        <f>TŘ!E108/1000</f>
        <v>125</v>
      </c>
      <c r="G96" s="651">
        <f t="shared" si="23"/>
        <v>0</v>
      </c>
      <c r="H96" s="649">
        <f t="shared" si="20"/>
        <v>3095</v>
      </c>
      <c r="I96" s="649">
        <f t="shared" si="21"/>
        <v>2949</v>
      </c>
      <c r="J96" s="651">
        <f t="shared" si="24"/>
        <v>-146</v>
      </c>
      <c r="K96" s="160"/>
      <c r="L96" s="1145"/>
      <c r="M96" s="160"/>
      <c r="N96" s="160"/>
    </row>
    <row r="97" spans="1:14" s="48" customFormat="1" ht="11.25">
      <c r="A97" s="140" t="str">
        <f t="shared" si="19"/>
        <v>NOR</v>
      </c>
      <c r="B97" s="648">
        <f>PE!D109/1000</f>
        <v>34.68</v>
      </c>
      <c r="C97" s="649">
        <f>PE!E109/1000</f>
        <v>37.5</v>
      </c>
      <c r="D97" s="651">
        <f>+C97-B97</f>
        <v>2.8200000000000003</v>
      </c>
      <c r="E97" s="648">
        <f>TŘ!D109/1000</f>
        <v>0</v>
      </c>
      <c r="F97" s="1218">
        <f>TŘ!E109/1000</f>
        <v>0</v>
      </c>
      <c r="G97" s="651">
        <f t="shared" si="23"/>
        <v>0</v>
      </c>
      <c r="H97" s="649">
        <f t="shared" si="20"/>
        <v>238.85</v>
      </c>
      <c r="I97" s="649">
        <f t="shared" si="21"/>
        <v>237</v>
      </c>
      <c r="J97" s="651">
        <f t="shared" si="24"/>
        <v>-1.8499999999999943</v>
      </c>
      <c r="K97" s="160"/>
      <c r="L97" s="1145"/>
      <c r="M97" s="160"/>
      <c r="N97" s="160"/>
    </row>
    <row r="98" spans="1:14" s="48" customFormat="1" ht="11.25">
      <c r="A98" s="140" t="str">
        <f t="shared" si="19"/>
        <v>standard ICT</v>
      </c>
      <c r="B98" s="648">
        <f>PE!D110/1000</f>
        <v>0</v>
      </c>
      <c r="C98" s="649">
        <f>PE!E111/1000</f>
        <v>0</v>
      </c>
      <c r="D98" s="651">
        <f t="shared" si="22"/>
        <v>0</v>
      </c>
      <c r="E98" s="648">
        <f>TŘ!D110/1000</f>
        <v>98.362</v>
      </c>
      <c r="F98" s="1218">
        <f>TŘ!E110/1000</f>
        <v>0</v>
      </c>
      <c r="G98" s="651">
        <f t="shared" si="23"/>
        <v>-98.362</v>
      </c>
      <c r="H98" s="649">
        <f t="shared" si="20"/>
        <v>98.362</v>
      </c>
      <c r="I98" s="649">
        <f t="shared" si="21"/>
        <v>0</v>
      </c>
      <c r="J98" s="651">
        <f t="shared" si="24"/>
        <v>-98.362</v>
      </c>
      <c r="K98" s="160"/>
      <c r="L98" s="1145"/>
      <c r="M98" s="160"/>
      <c r="N98" s="160"/>
    </row>
    <row r="99" spans="1:14" s="48" customFormat="1" ht="11.25">
      <c r="A99" s="140" t="str">
        <f t="shared" si="19"/>
        <v>semináře + konference</v>
      </c>
      <c r="B99" s="648">
        <f>PE!D111/1000</f>
        <v>25.578</v>
      </c>
      <c r="C99" s="649"/>
      <c r="D99" s="651">
        <f t="shared" si="22"/>
        <v>-25.578</v>
      </c>
      <c r="E99" s="648">
        <f>TŘ!D111/1000</f>
        <v>0</v>
      </c>
      <c r="F99" s="1218">
        <f>TŘ!E111/1000</f>
        <v>0</v>
      </c>
      <c r="G99" s="651">
        <f t="shared" si="23"/>
        <v>0</v>
      </c>
      <c r="H99" s="649">
        <f t="shared" si="20"/>
        <v>40.578</v>
      </c>
      <c r="I99" s="649">
        <f t="shared" si="21"/>
        <v>40</v>
      </c>
      <c r="J99" s="651">
        <f t="shared" si="24"/>
        <v>-0.578000000000003</v>
      </c>
      <c r="K99" s="160"/>
      <c r="L99" s="1145"/>
      <c r="M99" s="160"/>
      <c r="N99" s="160"/>
    </row>
    <row r="100" spans="1:14" s="48" customFormat="1" ht="11.25">
      <c r="A100" s="140" t="str">
        <f t="shared" si="19"/>
        <v>provozní transfery - ERP</v>
      </c>
      <c r="B100" s="648">
        <f>PE!D112/1000</f>
        <v>1061.15</v>
      </c>
      <c r="C100" s="649">
        <f>PE!E112/1000</f>
        <v>670.56</v>
      </c>
      <c r="D100" s="651">
        <f t="shared" si="22"/>
        <v>-390.59000000000015</v>
      </c>
      <c r="E100" s="648">
        <f>TŘ!D112/1000</f>
        <v>1897.3368</v>
      </c>
      <c r="F100" s="649">
        <f>TŘ!E112/1000</f>
        <v>713.52</v>
      </c>
      <c r="G100" s="651">
        <f t="shared" si="23"/>
        <v>-1183.8168</v>
      </c>
      <c r="H100" s="649">
        <f t="shared" si="20"/>
        <v>8245.336800000001</v>
      </c>
      <c r="I100" s="649">
        <f t="shared" si="21"/>
        <v>3875.52</v>
      </c>
      <c r="J100" s="651">
        <f t="shared" si="24"/>
        <v>-4369.8168000000005</v>
      </c>
      <c r="K100" s="160"/>
      <c r="L100" s="1145"/>
      <c r="M100" s="160"/>
      <c r="N100" s="160"/>
    </row>
    <row r="101" spans="1:14" s="48" customFormat="1" ht="11.25">
      <c r="A101" s="140" t="str">
        <f t="shared" si="19"/>
        <v>provozní transfery - pasportizace</v>
      </c>
      <c r="B101" s="648">
        <f>PE!D113/1000</f>
        <v>0</v>
      </c>
      <c r="C101" s="649">
        <f>PE!E114/1000</f>
        <v>0</v>
      </c>
      <c r="D101" s="651">
        <f t="shared" si="22"/>
        <v>0</v>
      </c>
      <c r="E101" s="648">
        <f>TŘ!D113/1000</f>
        <v>0</v>
      </c>
      <c r="F101" s="649"/>
      <c r="G101" s="651">
        <f t="shared" si="23"/>
        <v>0</v>
      </c>
      <c r="H101" s="649">
        <f t="shared" si="20"/>
        <v>0</v>
      </c>
      <c r="I101" s="649">
        <f t="shared" si="21"/>
        <v>75.95</v>
      </c>
      <c r="J101" s="651">
        <f t="shared" si="24"/>
        <v>75.95</v>
      </c>
      <c r="K101" s="160"/>
      <c r="L101" s="1145"/>
      <c r="M101" s="160"/>
      <c r="N101" s="160"/>
    </row>
    <row r="102" spans="1:14" s="48" customFormat="1" ht="11.25">
      <c r="A102" s="140" t="str">
        <f t="shared" si="19"/>
        <v>jiné transfery - náborový příspěvek</v>
      </c>
      <c r="B102" s="648">
        <v>0</v>
      </c>
      <c r="C102" s="649">
        <v>0</v>
      </c>
      <c r="D102" s="651">
        <f t="shared" si="22"/>
        <v>0</v>
      </c>
      <c r="E102" s="648">
        <f>TŘ!D114/1000</f>
        <v>650</v>
      </c>
      <c r="F102" s="1218">
        <f>TŘ!E114/1000</f>
        <v>590</v>
      </c>
      <c r="G102" s="651">
        <f t="shared" si="23"/>
        <v>-60</v>
      </c>
      <c r="H102" s="649">
        <f t="shared" si="20"/>
        <v>980</v>
      </c>
      <c r="I102" s="649">
        <f t="shared" si="21"/>
        <v>890</v>
      </c>
      <c r="J102" s="651">
        <f t="shared" si="24"/>
        <v>-90</v>
      </c>
      <c r="K102" s="160"/>
      <c r="L102" s="1145"/>
      <c r="M102" s="160"/>
      <c r="N102" s="160"/>
    </row>
    <row r="103" spans="1:14" s="48" customFormat="1" ht="11.25">
      <c r="A103" s="140" t="str">
        <f t="shared" si="19"/>
        <v>jiné transfery - call centrum </v>
      </c>
      <c r="B103" s="648">
        <f>PE!D115/1000</f>
        <v>0</v>
      </c>
      <c r="C103" s="649">
        <f>PE!E116/1000</f>
        <v>0</v>
      </c>
      <c r="D103" s="651">
        <f t="shared" si="22"/>
        <v>0</v>
      </c>
      <c r="E103" s="648">
        <v>0</v>
      </c>
      <c r="F103" s="649"/>
      <c r="G103" s="651">
        <f t="shared" si="23"/>
        <v>0</v>
      </c>
      <c r="H103" s="649">
        <f t="shared" si="20"/>
        <v>603</v>
      </c>
      <c r="I103" s="649">
        <f t="shared" si="21"/>
        <v>0</v>
      </c>
      <c r="J103" s="651">
        <f t="shared" si="24"/>
        <v>-603</v>
      </c>
      <c r="K103" s="160"/>
      <c r="L103" s="1145"/>
      <c r="M103" s="160"/>
      <c r="N103" s="160"/>
    </row>
    <row r="104" spans="1:14" s="48" customFormat="1" ht="11.25">
      <c r="A104" s="140" t="str">
        <f t="shared" si="19"/>
        <v>jiné transféry - jiný ÚSC + SR</v>
      </c>
      <c r="B104" s="648">
        <f>PE!D116/1000</f>
        <v>10</v>
      </c>
      <c r="C104" s="649">
        <f>PE!E117/1000</f>
        <v>0</v>
      </c>
      <c r="D104" s="651">
        <f t="shared" si="22"/>
        <v>-10</v>
      </c>
      <c r="E104" s="648">
        <v>0</v>
      </c>
      <c r="F104" s="649"/>
      <c r="G104" s="651">
        <f t="shared" si="23"/>
        <v>0</v>
      </c>
      <c r="H104" s="649">
        <f t="shared" si="20"/>
        <v>343.5</v>
      </c>
      <c r="I104" s="649">
        <f t="shared" si="21"/>
        <v>0</v>
      </c>
      <c r="J104" s="651">
        <f t="shared" si="24"/>
        <v>-343.5</v>
      </c>
      <c r="K104" s="160"/>
      <c r="L104" s="1145"/>
      <c r="M104" s="160"/>
      <c r="N104" s="160"/>
    </row>
    <row r="105" spans="1:14" s="48" customFormat="1" ht="11.25">
      <c r="A105" s="138" t="str">
        <f t="shared" si="19"/>
        <v>personální audit, NEK, LeIS, pasportizace</v>
      </c>
      <c r="B105" s="648">
        <f>PE!D114/1000</f>
        <v>250</v>
      </c>
      <c r="C105" s="649">
        <f>PE!E113/1000</f>
        <v>96</v>
      </c>
      <c r="D105" s="651">
        <f t="shared" si="22"/>
        <v>-154</v>
      </c>
      <c r="E105" s="648">
        <f>TŘ!D115/1000</f>
        <v>139.836</v>
      </c>
      <c r="F105" s="1218">
        <f>TŘ!E113/1000</f>
        <v>115.2</v>
      </c>
      <c r="G105" s="651">
        <f t="shared" si="23"/>
        <v>-24.63600000000001</v>
      </c>
      <c r="H105" s="649">
        <f t="shared" si="20"/>
        <v>1139.836</v>
      </c>
      <c r="I105" s="649">
        <f t="shared" si="21"/>
        <v>25987.600000000002</v>
      </c>
      <c r="J105" s="651">
        <f t="shared" si="24"/>
        <v>24847.764000000003</v>
      </c>
      <c r="K105" s="160"/>
      <c r="L105" s="1145"/>
      <c r="M105" s="160"/>
      <c r="N105" s="160"/>
    </row>
    <row r="106" spans="1:14" s="48" customFormat="1" ht="11.25">
      <c r="A106" s="1148" t="str">
        <f t="shared" si="19"/>
        <v>provozní transfery - PAP</v>
      </c>
      <c r="B106" s="648">
        <f>PE!D115/1000</f>
        <v>0</v>
      </c>
      <c r="C106" s="649">
        <f>PE!E115/1000</f>
        <v>65</v>
      </c>
      <c r="D106" s="651">
        <f t="shared" si="22"/>
        <v>65</v>
      </c>
      <c r="E106" s="648">
        <f>TŘ!D117/1000</f>
        <v>0</v>
      </c>
      <c r="F106" s="1218">
        <f>TŘ!E117/1000</f>
        <v>65</v>
      </c>
      <c r="G106" s="651">
        <f t="shared" si="23"/>
        <v>65</v>
      </c>
      <c r="H106" s="649">
        <f t="shared" si="20"/>
        <v>0</v>
      </c>
      <c r="I106" s="649">
        <f t="shared" si="21"/>
        <v>325</v>
      </c>
      <c r="J106" s="651">
        <f t="shared" si="24"/>
        <v>325</v>
      </c>
      <c r="K106" s="160"/>
      <c r="L106" s="1145"/>
      <c r="M106" s="160"/>
      <c r="N106" s="160"/>
    </row>
    <row r="107" spans="1:14" s="48" customFormat="1" ht="11.25">
      <c r="A107" s="140" t="str">
        <f t="shared" si="19"/>
        <v>provozní transfery  - MZ - "Moder. a obnova KC"</v>
      </c>
      <c r="B107" s="648">
        <f>PE!D118/1000</f>
        <v>0</v>
      </c>
      <c r="C107" s="649">
        <f>PE!E119/1000</f>
        <v>0</v>
      </c>
      <c r="D107" s="651">
        <f t="shared" si="22"/>
        <v>0</v>
      </c>
      <c r="E107" s="648">
        <f>TŘ!D118/1000</f>
        <v>0</v>
      </c>
      <c r="F107" s="649"/>
      <c r="G107" s="651">
        <f t="shared" si="23"/>
        <v>0</v>
      </c>
      <c r="H107" s="649">
        <f t="shared" si="20"/>
        <v>237.405</v>
      </c>
      <c r="I107" s="649">
        <f t="shared" si="21"/>
        <v>0</v>
      </c>
      <c r="J107" s="651">
        <f>+I107-H107</f>
        <v>-237.405</v>
      </c>
      <c r="K107" s="160"/>
      <c r="L107" s="1145"/>
      <c r="M107" s="160"/>
      <c r="N107" s="160"/>
    </row>
    <row r="108" spans="1:14" s="48" customFormat="1" ht="22.5">
      <c r="A108" s="140" t="str">
        <f t="shared" si="19"/>
        <v>provozní transfery zřizovatel - "Moder. a obnova KC"</v>
      </c>
      <c r="B108" s="648"/>
      <c r="C108" s="649"/>
      <c r="D108" s="651">
        <f t="shared" si="22"/>
        <v>0</v>
      </c>
      <c r="E108" s="648">
        <f>TŘ!D119/1000</f>
        <v>0</v>
      </c>
      <c r="F108" s="649"/>
      <c r="G108" s="651">
        <f t="shared" si="23"/>
        <v>0</v>
      </c>
      <c r="H108" s="649">
        <f t="shared" si="20"/>
        <v>41.895</v>
      </c>
      <c r="I108" s="649">
        <f t="shared" si="21"/>
        <v>0</v>
      </c>
      <c r="J108" s="651">
        <f t="shared" si="24"/>
        <v>-41.895</v>
      </c>
      <c r="K108" s="160"/>
      <c r="L108" s="1145"/>
      <c r="M108" s="160"/>
      <c r="N108" s="160"/>
    </row>
    <row r="109" spans="1:14" s="48" customFormat="1" ht="11.25">
      <c r="A109" s="47" t="s">
        <v>803</v>
      </c>
      <c r="B109" s="648"/>
      <c r="C109" s="649"/>
      <c r="D109" s="651">
        <f t="shared" si="22"/>
        <v>0</v>
      </c>
      <c r="E109" s="648"/>
      <c r="F109" s="649"/>
      <c r="G109" s="651">
        <f>+F109-E109</f>
        <v>0</v>
      </c>
      <c r="H109" s="649">
        <f t="shared" si="20"/>
        <v>11500</v>
      </c>
      <c r="I109" s="649">
        <f t="shared" si="21"/>
        <v>0</v>
      </c>
      <c r="J109" s="651">
        <f>+I109-H109</f>
        <v>-11500</v>
      </c>
      <c r="K109" s="160"/>
      <c r="L109" s="1145"/>
      <c r="M109" s="160"/>
      <c r="N109" s="160"/>
    </row>
    <row r="110" spans="1:14" s="48" customFormat="1" ht="12" thickBot="1">
      <c r="A110" s="141" t="str">
        <f>A82</f>
        <v>provozní transfery ze SR - KOC (oprava r. 2010)</v>
      </c>
      <c r="B110" s="167"/>
      <c r="C110" s="1144"/>
      <c r="D110" s="650">
        <f t="shared" si="22"/>
        <v>0</v>
      </c>
      <c r="E110" s="167"/>
      <c r="F110" s="1144"/>
      <c r="G110" s="650">
        <f t="shared" si="23"/>
        <v>0</v>
      </c>
      <c r="H110" s="649">
        <f t="shared" si="20"/>
        <v>617.96</v>
      </c>
      <c r="I110" s="649">
        <f t="shared" si="21"/>
        <v>0</v>
      </c>
      <c r="J110" s="651">
        <f t="shared" si="24"/>
        <v>-617.96</v>
      </c>
      <c r="K110" s="160"/>
      <c r="L110" s="1145"/>
      <c r="M110" s="160"/>
      <c r="N110" s="160"/>
    </row>
    <row r="111" spans="1:14" ht="12" thickBot="1">
      <c r="A111" s="46" t="s">
        <v>9</v>
      </c>
      <c r="B111" s="161">
        <f>SUM(B87:B110)</f>
        <v>7853.593000000001</v>
      </c>
      <c r="C111" s="162">
        <f aca="true" t="shared" si="25" ref="C111:J111">SUM(C87:C110)</f>
        <v>14895.6785</v>
      </c>
      <c r="D111" s="163">
        <f>SUM(D87:D110)</f>
        <v>7042.085499999998</v>
      </c>
      <c r="E111" s="161">
        <f>SUM(E87:E110)</f>
        <v>20980.0498</v>
      </c>
      <c r="F111" s="162">
        <f t="shared" si="25"/>
        <v>19954.09855</v>
      </c>
      <c r="G111" s="163">
        <f t="shared" si="25"/>
        <v>-1025.95125</v>
      </c>
      <c r="H111" s="161">
        <f>SUM(H87:H110)</f>
        <v>86129.8013</v>
      </c>
      <c r="I111" s="162">
        <f t="shared" si="25"/>
        <v>107117.13105000003</v>
      </c>
      <c r="J111" s="163">
        <f t="shared" si="25"/>
        <v>20987.32975000001</v>
      </c>
      <c r="L111" s="150"/>
      <c r="M111" s="150"/>
      <c r="N111" s="150"/>
    </row>
    <row r="112" spans="2:7" ht="11.25">
      <c r="B112" s="168"/>
      <c r="C112" s="168"/>
      <c r="D112" s="168"/>
      <c r="E112" s="168"/>
      <c r="F112" s="168"/>
      <c r="G112" s="168"/>
    </row>
    <row r="113" ht="13.5" thickBot="1">
      <c r="A113" s="41" t="s">
        <v>83</v>
      </c>
    </row>
    <row r="114" spans="1:10" ht="12.75">
      <c r="A114" s="1238" t="s">
        <v>259</v>
      </c>
      <c r="B114" s="1235" t="s">
        <v>84</v>
      </c>
      <c r="C114" s="1233"/>
      <c r="D114" s="1234"/>
      <c r="E114" s="1235" t="s">
        <v>27</v>
      </c>
      <c r="F114" s="1233"/>
      <c r="G114" s="1234"/>
      <c r="H114" s="1233" t="s">
        <v>85</v>
      </c>
      <c r="I114" s="1233"/>
      <c r="J114" s="1234"/>
    </row>
    <row r="115" spans="1:10" ht="12" thickBot="1">
      <c r="A115" s="1239"/>
      <c r="B115" s="375">
        <v>2011</v>
      </c>
      <c r="C115" s="376" t="s">
        <v>712</v>
      </c>
      <c r="D115" s="377" t="s">
        <v>72</v>
      </c>
      <c r="E115" s="375">
        <v>2011</v>
      </c>
      <c r="F115" s="376" t="s">
        <v>712</v>
      </c>
      <c r="G115" s="377" t="s">
        <v>72</v>
      </c>
      <c r="H115" s="375">
        <v>2011</v>
      </c>
      <c r="I115" s="376" t="s">
        <v>712</v>
      </c>
      <c r="J115" s="377" t="s">
        <v>72</v>
      </c>
    </row>
    <row r="116" spans="1:11" s="374" customFormat="1" ht="11.25">
      <c r="A116" s="390" t="s">
        <v>253</v>
      </c>
      <c r="B116" s="415">
        <f>'DC'!E54</f>
        <v>761</v>
      </c>
      <c r="C116" s="416">
        <f>'DC'!H54</f>
        <v>842.888</v>
      </c>
      <c r="D116" s="417">
        <f>C116-B116</f>
        <v>81.88800000000003</v>
      </c>
      <c r="E116" s="415">
        <f>'DC'!E86</f>
        <v>424</v>
      </c>
      <c r="F116" s="416">
        <f>'DC'!H86</f>
        <v>518</v>
      </c>
      <c r="G116" s="417">
        <f>F116-E116</f>
        <v>94</v>
      </c>
      <c r="H116" s="418">
        <f>'DC'!E64</f>
        <v>466</v>
      </c>
      <c r="I116" s="416">
        <f>'DC'!H64</f>
        <v>469</v>
      </c>
      <c r="J116" s="417">
        <f>I116-H116</f>
        <v>3</v>
      </c>
      <c r="K116" s="373"/>
    </row>
    <row r="117" spans="1:11" s="374" customFormat="1" ht="11.25">
      <c r="A117" s="391" t="s">
        <v>254</v>
      </c>
      <c r="B117" s="419">
        <f>'DD'!E54</f>
        <v>411.97</v>
      </c>
      <c r="C117" s="420">
        <f>'DD'!H54</f>
        <v>474</v>
      </c>
      <c r="D117" s="421">
        <f>C117-B117</f>
        <v>62.02999999999997</v>
      </c>
      <c r="E117" s="419">
        <f>'DD'!E86</f>
        <v>145.1</v>
      </c>
      <c r="F117" s="420">
        <f>'DD'!H86</f>
        <v>235</v>
      </c>
      <c r="G117" s="421">
        <f>F117-E117</f>
        <v>89.9</v>
      </c>
      <c r="H117" s="422">
        <f>'DD'!E64</f>
        <v>252.04</v>
      </c>
      <c r="I117" s="420">
        <f>'DD'!H64</f>
        <v>360</v>
      </c>
      <c r="J117" s="421">
        <f>I117-H117</f>
        <v>107.96000000000001</v>
      </c>
      <c r="K117" s="373"/>
    </row>
    <row r="118" spans="1:10" ht="11.25">
      <c r="A118" s="43" t="s">
        <v>21</v>
      </c>
      <c r="B118" s="595">
        <f>'HB'!E54</f>
        <v>24198.008</v>
      </c>
      <c r="C118" s="607">
        <f>'HB'!H54</f>
        <v>26700</v>
      </c>
      <c r="D118" s="596">
        <f aca="true" t="shared" si="26" ref="D118:D123">+C118-B118</f>
        <v>2501.9919999999984</v>
      </c>
      <c r="E118" s="595">
        <f>'HB'!E86</f>
        <v>15767.232</v>
      </c>
      <c r="F118" s="607">
        <f>'HB'!H86</f>
        <v>22437</v>
      </c>
      <c r="G118" s="596">
        <f aca="true" t="shared" si="27" ref="G118:G123">+F118-E118</f>
        <v>6669.768</v>
      </c>
      <c r="H118" s="626">
        <f>'HB'!E64</f>
        <v>38137.091</v>
      </c>
      <c r="I118" s="607">
        <f>'HB'!H64</f>
        <v>38210.8</v>
      </c>
      <c r="J118" s="596">
        <f aca="true" t="shared" si="28" ref="J118:J123">+I118-H118</f>
        <v>73.70900000000256</v>
      </c>
    </row>
    <row r="119" spans="1:10" ht="11.25">
      <c r="A119" s="43" t="s">
        <v>199</v>
      </c>
      <c r="B119" s="595">
        <f>JI!E54</f>
        <v>36301</v>
      </c>
      <c r="C119" s="607">
        <f>JI!H54</f>
        <v>41168</v>
      </c>
      <c r="D119" s="596">
        <f t="shared" si="26"/>
        <v>4867</v>
      </c>
      <c r="E119" s="595">
        <f>JI!E86</f>
        <v>35148</v>
      </c>
      <c r="F119" s="607">
        <f>JI!H86</f>
        <v>37157</v>
      </c>
      <c r="G119" s="596">
        <f t="shared" si="27"/>
        <v>2009</v>
      </c>
      <c r="H119" s="626">
        <f>JI!E64</f>
        <v>99693</v>
      </c>
      <c r="I119" s="607">
        <f>JI!H64</f>
        <v>94986.67</v>
      </c>
      <c r="J119" s="596">
        <f t="shared" si="28"/>
        <v>-4706.330000000002</v>
      </c>
    </row>
    <row r="120" spans="1:10" ht="11.25">
      <c r="A120" s="43" t="s">
        <v>223</v>
      </c>
      <c r="B120" s="595">
        <f>NM!E54</f>
        <v>19812.12</v>
      </c>
      <c r="C120" s="607">
        <f>NM!H54</f>
        <v>20500</v>
      </c>
      <c r="D120" s="596">
        <f t="shared" si="26"/>
        <v>687.880000000001</v>
      </c>
      <c r="E120" s="595">
        <f>NM!E86</f>
        <v>16950.53</v>
      </c>
      <c r="F120" s="607">
        <f>NM!H86</f>
        <v>17768</v>
      </c>
      <c r="G120" s="596">
        <f t="shared" si="27"/>
        <v>817.4700000000012</v>
      </c>
      <c r="H120" s="626">
        <f>NM!E64</f>
        <v>48492.58</v>
      </c>
      <c r="I120" s="607">
        <f>NM!H64</f>
        <v>52363.4</v>
      </c>
      <c r="J120" s="596">
        <f t="shared" si="28"/>
        <v>3870.8199999999997</v>
      </c>
    </row>
    <row r="121" spans="1:10" ht="11.25">
      <c r="A121" s="43" t="s">
        <v>200</v>
      </c>
      <c r="B121" s="595">
        <f>PE!E54</f>
        <v>18956.98391</v>
      </c>
      <c r="C121" s="607">
        <f>PE!H54</f>
        <v>20820</v>
      </c>
      <c r="D121" s="596">
        <f t="shared" si="26"/>
        <v>1863.016090000001</v>
      </c>
      <c r="E121" s="595">
        <f>PE!E86</f>
        <v>18223.286</v>
      </c>
      <c r="F121" s="607">
        <f>PE!H86</f>
        <v>20000</v>
      </c>
      <c r="G121" s="596">
        <f t="shared" si="27"/>
        <v>1776.714</v>
      </c>
      <c r="H121" s="626">
        <f>PE!E64</f>
        <v>40475.86706</v>
      </c>
      <c r="I121" s="607">
        <f>PE!H64</f>
        <v>38974</v>
      </c>
      <c r="J121" s="596">
        <f t="shared" si="28"/>
        <v>-1501.8670599999969</v>
      </c>
    </row>
    <row r="122" spans="1:10" ht="11.25">
      <c r="A122" s="43" t="s">
        <v>20</v>
      </c>
      <c r="B122" s="595">
        <f>TŘ!E54</f>
        <v>28070.830710000002</v>
      </c>
      <c r="C122" s="607">
        <f>TŘ!H54</f>
        <v>33060</v>
      </c>
      <c r="D122" s="596">
        <f t="shared" si="26"/>
        <v>4989.169289999998</v>
      </c>
      <c r="E122" s="595">
        <f>TŘ!E86</f>
        <v>7868.333</v>
      </c>
      <c r="F122" s="607">
        <f>TŘ!H86</f>
        <v>13491.588</v>
      </c>
      <c r="G122" s="596">
        <f t="shared" si="27"/>
        <v>5623.255</v>
      </c>
      <c r="H122" s="626">
        <f>TŘ!E64</f>
        <v>59339.316999999995</v>
      </c>
      <c r="I122" s="607">
        <f>TŘ!H64</f>
        <v>57112.29617243</v>
      </c>
      <c r="J122" s="596">
        <f t="shared" si="28"/>
        <v>-2227.020827569999</v>
      </c>
    </row>
    <row r="123" spans="1:10" ht="12" thickBot="1">
      <c r="A123" s="383" t="s">
        <v>255</v>
      </c>
      <c r="B123" s="590">
        <f>ZZS!E54</f>
        <v>4419.82956</v>
      </c>
      <c r="C123" s="591">
        <f>ZZS!H54</f>
        <v>4500</v>
      </c>
      <c r="D123" s="592">
        <f t="shared" si="26"/>
        <v>80.17043999999987</v>
      </c>
      <c r="E123" s="590">
        <f>ZZS!E86</f>
        <v>21849.32</v>
      </c>
      <c r="F123" s="591">
        <f>ZZS!H86</f>
        <v>22584</v>
      </c>
      <c r="G123" s="592">
        <f t="shared" si="27"/>
        <v>734.6800000000003</v>
      </c>
      <c r="H123" s="627">
        <f>ZZS!E64</f>
        <v>14130.91196</v>
      </c>
      <c r="I123" s="591">
        <f>ZZS!H64</f>
        <v>11679</v>
      </c>
      <c r="J123" s="592">
        <f t="shared" si="28"/>
        <v>-2451.9119599999995</v>
      </c>
    </row>
    <row r="124" spans="1:11" s="7" customFormat="1" ht="12" thickBot="1">
      <c r="A124" s="378" t="s">
        <v>9</v>
      </c>
      <c r="B124" s="379">
        <f aca="true" t="shared" si="29" ref="B124:J124">SUM(B116:B123)</f>
        <v>132931.74218</v>
      </c>
      <c r="C124" s="380">
        <f t="shared" si="29"/>
        <v>148064.888</v>
      </c>
      <c r="D124" s="381">
        <f t="shared" si="29"/>
        <v>15133.145819999998</v>
      </c>
      <c r="E124" s="379">
        <f t="shared" si="29"/>
        <v>116375.80099999998</v>
      </c>
      <c r="F124" s="380">
        <f t="shared" si="29"/>
        <v>134190.588</v>
      </c>
      <c r="G124" s="382">
        <f t="shared" si="29"/>
        <v>17814.787</v>
      </c>
      <c r="H124" s="379">
        <f t="shared" si="29"/>
        <v>300986.80702</v>
      </c>
      <c r="I124" s="380">
        <f t="shared" si="29"/>
        <v>294155.16617243</v>
      </c>
      <c r="J124" s="381">
        <f t="shared" si="29"/>
        <v>-6831.640847569995</v>
      </c>
      <c r="K124" s="149"/>
    </row>
    <row r="125" ht="12" thickBot="1"/>
    <row r="126" spans="1:11" s="9" customFormat="1" ht="12.75">
      <c r="A126" s="1241" t="s">
        <v>257</v>
      </c>
      <c r="B126" s="1224" t="s">
        <v>21</v>
      </c>
      <c r="C126" s="1225"/>
      <c r="D126" s="1226"/>
      <c r="E126" s="1224" t="s">
        <v>199</v>
      </c>
      <c r="F126" s="1225"/>
      <c r="G126" s="1226"/>
      <c r="H126" s="1224" t="s">
        <v>256</v>
      </c>
      <c r="I126" s="1225"/>
      <c r="J126" s="1226"/>
      <c r="K126" s="152"/>
    </row>
    <row r="127" spans="1:11" s="9" customFormat="1" ht="12" thickBot="1">
      <c r="A127" s="1242"/>
      <c r="B127" s="375">
        <v>2011</v>
      </c>
      <c r="C127" s="376" t="s">
        <v>712</v>
      </c>
      <c r="D127" s="151" t="s">
        <v>72</v>
      </c>
      <c r="E127" s="375">
        <v>2011</v>
      </c>
      <c r="F127" s="376" t="s">
        <v>712</v>
      </c>
      <c r="G127" s="164" t="s">
        <v>72</v>
      </c>
      <c r="H127" s="375">
        <v>2011</v>
      </c>
      <c r="I127" s="376" t="s">
        <v>712</v>
      </c>
      <c r="J127" s="151" t="s">
        <v>72</v>
      </c>
      <c r="K127" s="152"/>
    </row>
    <row r="128" spans="1:11" s="9" customFormat="1" ht="11.25">
      <c r="A128" s="145" t="s">
        <v>13</v>
      </c>
      <c r="B128" s="629">
        <f>'HB'!E26</f>
        <v>188782.83299999998</v>
      </c>
      <c r="C128" s="630">
        <f>'HB'!H26</f>
        <v>194610.385</v>
      </c>
      <c r="D128" s="632">
        <f aca="true" t="shared" si="30" ref="D128:D141">+C128-B128</f>
        <v>5827.552000000025</v>
      </c>
      <c r="E128" s="629">
        <f>JI!E26</f>
        <v>372538.93263</v>
      </c>
      <c r="F128" s="630">
        <f>JI!H26</f>
        <v>382512.568</v>
      </c>
      <c r="G128" s="632">
        <f aca="true" t="shared" si="31" ref="G128:G141">+F128-E128</f>
        <v>9973.635370000033</v>
      </c>
      <c r="H128" s="629">
        <f>NM!E26</f>
        <v>139875.27</v>
      </c>
      <c r="I128" s="630">
        <f>NM!H26</f>
        <v>143867</v>
      </c>
      <c r="J128" s="632">
        <f aca="true" t="shared" si="32" ref="J128:J141">+I128-H128</f>
        <v>3991.7300000000105</v>
      </c>
      <c r="K128" s="152"/>
    </row>
    <row r="129" spans="1:11" s="9" customFormat="1" ht="11.25">
      <c r="A129" s="142" t="s">
        <v>203</v>
      </c>
      <c r="B129" s="597">
        <f>'HB'!E27</f>
        <v>52917.561</v>
      </c>
      <c r="C129" s="634">
        <f>'HB'!H27</f>
        <v>53000</v>
      </c>
      <c r="D129" s="598">
        <f t="shared" si="30"/>
        <v>82.43899999999849</v>
      </c>
      <c r="E129" s="644">
        <f>JI!E27</f>
        <v>218383</v>
      </c>
      <c r="F129" s="635">
        <f>JI!H27</f>
        <v>265040.12477999995</v>
      </c>
      <c r="G129" s="598">
        <f t="shared" si="31"/>
        <v>46657.124779999955</v>
      </c>
      <c r="H129" s="633">
        <f>NM!E27</f>
        <v>42063.6</v>
      </c>
      <c r="I129" s="634">
        <f>NM!H27</f>
        <v>43891</v>
      </c>
      <c r="J129" s="598">
        <f t="shared" si="32"/>
        <v>1827.4000000000015</v>
      </c>
      <c r="K129" s="152"/>
    </row>
    <row r="130" spans="1:11" s="9" customFormat="1" ht="11.25">
      <c r="A130" s="142" t="s">
        <v>204</v>
      </c>
      <c r="B130" s="597">
        <f>'HB'!E32</f>
        <v>97337.954</v>
      </c>
      <c r="C130" s="635">
        <f>'HB'!H32</f>
        <v>99900</v>
      </c>
      <c r="D130" s="598">
        <f t="shared" si="30"/>
        <v>2562.046000000002</v>
      </c>
      <c r="E130" s="645">
        <f>JI!E32</f>
        <v>111158</v>
      </c>
      <c r="F130" s="635">
        <f>JI!H32</f>
        <v>75758</v>
      </c>
      <c r="G130" s="598">
        <f t="shared" si="31"/>
        <v>-35400</v>
      </c>
      <c r="H130" s="597">
        <f>NM!E32</f>
        <v>66778.73</v>
      </c>
      <c r="I130" s="635">
        <f>NM!H32</f>
        <v>69000</v>
      </c>
      <c r="J130" s="598">
        <f t="shared" si="32"/>
        <v>2221.270000000004</v>
      </c>
      <c r="K130" s="152"/>
    </row>
    <row r="131" spans="1:11" s="9" customFormat="1" ht="11.25">
      <c r="A131" s="143" t="s">
        <v>205</v>
      </c>
      <c r="B131" s="636">
        <f>'HB'!E33</f>
        <v>23.596</v>
      </c>
      <c r="C131" s="637">
        <f>'HB'!H33</f>
        <v>23</v>
      </c>
      <c r="D131" s="639">
        <f t="shared" si="30"/>
        <v>-0.5960000000000001</v>
      </c>
      <c r="E131" s="646">
        <f>JI!E33</f>
        <v>559</v>
      </c>
      <c r="F131" s="637">
        <f>JI!H33</f>
        <v>81</v>
      </c>
      <c r="G131" s="639">
        <f t="shared" si="31"/>
        <v>-478</v>
      </c>
      <c r="H131" s="636">
        <f>NM!E33</f>
        <v>201</v>
      </c>
      <c r="I131" s="637">
        <f>NM!H33</f>
        <v>208</v>
      </c>
      <c r="J131" s="639">
        <f t="shared" si="32"/>
        <v>7</v>
      </c>
      <c r="K131" s="152"/>
    </row>
    <row r="132" spans="1:11" s="9" customFormat="1" ht="11.25">
      <c r="A132" s="143" t="s">
        <v>206</v>
      </c>
      <c r="B132" s="636">
        <f>'HB'!E34</f>
        <v>22010.781</v>
      </c>
      <c r="C132" s="637">
        <f>'HB'!H34</f>
        <v>22100</v>
      </c>
      <c r="D132" s="639">
        <f t="shared" si="30"/>
        <v>89.21900000000096</v>
      </c>
      <c r="E132" s="646">
        <f>JI!E34</f>
        <v>23564</v>
      </c>
      <c r="F132" s="637">
        <f>JI!H34</f>
        <v>587</v>
      </c>
      <c r="G132" s="639">
        <f t="shared" si="31"/>
        <v>-22977</v>
      </c>
      <c r="H132" s="636">
        <f>NM!E34</f>
        <v>22968</v>
      </c>
      <c r="I132" s="637">
        <f>NM!H34</f>
        <v>23000</v>
      </c>
      <c r="J132" s="639">
        <f t="shared" si="32"/>
        <v>32</v>
      </c>
      <c r="K132" s="152"/>
    </row>
    <row r="133" spans="1:11" s="9" customFormat="1" ht="11.25">
      <c r="A133" s="143" t="s">
        <v>207</v>
      </c>
      <c r="B133" s="636">
        <f>'HB'!E35</f>
        <v>16658.516</v>
      </c>
      <c r="C133" s="637">
        <f>'HB'!H35</f>
        <v>16700</v>
      </c>
      <c r="D133" s="639">
        <f t="shared" si="30"/>
        <v>41.48400000000038</v>
      </c>
      <c r="E133" s="646">
        <f>JI!E35</f>
        <v>33739</v>
      </c>
      <c r="F133" s="637">
        <f>JI!H35</f>
        <v>21957</v>
      </c>
      <c r="G133" s="639">
        <f t="shared" si="31"/>
        <v>-11782</v>
      </c>
      <c r="H133" s="636">
        <f>NM!E35</f>
        <v>13854</v>
      </c>
      <c r="I133" s="637">
        <f>NM!H35</f>
        <v>14000</v>
      </c>
      <c r="J133" s="639">
        <f t="shared" si="32"/>
        <v>146</v>
      </c>
      <c r="K133" s="152"/>
    </row>
    <row r="134" spans="1:11" s="9" customFormat="1" ht="11.25">
      <c r="A134" s="143" t="s">
        <v>208</v>
      </c>
      <c r="B134" s="636">
        <f>'HB'!E36</f>
        <v>2753.052</v>
      </c>
      <c r="C134" s="637">
        <f>'HB'!H36</f>
        <v>2800</v>
      </c>
      <c r="D134" s="639">
        <f t="shared" si="30"/>
        <v>46.947999999999865</v>
      </c>
      <c r="E134" s="646">
        <f>JI!E36</f>
        <v>2932</v>
      </c>
      <c r="F134" s="637">
        <f>JI!H36</f>
        <v>2667</v>
      </c>
      <c r="G134" s="639">
        <f t="shared" si="31"/>
        <v>-265</v>
      </c>
      <c r="H134" s="636">
        <f>NM!E36</f>
        <v>2645</v>
      </c>
      <c r="I134" s="637">
        <f>NM!H36</f>
        <v>2700</v>
      </c>
      <c r="J134" s="639">
        <f t="shared" si="32"/>
        <v>55</v>
      </c>
      <c r="K134" s="152"/>
    </row>
    <row r="135" spans="1:11" s="9" customFormat="1" ht="11.25">
      <c r="A135" s="143" t="s">
        <v>209</v>
      </c>
      <c r="B135" s="636">
        <f>'HB'!E38</f>
        <v>2002.932</v>
      </c>
      <c r="C135" s="637">
        <f>'HB'!H38</f>
        <v>2010</v>
      </c>
      <c r="D135" s="639">
        <f t="shared" si="30"/>
        <v>7.067999999999984</v>
      </c>
      <c r="E135" s="646">
        <f>JI!E38</f>
        <v>2364</v>
      </c>
      <c r="F135" s="637">
        <f>JI!H38</f>
        <v>-941</v>
      </c>
      <c r="G135" s="639">
        <f t="shared" si="31"/>
        <v>-3305</v>
      </c>
      <c r="H135" s="636">
        <f>NM!E38</f>
        <v>1707</v>
      </c>
      <c r="I135" s="637">
        <f>NM!H38</f>
        <v>1750</v>
      </c>
      <c r="J135" s="639">
        <f t="shared" si="32"/>
        <v>43</v>
      </c>
      <c r="K135" s="152"/>
    </row>
    <row r="136" spans="1:11" s="9" customFormat="1" ht="11.25">
      <c r="A136" s="142" t="s">
        <v>210</v>
      </c>
      <c r="B136" s="597">
        <f>'HB'!E48</f>
        <v>1983.542</v>
      </c>
      <c r="C136" s="635">
        <f>'HB'!H48</f>
        <v>1960</v>
      </c>
      <c r="D136" s="598">
        <f t="shared" si="30"/>
        <v>-23.541999999999916</v>
      </c>
      <c r="E136" s="645">
        <f>JI!E48</f>
        <v>2346</v>
      </c>
      <c r="F136" s="635">
        <f>JI!H48</f>
        <v>2431</v>
      </c>
      <c r="G136" s="598">
        <f t="shared" si="31"/>
        <v>85</v>
      </c>
      <c r="H136" s="597">
        <f>NM!E48</f>
        <v>1115</v>
      </c>
      <c r="I136" s="635">
        <f>NM!H48</f>
        <v>1200</v>
      </c>
      <c r="J136" s="598">
        <f t="shared" si="32"/>
        <v>85</v>
      </c>
      <c r="K136" s="152"/>
    </row>
    <row r="137" spans="1:11" s="9" customFormat="1" ht="11.25">
      <c r="A137" s="142" t="s">
        <v>211</v>
      </c>
      <c r="B137" s="597">
        <f>'HB'!E43</f>
        <v>18611.468999999997</v>
      </c>
      <c r="C137" s="635">
        <f>'HB'!H43</f>
        <v>13600</v>
      </c>
      <c r="D137" s="598">
        <f t="shared" si="30"/>
        <v>-5011.468999999997</v>
      </c>
      <c r="E137" s="645">
        <f>JI!E43</f>
        <v>12674</v>
      </c>
      <c r="F137" s="635">
        <f>JI!H43</f>
        <v>11619</v>
      </c>
      <c r="G137" s="598">
        <f t="shared" si="31"/>
        <v>-1055</v>
      </c>
      <c r="H137" s="597">
        <f>NM!E43</f>
        <v>7102.38</v>
      </c>
      <c r="I137" s="635">
        <f>NM!H43</f>
        <v>7600</v>
      </c>
      <c r="J137" s="598">
        <f t="shared" si="32"/>
        <v>497.6199999999999</v>
      </c>
      <c r="K137" s="152"/>
    </row>
    <row r="138" spans="1:11" s="9" customFormat="1" ht="11.25">
      <c r="A138" s="143" t="s">
        <v>212</v>
      </c>
      <c r="B138" s="636">
        <f>'HB'!E46</f>
        <v>2531.1549999999997</v>
      </c>
      <c r="C138" s="637">
        <f>'HB'!H46</f>
        <v>2530</v>
      </c>
      <c r="D138" s="639">
        <f t="shared" si="30"/>
        <v>-1.1549999999997453</v>
      </c>
      <c r="E138" s="646">
        <f>JI!E46</f>
        <v>1823</v>
      </c>
      <c r="F138" s="637">
        <f>JI!H46</f>
        <v>956</v>
      </c>
      <c r="G138" s="639">
        <f t="shared" si="31"/>
        <v>-867</v>
      </c>
      <c r="H138" s="636">
        <f>NM!E46</f>
        <v>2587</v>
      </c>
      <c r="I138" s="637">
        <f>NM!H46</f>
        <v>2592</v>
      </c>
      <c r="J138" s="639">
        <f t="shared" si="32"/>
        <v>5</v>
      </c>
      <c r="K138" s="152"/>
    </row>
    <row r="139" spans="1:11" s="9" customFormat="1" ht="11.25">
      <c r="A139" s="142" t="s">
        <v>33</v>
      </c>
      <c r="B139" s="597">
        <f>'HB'!E89</f>
        <v>5094</v>
      </c>
      <c r="C139" s="635">
        <f>'HB'!H89</f>
        <v>4000</v>
      </c>
      <c r="D139" s="598">
        <f t="shared" si="30"/>
        <v>-1094</v>
      </c>
      <c r="E139" s="645">
        <f>JI!E89</f>
        <v>7069</v>
      </c>
      <c r="F139" s="635">
        <f>JI!H89</f>
        <v>7000</v>
      </c>
      <c r="G139" s="598">
        <f t="shared" si="31"/>
        <v>-69</v>
      </c>
      <c r="H139" s="597">
        <f>NM!E89</f>
        <v>7841</v>
      </c>
      <c r="I139" s="635">
        <f>NM!H89</f>
        <v>7000</v>
      </c>
      <c r="J139" s="598">
        <f t="shared" si="32"/>
        <v>-841</v>
      </c>
      <c r="K139" s="152"/>
    </row>
    <row r="140" spans="1:11" s="9" customFormat="1" ht="11.25">
      <c r="A140" s="142" t="s">
        <v>34</v>
      </c>
      <c r="B140" s="597">
        <f>'HB'!E42</f>
        <v>815.436</v>
      </c>
      <c r="C140" s="635">
        <f>'HB'!H42</f>
        <v>800</v>
      </c>
      <c r="D140" s="598">
        <f t="shared" si="30"/>
        <v>-15.436000000000035</v>
      </c>
      <c r="E140" s="645">
        <f>JI!E42</f>
        <v>388</v>
      </c>
      <c r="F140" s="635">
        <f>JI!H42</f>
        <v>438</v>
      </c>
      <c r="G140" s="598">
        <f t="shared" si="31"/>
        <v>50</v>
      </c>
      <c r="H140" s="597">
        <f>NM!E42</f>
        <v>2374.73</v>
      </c>
      <c r="I140" s="635">
        <f>NM!H42</f>
        <v>2450</v>
      </c>
      <c r="J140" s="598">
        <f t="shared" si="32"/>
        <v>75.26999999999998</v>
      </c>
      <c r="K140" s="152"/>
    </row>
    <row r="141" spans="1:11" s="9" customFormat="1" ht="12" thickBot="1">
      <c r="A141" s="144" t="s">
        <v>213</v>
      </c>
      <c r="B141" s="640">
        <f>'HB'!E52</f>
        <v>248.22</v>
      </c>
      <c r="C141" s="641">
        <f>'HB'!H52</f>
        <v>240</v>
      </c>
      <c r="D141" s="643">
        <f t="shared" si="30"/>
        <v>-8.219999999999999</v>
      </c>
      <c r="E141" s="647">
        <f>JI!E52</f>
        <v>90</v>
      </c>
      <c r="F141" s="641">
        <f>JI!H52</f>
        <v>44</v>
      </c>
      <c r="G141" s="643">
        <f t="shared" si="31"/>
        <v>-46</v>
      </c>
      <c r="H141" s="640">
        <f>NM!E52</f>
        <v>131</v>
      </c>
      <c r="I141" s="641">
        <f>NM!H52</f>
        <v>140</v>
      </c>
      <c r="J141" s="643">
        <f t="shared" si="32"/>
        <v>9</v>
      </c>
      <c r="K141" s="152"/>
    </row>
    <row r="142" spans="1:11" s="9" customFormat="1" ht="5.25" customHeight="1" thickBot="1">
      <c r="A142" s="48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1:14" s="9" customFormat="1" ht="12.75">
      <c r="A143" s="1241" t="s">
        <v>257</v>
      </c>
      <c r="B143" s="1224" t="s">
        <v>200</v>
      </c>
      <c r="C143" s="1225"/>
      <c r="D143" s="1226"/>
      <c r="E143" s="1224" t="s">
        <v>20</v>
      </c>
      <c r="F143" s="1225"/>
      <c r="G143" s="1226"/>
      <c r="H143" s="1224" t="s">
        <v>214</v>
      </c>
      <c r="I143" s="1225"/>
      <c r="J143" s="1226"/>
      <c r="K143" s="152"/>
      <c r="L143" s="152"/>
      <c r="M143" s="152"/>
      <c r="N143" s="152"/>
    </row>
    <row r="144" spans="1:14" s="9" customFormat="1" ht="12" customHeight="1" thickBot="1">
      <c r="A144" s="1242"/>
      <c r="B144" s="375">
        <v>2011</v>
      </c>
      <c r="C144" s="376" t="s">
        <v>712</v>
      </c>
      <c r="D144" s="151" t="s">
        <v>72</v>
      </c>
      <c r="E144" s="375">
        <v>2011</v>
      </c>
      <c r="F144" s="376" t="s">
        <v>712</v>
      </c>
      <c r="G144" s="151" t="s">
        <v>72</v>
      </c>
      <c r="H144" s="375">
        <v>2011</v>
      </c>
      <c r="I144" s="376" t="s">
        <v>712</v>
      </c>
      <c r="J144" s="165" t="s">
        <v>72</v>
      </c>
      <c r="K144" s="152"/>
      <c r="L144" s="152"/>
      <c r="M144" s="152"/>
      <c r="N144" s="152"/>
    </row>
    <row r="145" spans="1:14" s="9" customFormat="1" ht="11.25">
      <c r="A145" s="145" t="s">
        <v>13</v>
      </c>
      <c r="B145" s="629">
        <f>PE!E26</f>
        <v>113986.23563</v>
      </c>
      <c r="C145" s="630">
        <f>PE!H26</f>
        <v>117189.7034</v>
      </c>
      <c r="D145" s="631">
        <f aca="true" t="shared" si="33" ref="D145:D158">+C145-B145</f>
        <v>3203.467770000003</v>
      </c>
      <c r="E145" s="629">
        <f>TŘ!E26</f>
        <v>141785.42502999998</v>
      </c>
      <c r="F145" s="630">
        <f>TŘ!H26</f>
        <v>137423.64137</v>
      </c>
      <c r="G145" s="631">
        <f aca="true" t="shared" si="34" ref="G145:G158">+F145-E145</f>
        <v>-4361.783659999986</v>
      </c>
      <c r="H145" s="629">
        <f>+B128+E128+H128+B145+E145</f>
        <v>956968.6962900001</v>
      </c>
      <c r="I145" s="630">
        <f>+C128+F128+I128+C145+F145</f>
        <v>975603.29777</v>
      </c>
      <c r="J145" s="632">
        <f aca="true" t="shared" si="35" ref="J145:J158">+I145-H145</f>
        <v>18634.601479999837</v>
      </c>
      <c r="K145" s="152"/>
      <c r="L145" s="152"/>
      <c r="M145" s="152"/>
      <c r="N145" s="152"/>
    </row>
    <row r="146" spans="1:14" s="9" customFormat="1" ht="11.25">
      <c r="A146" s="142" t="s">
        <v>203</v>
      </c>
      <c r="B146" s="633">
        <f>PE!E27</f>
        <v>43221.77166</v>
      </c>
      <c r="C146" s="634">
        <f>PE!H27</f>
        <v>60876.370399999905</v>
      </c>
      <c r="D146" s="606">
        <f t="shared" si="33"/>
        <v>17654.598739999907</v>
      </c>
      <c r="E146" s="633">
        <f>TŘ!E27</f>
        <v>49115.09498</v>
      </c>
      <c r="F146" s="634">
        <f>TŘ!H27</f>
        <v>48000</v>
      </c>
      <c r="G146" s="606">
        <f t="shared" si="34"/>
        <v>-1115.0949800000017</v>
      </c>
      <c r="H146" s="597">
        <f>+B129+E129+H129+B146+E146</f>
        <v>405701.0276399999</v>
      </c>
      <c r="I146" s="635">
        <f>+C129+F129+I129+C146+F146</f>
        <v>470807.49517999985</v>
      </c>
      <c r="J146" s="598">
        <f t="shared" si="35"/>
        <v>65106.467539999925</v>
      </c>
      <c r="K146" s="152"/>
      <c r="L146" s="152"/>
      <c r="M146" s="152"/>
      <c r="N146" s="152"/>
    </row>
    <row r="147" spans="1:14" s="9" customFormat="1" ht="11.25">
      <c r="A147" s="142" t="s">
        <v>204</v>
      </c>
      <c r="B147" s="597">
        <f>PE!E32</f>
        <v>41711.001970000005</v>
      </c>
      <c r="C147" s="635">
        <f>PE!H32</f>
        <v>32000</v>
      </c>
      <c r="D147" s="606">
        <f t="shared" si="33"/>
        <v>-9711.001970000005</v>
      </c>
      <c r="E147" s="597">
        <f>TŘ!E32</f>
        <v>49246.65084</v>
      </c>
      <c r="F147" s="635">
        <f>TŘ!H32</f>
        <v>48029.64182</v>
      </c>
      <c r="G147" s="606">
        <f t="shared" si="34"/>
        <v>-1217.009020000005</v>
      </c>
      <c r="H147" s="597">
        <f aca="true" t="shared" si="36" ref="H147:H158">+B130+E130+H130+B147+E147</f>
        <v>366232.33681</v>
      </c>
      <c r="I147" s="635">
        <f aca="true" t="shared" si="37" ref="I147:I157">+C130+F130+I130+C147+F147</f>
        <v>324687.64182</v>
      </c>
      <c r="J147" s="598">
        <f t="shared" si="35"/>
        <v>-41544.69498999999</v>
      </c>
      <c r="K147" s="152"/>
      <c r="L147" s="152"/>
      <c r="M147" s="152"/>
      <c r="N147" s="152"/>
    </row>
    <row r="148" spans="1:14" s="9" customFormat="1" ht="11.25">
      <c r="A148" s="143" t="s">
        <v>205</v>
      </c>
      <c r="B148" s="636">
        <f>PE!E33</f>
        <v>0</v>
      </c>
      <c r="C148" s="637">
        <f>PE!H33</f>
        <v>0</v>
      </c>
      <c r="D148" s="638">
        <f t="shared" si="33"/>
        <v>0</v>
      </c>
      <c r="E148" s="636">
        <f>TŘ!E33</f>
        <v>493.49911</v>
      </c>
      <c r="F148" s="637">
        <f>TŘ!H33</f>
        <v>100</v>
      </c>
      <c r="G148" s="638">
        <f t="shared" si="34"/>
        <v>-393.49911</v>
      </c>
      <c r="H148" s="597">
        <f t="shared" si="36"/>
        <v>1277.09511</v>
      </c>
      <c r="I148" s="635">
        <f t="shared" si="37"/>
        <v>412</v>
      </c>
      <c r="J148" s="598">
        <f t="shared" si="35"/>
        <v>-865.09511</v>
      </c>
      <c r="K148" s="152"/>
      <c r="L148" s="152"/>
      <c r="M148" s="152"/>
      <c r="N148" s="152"/>
    </row>
    <row r="149" spans="1:14" s="9" customFormat="1" ht="11.25">
      <c r="A149" s="143" t="s">
        <v>206</v>
      </c>
      <c r="B149" s="636">
        <f>PE!E34</f>
        <v>12749.60786</v>
      </c>
      <c r="C149" s="637">
        <f>PE!H34</f>
        <v>2500</v>
      </c>
      <c r="D149" s="638">
        <f t="shared" si="33"/>
        <v>-10249.60786</v>
      </c>
      <c r="E149" s="636">
        <f>TŘ!E34</f>
        <v>201.23162</v>
      </c>
      <c r="F149" s="637">
        <f>TŘ!H34</f>
        <v>200</v>
      </c>
      <c r="G149" s="638">
        <f t="shared" si="34"/>
        <v>-1.2316199999999924</v>
      </c>
      <c r="H149" s="597">
        <f t="shared" si="36"/>
        <v>81493.62048000001</v>
      </c>
      <c r="I149" s="635">
        <f t="shared" si="37"/>
        <v>48387</v>
      </c>
      <c r="J149" s="598">
        <f t="shared" si="35"/>
        <v>-33106.62048000001</v>
      </c>
      <c r="K149" s="152"/>
      <c r="L149" s="152"/>
      <c r="M149" s="152"/>
      <c r="N149" s="152"/>
    </row>
    <row r="150" spans="1:14" s="9" customFormat="1" ht="11.25">
      <c r="A150" s="143" t="s">
        <v>207</v>
      </c>
      <c r="B150" s="636">
        <f>PE!E35</f>
        <v>292.37331</v>
      </c>
      <c r="C150" s="637">
        <f>PE!H35</f>
        <v>375</v>
      </c>
      <c r="D150" s="638">
        <f t="shared" si="33"/>
        <v>82.62669</v>
      </c>
      <c r="E150" s="636">
        <f>TŘ!E35</f>
        <v>6805.0913</v>
      </c>
      <c r="F150" s="637">
        <f>TŘ!H35</f>
        <v>6730</v>
      </c>
      <c r="G150" s="638">
        <f t="shared" si="34"/>
        <v>-75.09130000000005</v>
      </c>
      <c r="H150" s="597">
        <f t="shared" si="36"/>
        <v>71348.98061</v>
      </c>
      <c r="I150" s="635">
        <f t="shared" si="37"/>
        <v>59762</v>
      </c>
      <c r="J150" s="598">
        <f t="shared" si="35"/>
        <v>-11586.980609999999</v>
      </c>
      <c r="K150" s="152"/>
      <c r="L150" s="152"/>
      <c r="M150" s="152"/>
      <c r="N150" s="152"/>
    </row>
    <row r="151" spans="1:14" s="9" customFormat="1" ht="11.25">
      <c r="A151" s="143" t="s">
        <v>208</v>
      </c>
      <c r="B151" s="636">
        <f>PE!E36</f>
        <v>1316.30969</v>
      </c>
      <c r="C151" s="637">
        <f>PE!H36</f>
        <v>1200</v>
      </c>
      <c r="D151" s="638">
        <f t="shared" si="33"/>
        <v>-116.30969000000005</v>
      </c>
      <c r="E151" s="636">
        <f>TŘ!E36</f>
        <v>2132.90956</v>
      </c>
      <c r="F151" s="637">
        <f>TŘ!H36</f>
        <v>2110</v>
      </c>
      <c r="G151" s="638">
        <f t="shared" si="34"/>
        <v>-22.909560000000056</v>
      </c>
      <c r="H151" s="597">
        <f t="shared" si="36"/>
        <v>11779.27125</v>
      </c>
      <c r="I151" s="635">
        <f t="shared" si="37"/>
        <v>11477</v>
      </c>
      <c r="J151" s="598">
        <f t="shared" si="35"/>
        <v>-302.2712499999998</v>
      </c>
      <c r="K151" s="152"/>
      <c r="L151" s="152"/>
      <c r="M151" s="152"/>
      <c r="N151" s="152"/>
    </row>
    <row r="152" spans="1:14" s="9" customFormat="1" ht="11.25">
      <c r="A152" s="143" t="s">
        <v>209</v>
      </c>
      <c r="B152" s="636">
        <f>PE!E38</f>
        <v>626.54733</v>
      </c>
      <c r="C152" s="637">
        <f>PE!H38</f>
        <v>700</v>
      </c>
      <c r="D152" s="638">
        <f t="shared" si="33"/>
        <v>73.45267000000001</v>
      </c>
      <c r="E152" s="636">
        <f>TŘ!E38</f>
        <v>1757.33844</v>
      </c>
      <c r="F152" s="637">
        <f>TŘ!H38</f>
        <v>1740</v>
      </c>
      <c r="G152" s="638">
        <f t="shared" si="34"/>
        <v>-17.33843999999999</v>
      </c>
      <c r="H152" s="597">
        <f t="shared" si="36"/>
        <v>8457.81777</v>
      </c>
      <c r="I152" s="635">
        <f t="shared" si="37"/>
        <v>5259</v>
      </c>
      <c r="J152" s="639">
        <f t="shared" si="35"/>
        <v>-3198.8177699999997</v>
      </c>
      <c r="K152" s="152"/>
      <c r="L152" s="152"/>
      <c r="M152" s="152"/>
      <c r="N152" s="152"/>
    </row>
    <row r="153" spans="1:14" s="9" customFormat="1" ht="11.25">
      <c r="A153" s="142" t="s">
        <v>210</v>
      </c>
      <c r="B153" s="597">
        <f>PE!E48</f>
        <v>1002.21931</v>
      </c>
      <c r="C153" s="635">
        <f>PE!H48</f>
        <v>1000</v>
      </c>
      <c r="D153" s="606">
        <f t="shared" si="33"/>
        <v>-2.2193099999999504</v>
      </c>
      <c r="E153" s="597">
        <f>TŘ!E48</f>
        <v>1117.96848</v>
      </c>
      <c r="F153" s="635">
        <f>TŘ!H48</f>
        <v>1045</v>
      </c>
      <c r="G153" s="606">
        <f t="shared" si="34"/>
        <v>-72.96848</v>
      </c>
      <c r="H153" s="597">
        <f t="shared" si="36"/>
        <v>7564.729789999999</v>
      </c>
      <c r="I153" s="635">
        <f t="shared" si="37"/>
        <v>7636</v>
      </c>
      <c r="J153" s="598">
        <f t="shared" si="35"/>
        <v>71.27021000000059</v>
      </c>
      <c r="K153" s="152"/>
      <c r="L153" s="152"/>
      <c r="M153" s="152"/>
      <c r="N153" s="152"/>
    </row>
    <row r="154" spans="1:14" s="9" customFormat="1" ht="11.25">
      <c r="A154" s="142" t="s">
        <v>211</v>
      </c>
      <c r="B154" s="597">
        <f>PE!E43</f>
        <v>6937.48579</v>
      </c>
      <c r="C154" s="635">
        <f>PE!H43</f>
        <v>6118.333</v>
      </c>
      <c r="D154" s="606">
        <f t="shared" si="33"/>
        <v>-819.1527900000001</v>
      </c>
      <c r="E154" s="597">
        <f>TŘ!E43</f>
        <v>6468.3958999999995</v>
      </c>
      <c r="F154" s="635">
        <f>TŘ!H43</f>
        <v>5349</v>
      </c>
      <c r="G154" s="606">
        <f t="shared" si="34"/>
        <v>-1119.3958999999995</v>
      </c>
      <c r="H154" s="597">
        <f t="shared" si="36"/>
        <v>51793.73069</v>
      </c>
      <c r="I154" s="635">
        <f t="shared" si="37"/>
        <v>44286.333</v>
      </c>
      <c r="J154" s="598">
        <f t="shared" si="35"/>
        <v>-7507.397689999998</v>
      </c>
      <c r="K154" s="152"/>
      <c r="L154" s="152"/>
      <c r="M154" s="152"/>
      <c r="N154" s="152"/>
    </row>
    <row r="155" spans="1:14" s="9" customFormat="1" ht="11.25">
      <c r="A155" s="143" t="s">
        <v>212</v>
      </c>
      <c r="B155" s="636">
        <f>PE!E46</f>
        <v>407.93269</v>
      </c>
      <c r="C155" s="637">
        <f>PE!H46</f>
        <v>450</v>
      </c>
      <c r="D155" s="638">
        <f t="shared" si="33"/>
        <v>42.06731000000002</v>
      </c>
      <c r="E155" s="636">
        <f>TŘ!E46</f>
        <v>1124.11951</v>
      </c>
      <c r="F155" s="637">
        <f>TŘ!H46</f>
        <v>1066.1000000000001</v>
      </c>
      <c r="G155" s="638">
        <f t="shared" si="34"/>
        <v>-58.019509999999855</v>
      </c>
      <c r="H155" s="597">
        <f t="shared" si="36"/>
        <v>8473.207199999999</v>
      </c>
      <c r="I155" s="635">
        <f t="shared" si="37"/>
        <v>7594.1</v>
      </c>
      <c r="J155" s="639">
        <f t="shared" si="35"/>
        <v>-879.1071999999986</v>
      </c>
      <c r="K155" s="152"/>
      <c r="L155" s="152"/>
      <c r="M155" s="152"/>
      <c r="N155" s="152"/>
    </row>
    <row r="156" spans="1:14" s="9" customFormat="1" ht="11.25">
      <c r="A156" s="142" t="s">
        <v>33</v>
      </c>
      <c r="B156" s="597">
        <f>PE!E89</f>
        <v>1986.18062</v>
      </c>
      <c r="C156" s="635">
        <f>PE!H89</f>
        <v>600</v>
      </c>
      <c r="D156" s="606">
        <f t="shared" si="33"/>
        <v>-1386.18062</v>
      </c>
      <c r="E156" s="597">
        <f>TŘ!E89</f>
        <v>5077.1798</v>
      </c>
      <c r="F156" s="635">
        <f>TŘ!H89</f>
        <v>2055</v>
      </c>
      <c r="G156" s="606">
        <f t="shared" si="34"/>
        <v>-3022.1798</v>
      </c>
      <c r="H156" s="597">
        <f t="shared" si="36"/>
        <v>27067.360419999997</v>
      </c>
      <c r="I156" s="635">
        <f t="shared" si="37"/>
        <v>20655</v>
      </c>
      <c r="J156" s="598">
        <f t="shared" si="35"/>
        <v>-6412.360419999997</v>
      </c>
      <c r="K156" s="152"/>
      <c r="L156" s="152"/>
      <c r="M156" s="152"/>
      <c r="N156" s="152"/>
    </row>
    <row r="157" spans="1:14" s="9" customFormat="1" ht="11.25">
      <c r="A157" s="142" t="s">
        <v>34</v>
      </c>
      <c r="B157" s="597">
        <f>PE!E42</f>
        <v>1495.30971</v>
      </c>
      <c r="C157" s="635">
        <f>PE!H42</f>
        <v>1600</v>
      </c>
      <c r="D157" s="606">
        <f t="shared" si="33"/>
        <v>104.69029</v>
      </c>
      <c r="E157" s="597">
        <f>TŘ!E42</f>
        <v>243.69977</v>
      </c>
      <c r="F157" s="635">
        <f>TŘ!H42</f>
        <v>260</v>
      </c>
      <c r="G157" s="606">
        <f t="shared" si="34"/>
        <v>16.30023</v>
      </c>
      <c r="H157" s="597">
        <f t="shared" si="36"/>
        <v>5317.175480000001</v>
      </c>
      <c r="I157" s="635">
        <f t="shared" si="37"/>
        <v>5548</v>
      </c>
      <c r="J157" s="598">
        <f t="shared" si="35"/>
        <v>230.8245199999992</v>
      </c>
      <c r="K157" s="152"/>
      <c r="L157" s="152"/>
      <c r="M157" s="152"/>
      <c r="N157" s="152"/>
    </row>
    <row r="158" spans="1:14" s="9" customFormat="1" ht="12" thickBot="1">
      <c r="A158" s="144" t="s">
        <v>213</v>
      </c>
      <c r="B158" s="640">
        <f>PE!E52</f>
        <v>44.24477</v>
      </c>
      <c r="C158" s="641">
        <f>PE!H52</f>
        <v>50</v>
      </c>
      <c r="D158" s="642">
        <f t="shared" si="33"/>
        <v>5.755229999999997</v>
      </c>
      <c r="E158" s="640">
        <f>TŘ!E52</f>
        <v>30.0343</v>
      </c>
      <c r="F158" s="641">
        <f>TŘ!H52</f>
        <v>35</v>
      </c>
      <c r="G158" s="642">
        <f t="shared" si="34"/>
        <v>4.965699999999998</v>
      </c>
      <c r="H158" s="640">
        <f t="shared" si="36"/>
        <v>543.4990700000001</v>
      </c>
      <c r="I158" s="641">
        <f>+C141+F141+I141+C158+F158</f>
        <v>509</v>
      </c>
      <c r="J158" s="643">
        <f t="shared" si="35"/>
        <v>-34.499070000000074</v>
      </c>
      <c r="K158" s="152"/>
      <c r="L158" s="152"/>
      <c r="M158" s="152"/>
      <c r="N158" s="152"/>
    </row>
    <row r="159" spans="2:11" s="9" customFormat="1" ht="12" thickBot="1"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1:11" s="9" customFormat="1" ht="12.75">
      <c r="A160" s="1238" t="s">
        <v>26</v>
      </c>
      <c r="B160" s="1235" t="s">
        <v>86</v>
      </c>
      <c r="C160" s="1233"/>
      <c r="D160" s="1240"/>
      <c r="E160" s="1234"/>
      <c r="F160" s="152"/>
      <c r="G160" s="152"/>
      <c r="H160" s="152"/>
      <c r="I160" s="152"/>
      <c r="J160" s="152"/>
      <c r="K160" s="152"/>
    </row>
    <row r="161" spans="1:11" s="48" customFormat="1" ht="12.75" customHeight="1" thickBot="1">
      <c r="A161" s="1239"/>
      <c r="B161" s="375">
        <v>2011</v>
      </c>
      <c r="C161" s="376" t="s">
        <v>712</v>
      </c>
      <c r="D161" s="586" t="s">
        <v>72</v>
      </c>
      <c r="E161" s="582" t="s">
        <v>16</v>
      </c>
      <c r="F161" s="160"/>
      <c r="G161" s="160"/>
      <c r="H161" s="160"/>
      <c r="I161" s="160"/>
      <c r="J161" s="160"/>
      <c r="K161" s="160"/>
    </row>
    <row r="162" spans="1:11" s="48" customFormat="1" ht="12.75" customHeight="1">
      <c r="A162" s="584" t="s">
        <v>253</v>
      </c>
      <c r="B162" s="619">
        <f>'DC'!E76</f>
        <v>15076</v>
      </c>
      <c r="C162" s="620">
        <f>'DC'!H76</f>
        <v>15273</v>
      </c>
      <c r="D162" s="621">
        <f aca="true" t="shared" si="38" ref="D162:D169">+C162-B162</f>
        <v>197</v>
      </c>
      <c r="E162" s="622">
        <f aca="true" t="shared" si="39" ref="E162:E170">+C162/B162</f>
        <v>1.013067126558769</v>
      </c>
      <c r="F162" s="160"/>
      <c r="G162" s="160"/>
      <c r="H162" s="160"/>
      <c r="I162" s="160"/>
      <c r="J162" s="160"/>
      <c r="K162" s="160"/>
    </row>
    <row r="163" spans="1:11" s="48" customFormat="1" ht="12.75" customHeight="1">
      <c r="A163" s="585" t="s">
        <v>360</v>
      </c>
      <c r="B163" s="623">
        <f>'DD'!E76</f>
        <v>9074.380000000001</v>
      </c>
      <c r="C163" s="624">
        <f>'DD'!H76</f>
        <v>9279</v>
      </c>
      <c r="D163" s="607">
        <f t="shared" si="38"/>
        <v>204.61999999999898</v>
      </c>
      <c r="E163" s="625">
        <f t="shared" si="39"/>
        <v>1.0225491989535371</v>
      </c>
      <c r="F163" s="160"/>
      <c r="G163" s="160"/>
      <c r="H163" s="160"/>
      <c r="I163" s="160"/>
      <c r="J163" s="160"/>
      <c r="K163" s="160"/>
    </row>
    <row r="164" spans="1:11" s="9" customFormat="1" ht="11.25">
      <c r="A164" s="385" t="s">
        <v>21</v>
      </c>
      <c r="B164" s="626">
        <f>'HB'!E76</f>
        <v>451436.2404</v>
      </c>
      <c r="C164" s="607">
        <f>'HB'!H76</f>
        <v>455700</v>
      </c>
      <c r="D164" s="607">
        <f t="shared" si="38"/>
        <v>4263.75959999999</v>
      </c>
      <c r="E164" s="625">
        <f t="shared" si="39"/>
        <v>1.0094448766368913</v>
      </c>
      <c r="F164" s="152"/>
      <c r="G164" s="152"/>
      <c r="H164" s="152"/>
      <c r="I164" s="152"/>
      <c r="J164" s="152"/>
      <c r="K164" s="152"/>
    </row>
    <row r="165" spans="1:11" s="9" customFormat="1" ht="11.25">
      <c r="A165" s="385" t="s">
        <v>199</v>
      </c>
      <c r="B165" s="626">
        <f>JI!E76</f>
        <v>542351</v>
      </c>
      <c r="C165" s="607">
        <f>JI!H76</f>
        <v>555907</v>
      </c>
      <c r="D165" s="607">
        <f t="shared" si="38"/>
        <v>13556</v>
      </c>
      <c r="E165" s="625">
        <f t="shared" si="39"/>
        <v>1.0249948833873266</v>
      </c>
      <c r="F165" s="152"/>
      <c r="G165" s="152"/>
      <c r="H165" s="152"/>
      <c r="I165" s="152"/>
      <c r="J165" s="152"/>
      <c r="K165" s="152"/>
    </row>
    <row r="166" spans="1:11" s="9" customFormat="1" ht="11.25">
      <c r="A166" s="385" t="s">
        <v>223</v>
      </c>
      <c r="B166" s="626">
        <f>NM!E76</f>
        <v>415659.91000000003</v>
      </c>
      <c r="C166" s="607">
        <f>NM!H76</f>
        <v>423972</v>
      </c>
      <c r="D166" s="607">
        <f t="shared" si="38"/>
        <v>8312.089999999967</v>
      </c>
      <c r="E166" s="625">
        <f t="shared" si="39"/>
        <v>1.0199973338780735</v>
      </c>
      <c r="F166" s="152"/>
      <c r="G166" s="152"/>
      <c r="H166" s="152"/>
      <c r="I166" s="152"/>
      <c r="J166" s="152"/>
      <c r="K166" s="152"/>
    </row>
    <row r="167" spans="1:11" s="9" customFormat="1" ht="11.25">
      <c r="A167" s="385" t="s">
        <v>200</v>
      </c>
      <c r="B167" s="626">
        <f>PE!E76</f>
        <v>274082.952</v>
      </c>
      <c r="C167" s="607">
        <f>PE!H76</f>
        <v>281900</v>
      </c>
      <c r="D167" s="607">
        <f t="shared" si="38"/>
        <v>7817.04800000001</v>
      </c>
      <c r="E167" s="625">
        <f t="shared" si="39"/>
        <v>1.0285207377655508</v>
      </c>
      <c r="F167" s="152"/>
      <c r="G167" s="152"/>
      <c r="H167" s="152"/>
      <c r="I167" s="152"/>
      <c r="J167" s="152"/>
      <c r="K167" s="152"/>
    </row>
    <row r="168" spans="1:11" s="9" customFormat="1" ht="11.25">
      <c r="A168" s="385" t="s">
        <v>20</v>
      </c>
      <c r="B168" s="626">
        <f>TŘ!E76</f>
        <v>424276.88622</v>
      </c>
      <c r="C168" s="607">
        <f>TŘ!H76</f>
        <v>425963.43610000005</v>
      </c>
      <c r="D168" s="607">
        <f t="shared" si="38"/>
        <v>1686.5498800000641</v>
      </c>
      <c r="E168" s="625">
        <f t="shared" si="39"/>
        <v>1.0039751160970045</v>
      </c>
      <c r="F168" s="152"/>
      <c r="G168" s="152"/>
      <c r="H168" s="152"/>
      <c r="I168" s="152"/>
      <c r="J168" s="152"/>
      <c r="K168" s="152"/>
    </row>
    <row r="169" spans="1:11" s="9" customFormat="1" ht="12" thickBot="1">
      <c r="A169" s="386" t="s">
        <v>361</v>
      </c>
      <c r="B169" s="627">
        <f>ZZS!E76</f>
        <v>203177.36214</v>
      </c>
      <c r="C169" s="591">
        <f>ZZS!H76</f>
        <v>224100</v>
      </c>
      <c r="D169" s="591">
        <f t="shared" si="38"/>
        <v>20922.637859999988</v>
      </c>
      <c r="E169" s="628">
        <f t="shared" si="39"/>
        <v>1.1029772098605315</v>
      </c>
      <c r="F169" s="152"/>
      <c r="G169" s="152"/>
      <c r="H169" s="152"/>
      <c r="I169" s="152"/>
      <c r="J169" s="152"/>
      <c r="K169" s="152"/>
    </row>
    <row r="170" spans="1:11" s="9" customFormat="1" ht="12" thickBot="1">
      <c r="A170" s="378" t="s">
        <v>9</v>
      </c>
      <c r="B170" s="379">
        <f>SUM(B162:B169)</f>
        <v>2335134.7307599997</v>
      </c>
      <c r="C170" s="380">
        <f>SUM(C162:C169)</f>
        <v>2392094.4361</v>
      </c>
      <c r="D170" s="382">
        <f>SUM(D162:D169)</f>
        <v>56959.705340000015</v>
      </c>
      <c r="E170" s="583">
        <f t="shared" si="39"/>
        <v>1.024392470631218</v>
      </c>
      <c r="F170" s="152"/>
      <c r="G170" s="152"/>
      <c r="H170" s="152"/>
      <c r="I170" s="152"/>
      <c r="J170" s="152"/>
      <c r="K170" s="152"/>
    </row>
    <row r="171" spans="2:11" s="9" customFormat="1" ht="11.25"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2:11" s="9" customFormat="1" ht="11.25"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2:11" s="9" customFormat="1" ht="11.25"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2:11" s="9" customFormat="1" ht="11.25"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2:11" s="9" customFormat="1" ht="11.25"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2:11" s="9" customFormat="1" ht="11.25"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2:11" s="9" customFormat="1" ht="11.25"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 s="9" customFormat="1" ht="11.25"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2:11" s="9" customFormat="1" ht="11.25"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2:11" s="9" customFormat="1" ht="11.25"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2:11" s="9" customFormat="1" ht="11.25"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2:11" s="9" customFormat="1" ht="11.25"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2:11" s="9" customFormat="1" ht="11.25"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2:11" s="9" customFormat="1" ht="11.25"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2:11" s="9" customFormat="1" ht="11.25"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2:11" s="9" customFormat="1" ht="11.25"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 s="9" customFormat="1" ht="11.25"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2:11" s="9" customFormat="1" ht="11.25"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2:11" s="9" customFormat="1" ht="11.25"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2:11" s="9" customFormat="1" ht="11.25"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2:11" s="9" customFormat="1" ht="11.25"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2:11" s="9" customFormat="1" ht="11.25"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2:11" s="9" customFormat="1" ht="11.25"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2:11" s="9" customFormat="1" ht="11.25"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2:11" s="9" customFormat="1" ht="11.25"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2:11" s="9" customFormat="1" ht="11.25"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2:11" s="9" customFormat="1" ht="11.25"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2:11" s="9" customFormat="1" ht="11.25"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2:11" s="9" customFormat="1" ht="11.25"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2:11" s="9" customFormat="1" ht="11.25"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2:11" s="9" customFormat="1" ht="11.25"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2:11" s="9" customFormat="1" ht="11.25"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2:11" s="9" customFormat="1" ht="11.25"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2:11" s="9" customFormat="1" ht="11.25"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2:11" s="9" customFormat="1" ht="11.25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2:11" s="9" customFormat="1" ht="11.25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2:11" s="9" customFormat="1" ht="11.25"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2:11" s="9" customFormat="1" ht="11.25"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2:11" s="9" customFormat="1" ht="11.25"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2:11" s="9" customFormat="1" ht="11.25"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2:11" s="9" customFormat="1" ht="11.25"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2:11" s="9" customFormat="1" ht="11.25"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2:11" s="9" customFormat="1" ht="11.25"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2:11" s="9" customFormat="1" ht="11.25"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2:11" s="9" customFormat="1" ht="11.25"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2:11" s="9" customFormat="1" ht="11.25"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2:11" s="9" customFormat="1" ht="11.25"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2:11" s="9" customFormat="1" ht="11.25"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2:11" s="9" customFormat="1" ht="11.25"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2:11" s="9" customFormat="1" ht="11.25"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2:11" s="9" customFormat="1" ht="11.25"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2:11" s="9" customFormat="1" ht="11.25"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2:11" s="9" customFormat="1" ht="11.25"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2:11" s="9" customFormat="1" ht="11.25"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2:11" s="9" customFormat="1" ht="11.25"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2:11" s="9" customFormat="1" ht="11.25"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2:11" s="9" customFormat="1" ht="11.25"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2:11" s="9" customFormat="1" ht="11.25"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2:11" s="9" customFormat="1" ht="11.25"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2:11" s="9" customFormat="1" ht="11.25"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2:11" s="9" customFormat="1" ht="11.25"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2:11" s="9" customFormat="1" ht="11.25"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2:11" s="9" customFormat="1" ht="11.25"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2:11" s="9" customFormat="1" ht="11.25"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2:11" s="9" customFormat="1" ht="11.25"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2:11" s="9" customFormat="1" ht="11.25"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2:11" s="9" customFormat="1" ht="11.25"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2:11" s="9" customFormat="1" ht="11.25"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2:11" s="9" customFormat="1" ht="11.25"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2:11" s="9" customFormat="1" ht="11.25"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2:11" s="9" customFormat="1" ht="11.25"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2:11" s="9" customFormat="1" ht="11.25"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2:11" s="9" customFormat="1" ht="11.25"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2:11" s="9" customFormat="1" ht="11.25"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2:11" s="9" customFormat="1" ht="11.25"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2:11" s="9" customFormat="1" ht="11.25"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2:11" s="9" customFormat="1" ht="11.25"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2:11" s="9" customFormat="1" ht="11.25"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2:11" s="9" customFormat="1" ht="11.25"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2:11" s="9" customFormat="1" ht="11.25"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2:11" s="9" customFormat="1" ht="11.25"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2:11" s="9" customFormat="1" ht="11.25"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2:11" s="9" customFormat="1" ht="11.25"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2:11" s="9" customFormat="1" ht="11.25"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2:11" s="9" customFormat="1" ht="11.25"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2:11" s="9" customFormat="1" ht="11.25"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2:11" s="9" customFormat="1" ht="11.25"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2:11" s="9" customFormat="1" ht="11.25"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2:11" s="9" customFormat="1" ht="11.25"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2:11" s="9" customFormat="1" ht="11.25"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2:11" s="9" customFormat="1" ht="11.25"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2:11" s="9" customFormat="1" ht="11.25"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2:11" s="9" customFormat="1" ht="11.25"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2:11" s="9" customFormat="1" ht="11.25"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 s="9" customFormat="1" ht="11.25"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2:11" s="9" customFormat="1" ht="11.25"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2:11" s="9" customFormat="1" ht="11.25"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2:11" s="9" customFormat="1" ht="11.25"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2:11" s="9" customFormat="1" ht="11.25"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2:11" s="9" customFormat="1" ht="11.25"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2:11" s="9" customFormat="1" ht="11.25"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2:11" s="9" customFormat="1" ht="11.25"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2:11" s="9" customFormat="1" ht="11.25"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2:11" s="9" customFormat="1" ht="11.25"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2:11" s="9" customFormat="1" ht="11.25"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2:11" s="9" customFormat="1" ht="11.25"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2:11" s="9" customFormat="1" ht="11.25"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2:11" s="9" customFormat="1" ht="11.25"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2:11" s="9" customFormat="1" ht="11.25"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2:11" s="9" customFormat="1" ht="11.25"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2:11" s="9" customFormat="1" ht="11.25"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2:11" s="9" customFormat="1" ht="11.25"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2:11" s="9" customFormat="1" ht="11.25"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2:11" s="9" customFormat="1" ht="11.25"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2:11" s="9" customFormat="1" ht="11.25"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2:11" s="9" customFormat="1" ht="11.25"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2:11" s="9" customFormat="1" ht="11.25"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2:11" s="9" customFormat="1" ht="11.25"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2:11" s="9" customFormat="1" ht="11.25"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2:11" s="9" customFormat="1" ht="11.25"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2:11" s="9" customFormat="1" ht="11.25"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2:11" s="9" customFormat="1" ht="11.25"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2:11" s="9" customFormat="1" ht="11.25"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2:11" s="9" customFormat="1" ht="11.25"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2:11" s="9" customFormat="1" ht="11.25"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2:11" s="9" customFormat="1" ht="11.25"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2:11" s="9" customFormat="1" ht="11.25"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2:11" s="9" customFormat="1" ht="11.25"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2:11" s="9" customFormat="1" ht="11.25"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2:11" s="9" customFormat="1" ht="11.25"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2:11" s="9" customFormat="1" ht="11.25"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2:11" s="9" customFormat="1" ht="11.25"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2:11" s="9" customFormat="1" ht="11.25"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2:11" s="9" customFormat="1" ht="11.25"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2:11" s="9" customFormat="1" ht="11.25"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2:11" s="9" customFormat="1" ht="11.25"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2:11" s="9" customFormat="1" ht="11.25"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2:11" s="9" customFormat="1" ht="11.25"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2:11" s="9" customFormat="1" ht="11.25"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2:11" s="9" customFormat="1" ht="11.25"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2:11" s="9" customFormat="1" ht="11.25"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2:11" s="9" customFormat="1" ht="11.25"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2:11" s="9" customFormat="1" ht="11.25"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2:11" s="9" customFormat="1" ht="11.25"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2:11" s="9" customFormat="1" ht="11.25"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2:11" s="9" customFormat="1" ht="11.25"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2:11" s="9" customFormat="1" ht="11.25"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2:11" s="9" customFormat="1" ht="11.25"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2:11" s="9" customFormat="1" ht="11.25"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2:11" s="9" customFormat="1" ht="11.25"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2:11" s="9" customFormat="1" ht="11.25"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2:11" s="9" customFormat="1" ht="11.25"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2:11" s="9" customFormat="1" ht="11.25"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2:11" s="9" customFormat="1" ht="11.25"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2:11" s="9" customFormat="1" ht="11.25"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2:11" s="9" customFormat="1" ht="11.25"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2:11" s="9" customFormat="1" ht="11.25"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2:11" s="9" customFormat="1" ht="11.25"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2:11" s="9" customFormat="1" ht="11.25"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2:11" s="9" customFormat="1" ht="11.25"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2:11" s="9" customFormat="1" ht="11.25"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2:11" s="9" customFormat="1" ht="11.25"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2:11" s="9" customFormat="1" ht="11.25"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2:11" s="9" customFormat="1" ht="11.25"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2:11" s="9" customFormat="1" ht="11.25"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2:11" s="9" customFormat="1" ht="11.25"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2:11" s="9" customFormat="1" ht="11.25"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2:11" s="9" customFormat="1" ht="11.25"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2:11" s="9" customFormat="1" ht="11.25"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2:11" s="9" customFormat="1" ht="11.25"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2:11" s="9" customFormat="1" ht="11.25"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2:11" s="9" customFormat="1" ht="11.25"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2:11" s="9" customFormat="1" ht="11.25"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2:11" s="9" customFormat="1" ht="11.25"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2:11" s="9" customFormat="1" ht="11.25"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2:11" s="9" customFormat="1" ht="11.25"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2:11" s="9" customFormat="1" ht="11.25"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2:11" s="9" customFormat="1" ht="11.25"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2:11" s="9" customFormat="1" ht="11.25"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2:11" s="9" customFormat="1" ht="11.25"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2:11" s="9" customFormat="1" ht="11.25"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2:11" s="9" customFormat="1" ht="11.25"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2:11" s="9" customFormat="1" ht="11.25"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2:11" s="9" customFormat="1" ht="11.25"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2:11" s="9" customFormat="1" ht="11.25"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2:11" s="9" customFormat="1" ht="11.25"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2:11" s="9" customFormat="1" ht="11.25"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2:11" s="9" customFormat="1" ht="11.25"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2:11" s="9" customFormat="1" ht="11.25"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2:11" s="9" customFormat="1" ht="11.25"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2:11" s="9" customFormat="1" ht="11.25"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2:11" s="9" customFormat="1" ht="11.25"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2:11" s="9" customFormat="1" ht="11.25"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2:11" s="9" customFormat="1" ht="11.25"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2:11" s="9" customFormat="1" ht="11.25"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2:11" s="9" customFormat="1" ht="11.25"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2:11" s="9" customFormat="1" ht="11.25"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2:11" s="9" customFormat="1" ht="11.25"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2:11" s="9" customFormat="1" ht="11.25"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2:11" s="9" customFormat="1" ht="11.25"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2:11" s="9" customFormat="1" ht="11.25"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2:11" s="9" customFormat="1" ht="11.25"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2:11" s="9" customFormat="1" ht="11.25"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2:11" s="9" customFormat="1" ht="11.25"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2:11" s="9" customFormat="1" ht="11.25"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2:11" s="9" customFormat="1" ht="11.25"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2:11" s="9" customFormat="1" ht="11.25"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 s="9" customFormat="1" ht="11.25"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 s="9" customFormat="1" ht="11.25"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2:11" s="9" customFormat="1" ht="11.25"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2:11" s="9" customFormat="1" ht="11.25"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2:11" s="9" customFormat="1" ht="11.25"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2:11" s="9" customFormat="1" ht="11.25"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2:11" s="9" customFormat="1" ht="11.25"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2:11" s="9" customFormat="1" ht="11.25"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2:11" s="9" customFormat="1" ht="11.25"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</row>
  </sheetData>
  <sheetProtection/>
  <mergeCells count="38">
    <mergeCell ref="A126:A127"/>
    <mergeCell ref="B126:D126"/>
    <mergeCell ref="E126:G126"/>
    <mergeCell ref="B2:B3"/>
    <mergeCell ref="A114:A115"/>
    <mergeCell ref="B114:D114"/>
    <mergeCell ref="E114:G114"/>
    <mergeCell ref="E85:G85"/>
    <mergeCell ref="C2:C3"/>
    <mergeCell ref="A57:A58"/>
    <mergeCell ref="H126:J126"/>
    <mergeCell ref="A160:A161"/>
    <mergeCell ref="B160:E160"/>
    <mergeCell ref="B143:D143"/>
    <mergeCell ref="E143:G143"/>
    <mergeCell ref="B85:D85"/>
    <mergeCell ref="A143:A144"/>
    <mergeCell ref="H114:J114"/>
    <mergeCell ref="A85:A86"/>
    <mergeCell ref="H143:J143"/>
    <mergeCell ref="B57:D57"/>
    <mergeCell ref="E26:G26"/>
    <mergeCell ref="E41:G41"/>
    <mergeCell ref="A12:A13"/>
    <mergeCell ref="H85:J85"/>
    <mergeCell ref="H57:J57"/>
    <mergeCell ref="H41:J41"/>
    <mergeCell ref="E57:G57"/>
    <mergeCell ref="B26:D26"/>
    <mergeCell ref="H26:J26"/>
    <mergeCell ref="B41:D41"/>
    <mergeCell ref="A2:A3"/>
    <mergeCell ref="A26:A27"/>
    <mergeCell ref="D2:D3"/>
    <mergeCell ref="H12:J12"/>
    <mergeCell ref="A41:A42"/>
    <mergeCell ref="B12:D12"/>
    <mergeCell ref="E12:G12"/>
  </mergeCells>
  <printOptions horizontalCentered="1"/>
  <pageMargins left="0.1968503937007874" right="0.2362204724409449" top="0.7086614173228347" bottom="0.5905511811023623" header="0.2755905511811024" footer="0.15748031496062992"/>
  <pageSetup horizontalDpi="600" verticalDpi="600" orientation="portrait" paperSize="8" scale="89" r:id="rId1"/>
  <headerFooter alignWithMargins="0">
    <oddFooter>&amp;C&amp;8Stránka &amp;P z &amp;N</oddFoot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0"/>
  <sheetViews>
    <sheetView showGridLines="0" zoomScalePageLayoutView="0" workbookViewId="0" topLeftCell="A1">
      <pane xSplit="2" ySplit="6" topLeftCell="C7" activePane="bottomRight" state="frozen"/>
      <selection pane="topLeft" activeCell="J7" sqref="J7"/>
      <selection pane="topRight" activeCell="J7" sqref="J7"/>
      <selection pane="bottomLeft" activeCell="J7" sqref="J7"/>
      <selection pane="bottomRight" activeCell="C120" sqref="C120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0.75390625" style="3" customWidth="1"/>
    <col min="8" max="8" width="10.625" style="3" customWidth="1"/>
    <col min="9" max="9" width="11.625" style="3" customWidth="1"/>
    <col min="10" max="10" width="10.875" style="56" customWidth="1"/>
    <col min="11" max="11" width="10.625" style="3" customWidth="1"/>
    <col min="12" max="12" width="10.875" style="3" bestFit="1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359</v>
      </c>
    </row>
    <row r="2" spans="8:13" ht="6.75" customHeight="1">
      <c r="H2" s="4"/>
      <c r="M2" s="4"/>
    </row>
    <row r="3" spans="1:13" ht="16.5" thickBot="1">
      <c r="A3" s="5" t="s">
        <v>218</v>
      </c>
      <c r="B3" s="8"/>
      <c r="C3" s="8"/>
      <c r="D3" s="8"/>
      <c r="H3" s="4"/>
      <c r="J3" s="63" t="s">
        <v>170</v>
      </c>
      <c r="M3" s="4"/>
    </row>
    <row r="4" spans="1:10" s="49" customFormat="1" ht="11.25">
      <c r="A4" s="1390" t="s">
        <v>264</v>
      </c>
      <c r="B4" s="1391"/>
      <c r="C4" s="1396" t="s">
        <v>390</v>
      </c>
      <c r="D4" s="1397"/>
      <c r="E4" s="1398"/>
      <c r="F4" s="1396" t="s">
        <v>741</v>
      </c>
      <c r="G4" s="1397"/>
      <c r="H4" s="1398"/>
      <c r="I4" s="1388" t="s">
        <v>51</v>
      </c>
      <c r="J4" s="1389"/>
    </row>
    <row r="5" spans="1:10" s="49" customFormat="1" ht="11.25">
      <c r="A5" s="1392"/>
      <c r="B5" s="1393"/>
      <c r="C5" s="1066" t="s">
        <v>31</v>
      </c>
      <c r="D5" s="1067" t="s">
        <v>32</v>
      </c>
      <c r="E5" s="1401" t="s">
        <v>9</v>
      </c>
      <c r="F5" s="1066" t="s">
        <v>31</v>
      </c>
      <c r="G5" s="1067" t="s">
        <v>32</v>
      </c>
      <c r="H5" s="1401" t="s">
        <v>9</v>
      </c>
      <c r="I5" s="1405" t="s">
        <v>52</v>
      </c>
      <c r="J5" s="1399" t="s">
        <v>11</v>
      </c>
    </row>
    <row r="6" spans="1:10" s="49" customFormat="1" ht="12" thickBot="1">
      <c r="A6" s="1394"/>
      <c r="B6" s="1395"/>
      <c r="C6" s="1068" t="s">
        <v>10</v>
      </c>
      <c r="D6" s="1069" t="s">
        <v>10</v>
      </c>
      <c r="E6" s="1402"/>
      <c r="F6" s="1068" t="s">
        <v>10</v>
      </c>
      <c r="G6" s="1069" t="s">
        <v>10</v>
      </c>
      <c r="H6" s="1402"/>
      <c r="I6" s="1406"/>
      <c r="J6" s="1400"/>
    </row>
    <row r="7" spans="1:10" s="54" customFormat="1" ht="11.25" customHeight="1">
      <c r="A7" s="1403" t="s">
        <v>87</v>
      </c>
      <c r="B7" s="1404"/>
      <c r="C7" s="1028"/>
      <c r="D7" s="1029">
        <v>5286</v>
      </c>
      <c r="E7" s="991">
        <f>SUM(C7:D7)</f>
        <v>5286</v>
      </c>
      <c r="F7" s="1041"/>
      <c r="G7" s="1042">
        <v>5300</v>
      </c>
      <c r="H7" s="994">
        <f>SUM(F7:G7)</f>
        <v>5300</v>
      </c>
      <c r="I7" s="938">
        <f>+H7-E7</f>
        <v>14</v>
      </c>
      <c r="J7" s="890">
        <f aca="true" t="shared" si="0" ref="J7:J77">+H7/E7</f>
        <v>1.00264850548619</v>
      </c>
    </row>
    <row r="8" spans="1:10" s="54" customFormat="1" ht="11.25" customHeight="1">
      <c r="A8" s="1378" t="s">
        <v>88</v>
      </c>
      <c r="B8" s="1379"/>
      <c r="C8" s="1030">
        <v>666280.2122</v>
      </c>
      <c r="D8" s="1031">
        <v>15550.274</v>
      </c>
      <c r="E8" s="995">
        <f aca="true" t="shared" si="1" ref="E8:E24">SUM(C8:D8)</f>
        <v>681830.4861999999</v>
      </c>
      <c r="F8" s="1043">
        <v>669461.5260000001</v>
      </c>
      <c r="G8" s="929">
        <v>14000</v>
      </c>
      <c r="H8" s="996">
        <f aca="true" t="shared" si="2" ref="H8:H24">SUM(F8:G8)</f>
        <v>683461.5260000001</v>
      </c>
      <c r="I8" s="939">
        <f aca="true" t="shared" si="3" ref="I8:I23">+H8-E8</f>
        <v>1631.0398000001442</v>
      </c>
      <c r="J8" s="895">
        <f t="shared" si="0"/>
        <v>1.0023921485369338</v>
      </c>
    </row>
    <row r="9" spans="1:10" s="54" customFormat="1" ht="11.25">
      <c r="A9" s="1367" t="s">
        <v>89</v>
      </c>
      <c r="B9" s="697" t="s">
        <v>90</v>
      </c>
      <c r="C9" s="698">
        <v>646329.5752</v>
      </c>
      <c r="D9" s="696"/>
      <c r="E9" s="122">
        <f t="shared" si="1"/>
        <v>646329.5752</v>
      </c>
      <c r="F9" s="934">
        <v>649861.5260000001</v>
      </c>
      <c r="G9" s="927"/>
      <c r="H9" s="124">
        <f t="shared" si="2"/>
        <v>649861.5260000001</v>
      </c>
      <c r="I9" s="940">
        <f t="shared" si="3"/>
        <v>3531.950800000108</v>
      </c>
      <c r="J9" s="57">
        <f t="shared" si="0"/>
        <v>1.0054646281642106</v>
      </c>
    </row>
    <row r="10" spans="1:10" s="54" customFormat="1" ht="11.25" customHeight="1">
      <c r="A10" s="1367"/>
      <c r="B10" s="697" t="s">
        <v>91</v>
      </c>
      <c r="C10" s="699">
        <v>4673.157</v>
      </c>
      <c r="D10" s="696"/>
      <c r="E10" s="122">
        <f t="shared" si="1"/>
        <v>4673.157</v>
      </c>
      <c r="F10" s="926">
        <v>4600</v>
      </c>
      <c r="G10" s="927"/>
      <c r="H10" s="124">
        <f t="shared" si="2"/>
        <v>4600</v>
      </c>
      <c r="I10" s="940">
        <f t="shared" si="3"/>
        <v>-73.15700000000015</v>
      </c>
      <c r="J10" s="57">
        <f t="shared" si="0"/>
        <v>0.9843452723715467</v>
      </c>
    </row>
    <row r="11" spans="1:10" s="54" customFormat="1" ht="11.25">
      <c r="A11" s="1367"/>
      <c r="B11" s="697" t="s">
        <v>92</v>
      </c>
      <c r="C11" s="699"/>
      <c r="D11" s="696"/>
      <c r="E11" s="122">
        <f t="shared" si="1"/>
        <v>0</v>
      </c>
      <c r="F11" s="926"/>
      <c r="G11" s="927"/>
      <c r="H11" s="124">
        <f t="shared" si="2"/>
        <v>0</v>
      </c>
      <c r="I11" s="940">
        <f t="shared" si="3"/>
        <v>0</v>
      </c>
      <c r="J11" s="57"/>
    </row>
    <row r="12" spans="1:10" s="54" customFormat="1" ht="11.25">
      <c r="A12" s="1367"/>
      <c r="B12" s="697" t="s">
        <v>93</v>
      </c>
      <c r="C12" s="699">
        <v>15277.48</v>
      </c>
      <c r="D12" s="696">
        <v>15550.274</v>
      </c>
      <c r="E12" s="122">
        <f t="shared" si="1"/>
        <v>30827.754</v>
      </c>
      <c r="F12" s="926">
        <v>15000</v>
      </c>
      <c r="G12" s="927">
        <v>14000</v>
      </c>
      <c r="H12" s="124">
        <f t="shared" si="2"/>
        <v>29000</v>
      </c>
      <c r="I12" s="940">
        <f t="shared" si="3"/>
        <v>-1827.7540000000008</v>
      </c>
      <c r="J12" s="57">
        <f t="shared" si="0"/>
        <v>0.940710763424413</v>
      </c>
    </row>
    <row r="13" spans="1:10" s="54" customFormat="1" ht="11.25">
      <c r="A13" s="1380" t="s">
        <v>94</v>
      </c>
      <c r="B13" s="1381"/>
      <c r="C13" s="1032"/>
      <c r="D13" s="1031">
        <v>344.293</v>
      </c>
      <c r="E13" s="995">
        <f t="shared" si="1"/>
        <v>344.293</v>
      </c>
      <c r="F13" s="928"/>
      <c r="G13" s="929">
        <v>300</v>
      </c>
      <c r="H13" s="996">
        <f t="shared" si="2"/>
        <v>300</v>
      </c>
      <c r="I13" s="939">
        <f t="shared" si="3"/>
        <v>-44.293000000000006</v>
      </c>
      <c r="J13" s="895">
        <f t="shared" si="0"/>
        <v>0.8713508552308644</v>
      </c>
    </row>
    <row r="14" spans="1:10" s="54" customFormat="1" ht="11.25">
      <c r="A14" s="1378" t="s">
        <v>95</v>
      </c>
      <c r="B14" s="1379"/>
      <c r="C14" s="1032"/>
      <c r="D14" s="1031">
        <v>69699.34077</v>
      </c>
      <c r="E14" s="995">
        <f t="shared" si="1"/>
        <v>69699.34077</v>
      </c>
      <c r="F14" s="928"/>
      <c r="G14" s="929">
        <v>75000</v>
      </c>
      <c r="H14" s="996">
        <f t="shared" si="2"/>
        <v>75000</v>
      </c>
      <c r="I14" s="939">
        <f t="shared" si="3"/>
        <v>5300.659230000005</v>
      </c>
      <c r="J14" s="895">
        <f t="shared" si="0"/>
        <v>1.0760503495648772</v>
      </c>
    </row>
    <row r="15" spans="1:10" s="54" customFormat="1" ht="11.25">
      <c r="A15" s="1367" t="s">
        <v>96</v>
      </c>
      <c r="B15" s="700" t="s">
        <v>97</v>
      </c>
      <c r="C15" s="699"/>
      <c r="D15" s="696">
        <v>56792.744</v>
      </c>
      <c r="E15" s="122">
        <f t="shared" si="1"/>
        <v>56792.744</v>
      </c>
      <c r="F15" s="926"/>
      <c r="G15" s="927">
        <v>65000</v>
      </c>
      <c r="H15" s="124">
        <f t="shared" si="2"/>
        <v>65000</v>
      </c>
      <c r="I15" s="940">
        <f t="shared" si="3"/>
        <v>8207.256000000001</v>
      </c>
      <c r="J15" s="57">
        <f t="shared" si="0"/>
        <v>1.1445124046128146</v>
      </c>
    </row>
    <row r="16" spans="1:10" s="54" customFormat="1" ht="11.25">
      <c r="A16" s="1367"/>
      <c r="B16" s="700" t="s">
        <v>98</v>
      </c>
      <c r="C16" s="699"/>
      <c r="D16" s="696">
        <v>5844.15609</v>
      </c>
      <c r="E16" s="122">
        <f t="shared" si="1"/>
        <v>5844.15609</v>
      </c>
      <c r="F16" s="926"/>
      <c r="G16" s="927">
        <v>5850</v>
      </c>
      <c r="H16" s="124">
        <f t="shared" si="2"/>
        <v>5850</v>
      </c>
      <c r="I16" s="940">
        <f t="shared" si="3"/>
        <v>5.843909999999596</v>
      </c>
      <c r="J16" s="57">
        <f t="shared" si="0"/>
        <v>1.0009999578912683</v>
      </c>
    </row>
    <row r="17" spans="1:10" s="54" customFormat="1" ht="11.25">
      <c r="A17" s="1380" t="s">
        <v>99</v>
      </c>
      <c r="B17" s="1381"/>
      <c r="C17" s="1031">
        <v>10.833</v>
      </c>
      <c r="D17" s="1031"/>
      <c r="E17" s="995">
        <f t="shared" si="1"/>
        <v>10.833</v>
      </c>
      <c r="F17" s="928">
        <v>10</v>
      </c>
      <c r="G17" s="929"/>
      <c r="H17" s="996">
        <f t="shared" si="2"/>
        <v>10</v>
      </c>
      <c r="I17" s="939">
        <f t="shared" si="3"/>
        <v>-0.8330000000000002</v>
      </c>
      <c r="J17" s="895">
        <f t="shared" si="0"/>
        <v>0.9231053263177328</v>
      </c>
    </row>
    <row r="18" spans="1:10" s="54" customFormat="1" ht="11.25">
      <c r="A18" s="819" t="s">
        <v>374</v>
      </c>
      <c r="B18" s="820"/>
      <c r="C18" s="1032">
        <v>9563.693</v>
      </c>
      <c r="D18" s="1031">
        <v>525.406</v>
      </c>
      <c r="E18" s="995">
        <f t="shared" si="1"/>
        <v>10089.098999999998</v>
      </c>
      <c r="F18" s="928">
        <v>0</v>
      </c>
      <c r="G18" s="929">
        <v>0</v>
      </c>
      <c r="H18" s="996">
        <f t="shared" si="2"/>
        <v>0</v>
      </c>
      <c r="I18" s="939">
        <f t="shared" si="3"/>
        <v>-10089.098999999998</v>
      </c>
      <c r="J18" s="895"/>
    </row>
    <row r="19" spans="1:10" s="54" customFormat="1" ht="11.25">
      <c r="A19" s="1378" t="s">
        <v>158</v>
      </c>
      <c r="B19" s="1379"/>
      <c r="C19" s="1032">
        <v>6932.867</v>
      </c>
      <c r="D19" s="1031">
        <v>5078.626</v>
      </c>
      <c r="E19" s="995">
        <f t="shared" si="1"/>
        <v>12011.493</v>
      </c>
      <c r="F19" s="928">
        <v>19107.3</v>
      </c>
      <c r="G19" s="929">
        <v>5466</v>
      </c>
      <c r="H19" s="996">
        <f t="shared" si="2"/>
        <v>24573.3</v>
      </c>
      <c r="I19" s="939">
        <f t="shared" si="3"/>
        <v>12561.806999999999</v>
      </c>
      <c r="J19" s="895">
        <f t="shared" si="0"/>
        <v>2.0458156200898587</v>
      </c>
    </row>
    <row r="20" spans="1:10" s="54" customFormat="1" ht="11.25">
      <c r="A20" s="1382" t="s">
        <v>96</v>
      </c>
      <c r="B20" s="697" t="s">
        <v>101</v>
      </c>
      <c r="C20" s="699">
        <v>3205.508</v>
      </c>
      <c r="D20" s="696"/>
      <c r="E20" s="122">
        <f t="shared" si="1"/>
        <v>3205.508</v>
      </c>
      <c r="F20" s="1217">
        <v>16251</v>
      </c>
      <c r="G20" s="927">
        <v>366</v>
      </c>
      <c r="H20" s="124">
        <f t="shared" si="2"/>
        <v>16617</v>
      </c>
      <c r="I20" s="940">
        <f t="shared" si="3"/>
        <v>13411.492</v>
      </c>
      <c r="J20" s="57">
        <f t="shared" si="0"/>
        <v>5.183889729802577</v>
      </c>
    </row>
    <row r="21" spans="1:10" s="54" customFormat="1" ht="11.25">
      <c r="A21" s="1383"/>
      <c r="B21" s="697" t="s">
        <v>375</v>
      </c>
      <c r="C21" s="699">
        <v>914.01</v>
      </c>
      <c r="D21" s="696">
        <v>5072.941</v>
      </c>
      <c r="E21" s="122">
        <f t="shared" si="1"/>
        <v>5986.951</v>
      </c>
      <c r="F21" s="926">
        <v>1000</v>
      </c>
      <c r="G21" s="927">
        <v>5000</v>
      </c>
      <c r="H21" s="124">
        <f t="shared" si="2"/>
        <v>6000</v>
      </c>
      <c r="I21" s="940">
        <f t="shared" si="3"/>
        <v>13.048999999999978</v>
      </c>
      <c r="J21" s="57">
        <f t="shared" si="0"/>
        <v>1.002179573542526</v>
      </c>
    </row>
    <row r="22" spans="1:10" s="54" customFormat="1" ht="11.25">
      <c r="A22" s="1378" t="s">
        <v>102</v>
      </c>
      <c r="B22" s="1379"/>
      <c r="C22" s="1032">
        <v>710.85</v>
      </c>
      <c r="D22" s="1031"/>
      <c r="E22" s="995">
        <f t="shared" si="1"/>
        <v>710.85</v>
      </c>
      <c r="F22" s="928">
        <v>700</v>
      </c>
      <c r="G22" s="929"/>
      <c r="H22" s="996">
        <f t="shared" si="2"/>
        <v>700</v>
      </c>
      <c r="I22" s="939">
        <f t="shared" si="3"/>
        <v>-10.850000000000023</v>
      </c>
      <c r="J22" s="895">
        <f t="shared" si="0"/>
        <v>0.9847365829640571</v>
      </c>
    </row>
    <row r="23" spans="1:10" s="54" customFormat="1" ht="11.25">
      <c r="A23" s="1378" t="s">
        <v>376</v>
      </c>
      <c r="B23" s="1379"/>
      <c r="C23" s="1033">
        <v>13304.111</v>
      </c>
      <c r="D23" s="1031"/>
      <c r="E23" s="995">
        <f t="shared" si="1"/>
        <v>13304.111</v>
      </c>
      <c r="F23" s="1044">
        <f>E121/1000</f>
        <v>11977.359</v>
      </c>
      <c r="G23" s="929"/>
      <c r="H23" s="996">
        <f t="shared" si="2"/>
        <v>11977.359</v>
      </c>
      <c r="I23" s="939">
        <f t="shared" si="3"/>
        <v>-1326.7520000000004</v>
      </c>
      <c r="J23" s="895">
        <f t="shared" si="0"/>
        <v>0.9002750352879647</v>
      </c>
    </row>
    <row r="24" spans="1:10" s="54" customFormat="1" ht="12" thickBot="1">
      <c r="A24" s="1384" t="s">
        <v>377</v>
      </c>
      <c r="B24" s="1385"/>
      <c r="C24" s="701"/>
      <c r="D24" s="702"/>
      <c r="E24" s="122">
        <f t="shared" si="1"/>
        <v>0</v>
      </c>
      <c r="F24" s="926"/>
      <c r="G24" s="927"/>
      <c r="H24" s="124">
        <f t="shared" si="2"/>
        <v>0</v>
      </c>
      <c r="I24" s="940"/>
      <c r="J24" s="57"/>
    </row>
    <row r="25" spans="1:10" s="114" customFormat="1" ht="12" thickBot="1">
      <c r="A25" s="1386" t="s">
        <v>12</v>
      </c>
      <c r="B25" s="1387"/>
      <c r="C25" s="1070">
        <f>SUM(C7,C8,C13,C14,C17,C18,C19,C22,C23)</f>
        <v>696802.5661999999</v>
      </c>
      <c r="D25" s="1071">
        <f>SUM(D7,D8,D13,D14,D17,D18,D19,D22,D23)</f>
        <v>96483.93977</v>
      </c>
      <c r="E25" s="1072">
        <f>SUM(C25:D25)</f>
        <v>793286.5059699998</v>
      </c>
      <c r="F25" s="1073">
        <f>SUM(F7,F8,F13,F14,F17,F18,F19,F22,F23)</f>
        <v>701256.1850000002</v>
      </c>
      <c r="G25" s="1074">
        <f>SUM(G7,G8,G13,G14,G17,G18,G19,G22,G23)</f>
        <v>100066</v>
      </c>
      <c r="H25" s="1075">
        <f>SUM(F25:G25)</f>
        <v>801322.1850000002</v>
      </c>
      <c r="I25" s="1076">
        <f>+H25-E25</f>
        <v>8035.679030000349</v>
      </c>
      <c r="J25" s="1077">
        <f t="shared" si="0"/>
        <v>1.0101296050916366</v>
      </c>
    </row>
    <row r="26" spans="1:11" s="54" customFormat="1" ht="11.25" customHeight="1">
      <c r="A26" s="1368" t="s">
        <v>103</v>
      </c>
      <c r="B26" s="1369"/>
      <c r="C26" s="1162">
        <f>189476.81-C89</f>
        <v>184382.81</v>
      </c>
      <c r="D26" s="1034">
        <v>4400.023</v>
      </c>
      <c r="E26" s="1163">
        <f>SUM(C26:D26)</f>
        <v>188782.83299999998</v>
      </c>
      <c r="F26" s="1045">
        <f>190000+310.385</f>
        <v>190310.385</v>
      </c>
      <c r="G26" s="1046">
        <v>4300</v>
      </c>
      <c r="H26" s="901">
        <f>SUM(F26:G26)</f>
        <v>194610.385</v>
      </c>
      <c r="I26" s="942">
        <f>+H26-E26</f>
        <v>5827.552000000025</v>
      </c>
      <c r="J26" s="902">
        <f t="shared" si="0"/>
        <v>1.03086907801622</v>
      </c>
      <c r="K26" s="1164"/>
    </row>
    <row r="27" spans="1:10" s="54" customFormat="1" ht="11.25">
      <c r="A27" s="1370" t="s">
        <v>104</v>
      </c>
      <c r="B27" s="1371"/>
      <c r="C27" s="279">
        <v>52917.561</v>
      </c>
      <c r="D27" s="277"/>
      <c r="E27" s="123">
        <f aca="true" t="shared" si="4" ref="E27:E94">SUM(C27:D27)</f>
        <v>52917.561</v>
      </c>
      <c r="F27" s="1047">
        <v>53000</v>
      </c>
      <c r="G27" s="1048"/>
      <c r="H27" s="125">
        <f aca="true" t="shared" si="5" ref="H27:H94">SUM(F27:G27)</f>
        <v>53000</v>
      </c>
      <c r="I27" s="943">
        <f aca="true" t="shared" si="6" ref="I27:I96">+H27-E27</f>
        <v>82.43899999999849</v>
      </c>
      <c r="J27" s="59">
        <f t="shared" si="0"/>
        <v>1.0015578760328732</v>
      </c>
    </row>
    <row r="28" spans="1:10" s="54" customFormat="1" ht="11.25">
      <c r="A28" s="1372" t="s">
        <v>96</v>
      </c>
      <c r="B28" s="697" t="s">
        <v>105</v>
      </c>
      <c r="C28" s="279">
        <v>5173.969</v>
      </c>
      <c r="D28" s="277"/>
      <c r="E28" s="123">
        <f t="shared" si="4"/>
        <v>5173.969</v>
      </c>
      <c r="F28" s="1047">
        <v>5200</v>
      </c>
      <c r="G28" s="1048"/>
      <c r="H28" s="125">
        <f t="shared" si="5"/>
        <v>5200</v>
      </c>
      <c r="I28" s="943">
        <f t="shared" si="6"/>
        <v>26.03099999999995</v>
      </c>
      <c r="J28" s="59">
        <f t="shared" si="0"/>
        <v>1.0050311472681803</v>
      </c>
    </row>
    <row r="29" spans="1:10" s="54" customFormat="1" ht="11.25">
      <c r="A29" s="1372"/>
      <c r="B29" s="697" t="s">
        <v>106</v>
      </c>
      <c r="C29" s="279">
        <v>2253.174</v>
      </c>
      <c r="D29" s="277"/>
      <c r="E29" s="123">
        <f t="shared" si="4"/>
        <v>2253.174</v>
      </c>
      <c r="F29" s="1047">
        <v>2300</v>
      </c>
      <c r="G29" s="1048"/>
      <c r="H29" s="125">
        <f t="shared" si="5"/>
        <v>2300</v>
      </c>
      <c r="I29" s="943">
        <f t="shared" si="6"/>
        <v>46.82600000000002</v>
      </c>
      <c r="J29" s="59">
        <f t="shared" si="0"/>
        <v>1.0207822387441006</v>
      </c>
    </row>
    <row r="30" spans="1:10" s="54" customFormat="1" ht="11.25">
      <c r="A30" s="1372"/>
      <c r="B30" s="697" t="s">
        <v>107</v>
      </c>
      <c r="C30" s="279">
        <v>3575.411</v>
      </c>
      <c r="D30" s="277"/>
      <c r="E30" s="123">
        <f t="shared" si="4"/>
        <v>3575.411</v>
      </c>
      <c r="F30" s="1047">
        <v>3600</v>
      </c>
      <c r="G30" s="1048"/>
      <c r="H30" s="125">
        <f t="shared" si="5"/>
        <v>3600</v>
      </c>
      <c r="I30" s="943">
        <f t="shared" si="6"/>
        <v>24.588999999999942</v>
      </c>
      <c r="J30" s="59">
        <f t="shared" si="0"/>
        <v>1.006877251314604</v>
      </c>
    </row>
    <row r="31" spans="1:10" s="54" customFormat="1" ht="11.25">
      <c r="A31" s="1372"/>
      <c r="B31" s="697" t="s">
        <v>108</v>
      </c>
      <c r="C31" s="279">
        <v>1095.219</v>
      </c>
      <c r="D31" s="277"/>
      <c r="E31" s="123">
        <f t="shared" si="4"/>
        <v>1095.219</v>
      </c>
      <c r="F31" s="1047">
        <v>1100</v>
      </c>
      <c r="G31" s="1048"/>
      <c r="H31" s="125">
        <f t="shared" si="5"/>
        <v>1100</v>
      </c>
      <c r="I31" s="943">
        <f t="shared" si="6"/>
        <v>4.780999999999949</v>
      </c>
      <c r="J31" s="59">
        <f t="shared" si="0"/>
        <v>1.0043653369782664</v>
      </c>
    </row>
    <row r="32" spans="1:10" s="54" customFormat="1" ht="11.25">
      <c r="A32" s="1370" t="s">
        <v>109</v>
      </c>
      <c r="B32" s="1371"/>
      <c r="C32" s="279">
        <v>97337.954</v>
      </c>
      <c r="D32" s="277"/>
      <c r="E32" s="123">
        <f t="shared" si="4"/>
        <v>97337.954</v>
      </c>
      <c r="F32" s="1047">
        <v>99900</v>
      </c>
      <c r="G32" s="1048"/>
      <c r="H32" s="125">
        <f t="shared" si="5"/>
        <v>99900</v>
      </c>
      <c r="I32" s="943">
        <f t="shared" si="6"/>
        <v>2562.046000000002</v>
      </c>
      <c r="J32" s="59">
        <f t="shared" si="0"/>
        <v>1.0263211408778943</v>
      </c>
    </row>
    <row r="33" spans="1:10" s="54" customFormat="1" ht="11.25">
      <c r="A33" s="1372" t="s">
        <v>96</v>
      </c>
      <c r="B33" s="697" t="s">
        <v>110</v>
      </c>
      <c r="C33" s="279">
        <v>23.596</v>
      </c>
      <c r="D33" s="277"/>
      <c r="E33" s="123">
        <f t="shared" si="4"/>
        <v>23.596</v>
      </c>
      <c r="F33" s="1047">
        <v>23</v>
      </c>
      <c r="G33" s="1048"/>
      <c r="H33" s="125">
        <f t="shared" si="5"/>
        <v>23</v>
      </c>
      <c r="I33" s="943">
        <f t="shared" si="6"/>
        <v>-0.5960000000000001</v>
      </c>
      <c r="J33" s="59">
        <f t="shared" si="0"/>
        <v>0.974741481607052</v>
      </c>
    </row>
    <row r="34" spans="1:10" s="54" customFormat="1" ht="11.25">
      <c r="A34" s="1372"/>
      <c r="B34" s="697" t="s">
        <v>111</v>
      </c>
      <c r="C34" s="279">
        <v>22010.781</v>
      </c>
      <c r="D34" s="277"/>
      <c r="E34" s="123">
        <f t="shared" si="4"/>
        <v>22010.781</v>
      </c>
      <c r="F34" s="1047">
        <v>22100</v>
      </c>
      <c r="G34" s="1048"/>
      <c r="H34" s="125">
        <f t="shared" si="5"/>
        <v>22100</v>
      </c>
      <c r="I34" s="943">
        <f t="shared" si="6"/>
        <v>89.21900000000096</v>
      </c>
      <c r="J34" s="59">
        <f t="shared" si="0"/>
        <v>1.0040534227295252</v>
      </c>
    </row>
    <row r="35" spans="1:10" s="54" customFormat="1" ht="11.25">
      <c r="A35" s="1372"/>
      <c r="B35" s="697" t="s">
        <v>112</v>
      </c>
      <c r="C35" s="279">
        <v>16658.516</v>
      </c>
      <c r="D35" s="277"/>
      <c r="E35" s="123">
        <f t="shared" si="4"/>
        <v>16658.516</v>
      </c>
      <c r="F35" s="1047">
        <v>16700</v>
      </c>
      <c r="G35" s="1048"/>
      <c r="H35" s="125">
        <f t="shared" si="5"/>
        <v>16700</v>
      </c>
      <c r="I35" s="943">
        <f t="shared" si="6"/>
        <v>41.48400000000038</v>
      </c>
      <c r="J35" s="59">
        <f t="shared" si="0"/>
        <v>1.002490257835692</v>
      </c>
    </row>
    <row r="36" spans="1:10" s="54" customFormat="1" ht="11.25">
      <c r="A36" s="1372"/>
      <c r="B36" s="697" t="s">
        <v>113</v>
      </c>
      <c r="C36" s="279">
        <v>2753.052</v>
      </c>
      <c r="D36" s="277"/>
      <c r="E36" s="123">
        <f t="shared" si="4"/>
        <v>2753.052</v>
      </c>
      <c r="F36" s="1047">
        <v>2800</v>
      </c>
      <c r="G36" s="1048"/>
      <c r="H36" s="125">
        <f t="shared" si="5"/>
        <v>2800</v>
      </c>
      <c r="I36" s="943">
        <f t="shared" si="6"/>
        <v>46.947999999999865</v>
      </c>
      <c r="J36" s="59">
        <f t="shared" si="0"/>
        <v>1.01705307418821</v>
      </c>
    </row>
    <row r="37" spans="1:10" s="54" customFormat="1" ht="11.25">
      <c r="A37" s="1372"/>
      <c r="B37" s="697" t="s">
        <v>114</v>
      </c>
      <c r="C37" s="279">
        <v>1108.397</v>
      </c>
      <c r="D37" s="277"/>
      <c r="E37" s="123">
        <f t="shared" si="4"/>
        <v>1108.397</v>
      </c>
      <c r="F37" s="1047">
        <v>1110</v>
      </c>
      <c r="G37" s="1048"/>
      <c r="H37" s="125">
        <f t="shared" si="5"/>
        <v>1110</v>
      </c>
      <c r="I37" s="943">
        <f t="shared" si="6"/>
        <v>1.6030000000000655</v>
      </c>
      <c r="J37" s="59">
        <f t="shared" si="0"/>
        <v>1.0014462327126472</v>
      </c>
    </row>
    <row r="38" spans="1:10" s="54" customFormat="1" ht="11.25">
      <c r="A38" s="1372"/>
      <c r="B38" s="697" t="s">
        <v>115</v>
      </c>
      <c r="C38" s="279">
        <v>2002.932</v>
      </c>
      <c r="D38" s="277"/>
      <c r="E38" s="123">
        <f t="shared" si="4"/>
        <v>2002.932</v>
      </c>
      <c r="F38" s="1047">
        <v>2010</v>
      </c>
      <c r="G38" s="1048"/>
      <c r="H38" s="125">
        <f t="shared" si="5"/>
        <v>2010</v>
      </c>
      <c r="I38" s="943">
        <f t="shared" si="6"/>
        <v>7.067999999999984</v>
      </c>
      <c r="J38" s="59">
        <f t="shared" si="0"/>
        <v>1.003528826739999</v>
      </c>
    </row>
    <row r="39" spans="1:10" s="54" customFormat="1" ht="11.25">
      <c r="A39" s="1372"/>
      <c r="B39" s="697" t="s">
        <v>116</v>
      </c>
      <c r="C39" s="279">
        <v>3364.517</v>
      </c>
      <c r="D39" s="277"/>
      <c r="E39" s="123">
        <f t="shared" si="4"/>
        <v>3364.517</v>
      </c>
      <c r="F39" s="1047">
        <v>3400</v>
      </c>
      <c r="G39" s="1048"/>
      <c r="H39" s="125">
        <f t="shared" si="5"/>
        <v>3400</v>
      </c>
      <c r="I39" s="943">
        <f t="shared" si="6"/>
        <v>35.483000000000175</v>
      </c>
      <c r="J39" s="59">
        <f t="shared" si="0"/>
        <v>1.0105462388806477</v>
      </c>
    </row>
    <row r="40" spans="1:10" s="54" customFormat="1" ht="11.25" customHeight="1">
      <c r="A40" s="1373" t="s">
        <v>378</v>
      </c>
      <c r="B40" s="1374"/>
      <c r="C40" s="279">
        <v>0</v>
      </c>
      <c r="D40" s="277"/>
      <c r="E40" s="123">
        <f t="shared" si="4"/>
        <v>0</v>
      </c>
      <c r="F40" s="1047">
        <v>0</v>
      </c>
      <c r="G40" s="1048"/>
      <c r="H40" s="125">
        <f t="shared" si="5"/>
        <v>0</v>
      </c>
      <c r="I40" s="943">
        <f t="shared" si="6"/>
        <v>0</v>
      </c>
      <c r="J40" s="59"/>
    </row>
    <row r="41" spans="1:10" s="54" customFormat="1" ht="11.25">
      <c r="A41" s="1373" t="s">
        <v>379</v>
      </c>
      <c r="B41" s="1374"/>
      <c r="C41" s="279">
        <v>10547.314</v>
      </c>
      <c r="D41" s="277">
        <v>2814.352</v>
      </c>
      <c r="E41" s="123">
        <f t="shared" si="4"/>
        <v>13361.666000000001</v>
      </c>
      <c r="F41" s="1047">
        <v>10600</v>
      </c>
      <c r="G41" s="1048">
        <v>2800</v>
      </c>
      <c r="H41" s="125">
        <f t="shared" si="5"/>
        <v>13400</v>
      </c>
      <c r="I41" s="943">
        <f t="shared" si="6"/>
        <v>38.33399999999892</v>
      </c>
      <c r="J41" s="59">
        <f t="shared" si="0"/>
        <v>1.0028689536170114</v>
      </c>
    </row>
    <row r="42" spans="1:10" s="54" customFormat="1" ht="11.25">
      <c r="A42" s="1370" t="s">
        <v>117</v>
      </c>
      <c r="B42" s="1371"/>
      <c r="C42" s="279">
        <v>812.336</v>
      </c>
      <c r="D42" s="277">
        <v>3.1</v>
      </c>
      <c r="E42" s="123">
        <f t="shared" si="4"/>
        <v>815.436</v>
      </c>
      <c r="F42" s="1047">
        <v>800</v>
      </c>
      <c r="G42" s="1048"/>
      <c r="H42" s="125">
        <f t="shared" si="5"/>
        <v>800</v>
      </c>
      <c r="I42" s="943">
        <f t="shared" si="6"/>
        <v>-15.436000000000035</v>
      </c>
      <c r="J42" s="59">
        <f t="shared" si="0"/>
        <v>0.9810702495352179</v>
      </c>
    </row>
    <row r="43" spans="1:10" s="54" customFormat="1" ht="12.75" customHeight="1">
      <c r="A43" s="1370" t="s">
        <v>118</v>
      </c>
      <c r="B43" s="1410"/>
      <c r="C43" s="279">
        <v>17391.032</v>
      </c>
      <c r="D43" s="277">
        <v>1220.437</v>
      </c>
      <c r="E43" s="123">
        <f t="shared" si="4"/>
        <v>18611.468999999997</v>
      </c>
      <c r="F43" s="1047">
        <v>12400</v>
      </c>
      <c r="G43" s="1048">
        <v>1200</v>
      </c>
      <c r="H43" s="125">
        <f t="shared" si="5"/>
        <v>13600</v>
      </c>
      <c r="I43" s="943">
        <f t="shared" si="6"/>
        <v>-5011.468999999997</v>
      </c>
      <c r="J43" s="59">
        <f t="shared" si="0"/>
        <v>0.7307322167852522</v>
      </c>
    </row>
    <row r="44" spans="1:10" s="54" customFormat="1" ht="11.25">
      <c r="A44" s="1372" t="s">
        <v>96</v>
      </c>
      <c r="B44" s="703" t="s">
        <v>119</v>
      </c>
      <c r="C44" s="279">
        <v>1222.016</v>
      </c>
      <c r="D44" s="277">
        <v>16.927</v>
      </c>
      <c r="E44" s="123">
        <f t="shared" si="4"/>
        <v>1238.943</v>
      </c>
      <c r="F44" s="1047">
        <v>1250</v>
      </c>
      <c r="G44" s="1048">
        <v>10</v>
      </c>
      <c r="H44" s="125">
        <f t="shared" si="5"/>
        <v>1260</v>
      </c>
      <c r="I44" s="943">
        <f t="shared" si="6"/>
        <v>21.057000000000016</v>
      </c>
      <c r="J44" s="59">
        <f t="shared" si="0"/>
        <v>1.0169959392804997</v>
      </c>
    </row>
    <row r="45" spans="1:10" s="54" customFormat="1" ht="11.25">
      <c r="A45" s="1372"/>
      <c r="B45" s="704" t="s">
        <v>120</v>
      </c>
      <c r="C45" s="279">
        <v>77.382</v>
      </c>
      <c r="D45" s="277"/>
      <c r="E45" s="123">
        <f t="shared" si="4"/>
        <v>77.382</v>
      </c>
      <c r="F45" s="1047">
        <v>80</v>
      </c>
      <c r="G45" s="1048"/>
      <c r="H45" s="125">
        <f t="shared" si="5"/>
        <v>80</v>
      </c>
      <c r="I45" s="943">
        <f t="shared" si="6"/>
        <v>2.617999999999995</v>
      </c>
      <c r="J45" s="59">
        <f t="shared" si="0"/>
        <v>1.0338321573492544</v>
      </c>
    </row>
    <row r="46" spans="1:10" s="54" customFormat="1" ht="11.25" customHeight="1">
      <c r="A46" s="1372"/>
      <c r="B46" s="697" t="s">
        <v>121</v>
      </c>
      <c r="C46" s="279">
        <v>2393.435</v>
      </c>
      <c r="D46" s="277">
        <v>137.72</v>
      </c>
      <c r="E46" s="123">
        <f t="shared" si="4"/>
        <v>2531.1549999999997</v>
      </c>
      <c r="F46" s="1047">
        <v>2400</v>
      </c>
      <c r="G46" s="1048">
        <v>130</v>
      </c>
      <c r="H46" s="125">
        <f t="shared" si="5"/>
        <v>2530</v>
      </c>
      <c r="I46" s="943">
        <f t="shared" si="6"/>
        <v>-1.1549999999997453</v>
      </c>
      <c r="J46" s="59">
        <f t="shared" si="0"/>
        <v>0.9995436865778667</v>
      </c>
    </row>
    <row r="47" spans="1:10" s="54" customFormat="1" ht="11.25">
      <c r="A47" s="1372"/>
      <c r="B47" s="704" t="s">
        <v>122</v>
      </c>
      <c r="C47" s="279">
        <v>721.781</v>
      </c>
      <c r="D47" s="277">
        <v>33.699</v>
      </c>
      <c r="E47" s="123">
        <f t="shared" si="4"/>
        <v>755.4799999999999</v>
      </c>
      <c r="F47" s="1047">
        <v>700</v>
      </c>
      <c r="G47" s="1048">
        <v>30</v>
      </c>
      <c r="H47" s="125">
        <f t="shared" si="5"/>
        <v>730</v>
      </c>
      <c r="I47" s="943">
        <f t="shared" si="6"/>
        <v>-25.479999999999905</v>
      </c>
      <c r="J47" s="59">
        <f t="shared" si="0"/>
        <v>0.9662730978980252</v>
      </c>
    </row>
    <row r="48" spans="1:10" s="54" customFormat="1" ht="11.25">
      <c r="A48" s="1411" t="s">
        <v>126</v>
      </c>
      <c r="B48" s="1412"/>
      <c r="C48" s="279">
        <v>1621.431</v>
      </c>
      <c r="D48" s="277">
        <v>362.111</v>
      </c>
      <c r="E48" s="123">
        <f t="shared" si="4"/>
        <v>1983.542</v>
      </c>
      <c r="F48" s="1047">
        <v>1600</v>
      </c>
      <c r="G48" s="1048">
        <v>360</v>
      </c>
      <c r="H48" s="125">
        <f t="shared" si="5"/>
        <v>1960</v>
      </c>
      <c r="I48" s="943">
        <f t="shared" si="6"/>
        <v>-23.541999999999916</v>
      </c>
      <c r="J48" s="59">
        <f t="shared" si="0"/>
        <v>0.9881313327370936</v>
      </c>
    </row>
    <row r="49" spans="1:10" s="54" customFormat="1" ht="11.25">
      <c r="A49" s="1367" t="s">
        <v>96</v>
      </c>
      <c r="B49" s="697" t="s">
        <v>127</v>
      </c>
      <c r="C49" s="279">
        <v>545.45</v>
      </c>
      <c r="D49" s="277"/>
      <c r="E49" s="123">
        <f t="shared" si="4"/>
        <v>545.45</v>
      </c>
      <c r="F49" s="1047">
        <v>550</v>
      </c>
      <c r="G49" s="1048"/>
      <c r="H49" s="125">
        <f t="shared" si="5"/>
        <v>550</v>
      </c>
      <c r="I49" s="943">
        <f t="shared" si="6"/>
        <v>4.5499999999999545</v>
      </c>
      <c r="J49" s="59">
        <f t="shared" si="0"/>
        <v>1.0083417361811347</v>
      </c>
    </row>
    <row r="50" spans="1:10" s="54" customFormat="1" ht="11.25">
      <c r="A50" s="1367"/>
      <c r="B50" s="697" t="s">
        <v>128</v>
      </c>
      <c r="C50" s="279">
        <v>1075.974</v>
      </c>
      <c r="D50" s="277">
        <v>100.98</v>
      </c>
      <c r="E50" s="123">
        <f t="shared" si="4"/>
        <v>1176.954</v>
      </c>
      <c r="F50" s="1047">
        <v>1100</v>
      </c>
      <c r="G50" s="1048">
        <v>100</v>
      </c>
      <c r="H50" s="125">
        <f t="shared" si="5"/>
        <v>1200</v>
      </c>
      <c r="I50" s="943">
        <f t="shared" si="6"/>
        <v>23.04600000000005</v>
      </c>
      <c r="J50" s="59">
        <f t="shared" si="0"/>
        <v>1.019581054144852</v>
      </c>
    </row>
    <row r="51" spans="1:10" s="54" customFormat="1" ht="11.25">
      <c r="A51" s="1375" t="s">
        <v>380</v>
      </c>
      <c r="B51" s="1376"/>
      <c r="C51" s="279">
        <v>581.74</v>
      </c>
      <c r="D51" s="277">
        <v>0.68</v>
      </c>
      <c r="E51" s="123">
        <f t="shared" si="4"/>
        <v>582.42</v>
      </c>
      <c r="F51" s="1047">
        <v>600</v>
      </c>
      <c r="G51" s="1048"/>
      <c r="H51" s="125">
        <f t="shared" si="5"/>
        <v>600</v>
      </c>
      <c r="I51" s="943">
        <f t="shared" si="6"/>
        <v>17.58000000000004</v>
      </c>
      <c r="J51" s="59">
        <f t="shared" si="0"/>
        <v>1.0301844030081386</v>
      </c>
    </row>
    <row r="52" spans="1:10" s="54" customFormat="1" ht="11.25">
      <c r="A52" s="1411" t="s">
        <v>129</v>
      </c>
      <c r="B52" s="1412"/>
      <c r="C52" s="279">
        <v>248.22</v>
      </c>
      <c r="D52" s="277"/>
      <c r="E52" s="123">
        <f t="shared" si="4"/>
        <v>248.22</v>
      </c>
      <c r="F52" s="1047">
        <v>240</v>
      </c>
      <c r="G52" s="1048"/>
      <c r="H52" s="125">
        <f t="shared" si="5"/>
        <v>240</v>
      </c>
      <c r="I52" s="943">
        <f t="shared" si="6"/>
        <v>-8.219999999999999</v>
      </c>
      <c r="J52" s="59">
        <f t="shared" si="0"/>
        <v>0.9668842156151801</v>
      </c>
    </row>
    <row r="53" spans="1:10" s="54" customFormat="1" ht="11.25">
      <c r="A53" s="1413" t="s">
        <v>381</v>
      </c>
      <c r="B53" s="1414"/>
      <c r="C53" s="279">
        <v>6867.843</v>
      </c>
      <c r="D53" s="277"/>
      <c r="E53" s="123">
        <f t="shared" si="4"/>
        <v>6867.843</v>
      </c>
      <c r="F53" s="1047">
        <v>6900</v>
      </c>
      <c r="G53" s="1048"/>
      <c r="H53" s="125">
        <f t="shared" si="5"/>
        <v>6900</v>
      </c>
      <c r="I53" s="943">
        <f t="shared" si="6"/>
        <v>32.15700000000015</v>
      </c>
      <c r="J53" s="59">
        <f t="shared" si="0"/>
        <v>1.004682256131947</v>
      </c>
    </row>
    <row r="54" spans="1:10" s="108" customFormat="1" ht="11.25" customHeight="1">
      <c r="A54" s="1415" t="s">
        <v>130</v>
      </c>
      <c r="B54" s="1416"/>
      <c r="C54" s="1035">
        <v>19685.478000000003</v>
      </c>
      <c r="D54" s="1036">
        <v>4512.530000000001</v>
      </c>
      <c r="E54" s="903">
        <f t="shared" si="4"/>
        <v>24198.008</v>
      </c>
      <c r="F54" s="1049">
        <v>22000</v>
      </c>
      <c r="G54" s="1050">
        <v>4700</v>
      </c>
      <c r="H54" s="904">
        <f t="shared" si="5"/>
        <v>26700</v>
      </c>
      <c r="I54" s="944">
        <f t="shared" si="6"/>
        <v>2501.9919999999984</v>
      </c>
      <c r="J54" s="890">
        <f t="shared" si="0"/>
        <v>1.10339661016725</v>
      </c>
    </row>
    <row r="55" spans="1:10" s="54" customFormat="1" ht="12.75">
      <c r="A55" s="1360" t="s">
        <v>131</v>
      </c>
      <c r="B55" s="1377"/>
      <c r="C55" s="279">
        <v>9775.215</v>
      </c>
      <c r="D55" s="277">
        <v>980.703</v>
      </c>
      <c r="E55" s="123">
        <f t="shared" si="4"/>
        <v>10755.918</v>
      </c>
      <c r="F55" s="1047">
        <v>11000</v>
      </c>
      <c r="G55" s="1048">
        <v>1000</v>
      </c>
      <c r="H55" s="125">
        <f t="shared" si="5"/>
        <v>12000</v>
      </c>
      <c r="I55" s="943">
        <f t="shared" si="6"/>
        <v>1244.0820000000003</v>
      </c>
      <c r="J55" s="59">
        <f t="shared" si="0"/>
        <v>1.1156648832763507</v>
      </c>
    </row>
    <row r="56" spans="1:10" s="54" customFormat="1" ht="12.75">
      <c r="A56" s="1360" t="s">
        <v>132</v>
      </c>
      <c r="B56" s="1377"/>
      <c r="C56" s="279">
        <v>4075.45</v>
      </c>
      <c r="D56" s="277">
        <v>364.797</v>
      </c>
      <c r="E56" s="123">
        <f t="shared" si="4"/>
        <v>4440.246999999999</v>
      </c>
      <c r="F56" s="1047">
        <v>4500</v>
      </c>
      <c r="G56" s="1048">
        <v>400</v>
      </c>
      <c r="H56" s="125">
        <f t="shared" si="5"/>
        <v>4900</v>
      </c>
      <c r="I56" s="943">
        <f t="shared" si="6"/>
        <v>459.7530000000006</v>
      </c>
      <c r="J56" s="59">
        <f t="shared" si="0"/>
        <v>1.103542212854375</v>
      </c>
    </row>
    <row r="57" spans="1:10" s="54" customFormat="1" ht="11.25">
      <c r="A57" s="1360" t="s">
        <v>133</v>
      </c>
      <c r="B57" s="1412"/>
      <c r="C57" s="279"/>
      <c r="D57" s="277"/>
      <c r="E57" s="123">
        <f t="shared" si="4"/>
        <v>0</v>
      </c>
      <c r="F57" s="1047"/>
      <c r="G57" s="1048"/>
      <c r="H57" s="125">
        <f t="shared" si="5"/>
        <v>0</v>
      </c>
      <c r="I57" s="943">
        <f t="shared" si="6"/>
        <v>0</v>
      </c>
      <c r="J57" s="59"/>
    </row>
    <row r="58" spans="1:10" s="54" customFormat="1" ht="12.75">
      <c r="A58" s="1360" t="s">
        <v>134</v>
      </c>
      <c r="B58" s="1377"/>
      <c r="C58" s="279">
        <v>5834.813</v>
      </c>
      <c r="D58" s="277">
        <v>3167.03</v>
      </c>
      <c r="E58" s="123">
        <f t="shared" si="4"/>
        <v>9001.843</v>
      </c>
      <c r="F58" s="1047">
        <v>6500</v>
      </c>
      <c r="G58" s="1048">
        <v>3300</v>
      </c>
      <c r="H58" s="125">
        <f t="shared" si="5"/>
        <v>9800</v>
      </c>
      <c r="I58" s="943">
        <f t="shared" si="6"/>
        <v>798.1569999999992</v>
      </c>
      <c r="J58" s="59">
        <f t="shared" si="0"/>
        <v>1.0886659542940262</v>
      </c>
    </row>
    <row r="59" spans="1:10" s="54" customFormat="1" ht="11.25" customHeight="1">
      <c r="A59" s="1362" t="s">
        <v>135</v>
      </c>
      <c r="B59" s="1363"/>
      <c r="C59" s="1037"/>
      <c r="D59" s="1038"/>
      <c r="E59" s="903">
        <f>SUM(C59:D59)</f>
        <v>0</v>
      </c>
      <c r="F59" s="1051"/>
      <c r="G59" s="1052"/>
      <c r="H59" s="904">
        <f t="shared" si="5"/>
        <v>0</v>
      </c>
      <c r="I59" s="944">
        <f t="shared" si="6"/>
        <v>0</v>
      </c>
      <c r="J59" s="890"/>
    </row>
    <row r="60" spans="1:10" s="54" customFormat="1" ht="11.25" customHeight="1">
      <c r="A60" s="1362" t="s">
        <v>136</v>
      </c>
      <c r="B60" s="1363"/>
      <c r="C60" s="1035"/>
      <c r="D60" s="1036">
        <v>59303.309</v>
      </c>
      <c r="E60" s="903">
        <f t="shared" si="4"/>
        <v>59303.309</v>
      </c>
      <c r="F60" s="1049"/>
      <c r="G60" s="1050">
        <v>61000</v>
      </c>
      <c r="H60" s="904">
        <f t="shared" si="5"/>
        <v>61000</v>
      </c>
      <c r="I60" s="944">
        <f t="shared" si="6"/>
        <v>1696.690999999999</v>
      </c>
      <c r="J60" s="890">
        <f t="shared" si="0"/>
        <v>1.0286103933930566</v>
      </c>
    </row>
    <row r="61" spans="1:10" s="54" customFormat="1" ht="11.25" customHeight="1">
      <c r="A61" s="1415" t="s">
        <v>382</v>
      </c>
      <c r="B61" s="1416"/>
      <c r="C61" s="1035"/>
      <c r="D61" s="1036"/>
      <c r="E61" s="903">
        <f t="shared" si="4"/>
        <v>0</v>
      </c>
      <c r="F61" s="1049"/>
      <c r="G61" s="1050"/>
      <c r="H61" s="904">
        <f t="shared" si="5"/>
        <v>0</v>
      </c>
      <c r="I61" s="944">
        <f t="shared" si="6"/>
        <v>0</v>
      </c>
      <c r="J61" s="890"/>
    </row>
    <row r="62" spans="1:10" s="54" customFormat="1" ht="11.25" customHeight="1">
      <c r="A62" s="1415" t="s">
        <v>383</v>
      </c>
      <c r="B62" s="1416"/>
      <c r="C62" s="1035"/>
      <c r="D62" s="1036"/>
      <c r="E62" s="903">
        <f t="shared" si="4"/>
        <v>0</v>
      </c>
      <c r="F62" s="1049">
        <v>-9500</v>
      </c>
      <c r="G62" s="1050">
        <v>-500</v>
      </c>
      <c r="H62" s="904">
        <f t="shared" si="5"/>
        <v>-10000</v>
      </c>
      <c r="I62" s="944">
        <f t="shared" si="6"/>
        <v>-10000</v>
      </c>
      <c r="J62" s="890"/>
    </row>
    <row r="63" spans="1:10" s="54" customFormat="1" ht="11.25" customHeight="1">
      <c r="A63" s="1415" t="s">
        <v>384</v>
      </c>
      <c r="B63" s="1416"/>
      <c r="C63" s="1035"/>
      <c r="D63" s="1036"/>
      <c r="E63" s="903">
        <f t="shared" si="4"/>
        <v>0</v>
      </c>
      <c r="F63" s="1049"/>
      <c r="G63" s="1050"/>
      <c r="H63" s="904">
        <f t="shared" si="5"/>
        <v>0</v>
      </c>
      <c r="I63" s="944">
        <f t="shared" si="6"/>
        <v>0</v>
      </c>
      <c r="J63" s="890"/>
    </row>
    <row r="64" spans="1:10" s="55" customFormat="1" ht="11.25" customHeight="1">
      <c r="A64" s="1362" t="s">
        <v>461</v>
      </c>
      <c r="B64" s="1363"/>
      <c r="C64" s="1035">
        <v>37191.298</v>
      </c>
      <c r="D64" s="1036">
        <v>945.793</v>
      </c>
      <c r="E64" s="903">
        <f t="shared" si="4"/>
        <v>38137.091</v>
      </c>
      <c r="F64" s="1049">
        <f>37200+10.8</f>
        <v>37210.8</v>
      </c>
      <c r="G64" s="1050">
        <v>1000</v>
      </c>
      <c r="H64" s="904">
        <f t="shared" si="5"/>
        <v>38210.8</v>
      </c>
      <c r="I64" s="944">
        <f t="shared" si="6"/>
        <v>73.70900000000256</v>
      </c>
      <c r="J64" s="890">
        <f t="shared" si="0"/>
        <v>1.0019327378692833</v>
      </c>
    </row>
    <row r="65" spans="1:10" s="54" customFormat="1" ht="11.25" customHeight="1">
      <c r="A65" s="1360" t="s">
        <v>137</v>
      </c>
      <c r="B65" s="1361"/>
      <c r="C65" s="279">
        <v>14533.218659999999</v>
      </c>
      <c r="D65" s="277">
        <v>550.63727</v>
      </c>
      <c r="E65" s="123">
        <f t="shared" si="4"/>
        <v>15083.855929999998</v>
      </c>
      <c r="F65" s="1047">
        <v>13751</v>
      </c>
      <c r="G65" s="1048">
        <v>366</v>
      </c>
      <c r="H65" s="125">
        <f t="shared" si="5"/>
        <v>14117</v>
      </c>
      <c r="I65" s="943">
        <f t="shared" si="6"/>
        <v>-966.8559299999979</v>
      </c>
      <c r="J65" s="59">
        <f t="shared" si="0"/>
        <v>0.935901275211928</v>
      </c>
    </row>
    <row r="66" spans="1:10" s="54" customFormat="1" ht="11.25">
      <c r="A66" s="1417" t="s">
        <v>96</v>
      </c>
      <c r="B66" s="697" t="s">
        <v>138</v>
      </c>
      <c r="C66" s="279">
        <v>3884.4883200000004</v>
      </c>
      <c r="D66" s="277">
        <v>103.10376999999998</v>
      </c>
      <c r="E66" s="123">
        <f t="shared" si="4"/>
        <v>3987.5920900000006</v>
      </c>
      <c r="F66" s="1047">
        <v>3710</v>
      </c>
      <c r="G66" s="1048">
        <v>116</v>
      </c>
      <c r="H66" s="125">
        <f t="shared" si="5"/>
        <v>3826</v>
      </c>
      <c r="I66" s="943">
        <f t="shared" si="6"/>
        <v>-161.59209000000055</v>
      </c>
      <c r="J66" s="59">
        <f t="shared" si="0"/>
        <v>0.9594762738131521</v>
      </c>
    </row>
    <row r="67" spans="1:10" s="54" customFormat="1" ht="11.25" customHeight="1">
      <c r="A67" s="1418"/>
      <c r="B67" s="697" t="s">
        <v>139</v>
      </c>
      <c r="C67" s="280">
        <v>8080.66967</v>
      </c>
      <c r="D67" s="281"/>
      <c r="E67" s="123">
        <f t="shared" si="4"/>
        <v>8080.66967</v>
      </c>
      <c r="F67" s="1053">
        <v>7630</v>
      </c>
      <c r="G67" s="1054"/>
      <c r="H67" s="125">
        <f t="shared" si="5"/>
        <v>7630</v>
      </c>
      <c r="I67" s="943">
        <f t="shared" si="6"/>
        <v>-450.6696700000002</v>
      </c>
      <c r="J67" s="59">
        <f t="shared" si="0"/>
        <v>0.9442286730673894</v>
      </c>
    </row>
    <row r="68" spans="1:10" s="54" customFormat="1" ht="11.25" customHeight="1">
      <c r="A68" s="1418"/>
      <c r="B68" s="697" t="s">
        <v>140</v>
      </c>
      <c r="C68" s="278">
        <v>2568.06067</v>
      </c>
      <c r="D68" s="281">
        <v>447.5335</v>
      </c>
      <c r="E68" s="123">
        <f t="shared" si="4"/>
        <v>3015.59417</v>
      </c>
      <c r="F68" s="1055">
        <v>2411</v>
      </c>
      <c r="G68" s="1048">
        <v>250</v>
      </c>
      <c r="H68" s="125">
        <f t="shared" si="5"/>
        <v>2661</v>
      </c>
      <c r="I68" s="943">
        <f t="shared" si="6"/>
        <v>-354.59416999999985</v>
      </c>
      <c r="J68" s="59">
        <f t="shared" si="0"/>
        <v>0.8824131663578592</v>
      </c>
    </row>
    <row r="69" spans="1:10" s="54" customFormat="1" ht="11.25" customHeight="1">
      <c r="A69" s="1360" t="s">
        <v>141</v>
      </c>
      <c r="B69" s="1361"/>
      <c r="C69" s="278">
        <v>22018.99</v>
      </c>
      <c r="D69" s="277">
        <v>395.156</v>
      </c>
      <c r="E69" s="123">
        <f t="shared" si="4"/>
        <v>22414.146</v>
      </c>
      <c r="F69" s="1055">
        <f>22100+10.8</f>
        <v>22110.8</v>
      </c>
      <c r="G69" s="1048">
        <v>500</v>
      </c>
      <c r="H69" s="125">
        <f t="shared" si="5"/>
        <v>22610.8</v>
      </c>
      <c r="I69" s="943">
        <f t="shared" si="6"/>
        <v>196.65399999999863</v>
      </c>
      <c r="J69" s="59">
        <f t="shared" si="0"/>
        <v>1.0087736557083191</v>
      </c>
    </row>
    <row r="70" spans="1:10" s="54" customFormat="1" ht="11.25" customHeight="1">
      <c r="A70" s="1423" t="s">
        <v>96</v>
      </c>
      <c r="B70" s="875" t="s">
        <v>142</v>
      </c>
      <c r="C70" s="278"/>
      <c r="D70" s="281"/>
      <c r="E70" s="123">
        <f t="shared" si="4"/>
        <v>0</v>
      </c>
      <c r="F70" s="1055"/>
      <c r="G70" s="1054"/>
      <c r="H70" s="125">
        <f t="shared" si="5"/>
        <v>0</v>
      </c>
      <c r="I70" s="943">
        <f t="shared" si="6"/>
        <v>0</v>
      </c>
      <c r="J70" s="59"/>
    </row>
    <row r="71" spans="1:10" s="54" customFormat="1" ht="11.25" customHeight="1">
      <c r="A71" s="1424"/>
      <c r="B71" s="875" t="s">
        <v>143</v>
      </c>
      <c r="C71" s="279">
        <v>103.207</v>
      </c>
      <c r="D71" s="277"/>
      <c r="E71" s="123">
        <f t="shared" si="4"/>
        <v>103.207</v>
      </c>
      <c r="F71" s="1047"/>
      <c r="G71" s="1048"/>
      <c r="H71" s="125">
        <f t="shared" si="5"/>
        <v>0</v>
      </c>
      <c r="I71" s="943">
        <f t="shared" si="6"/>
        <v>-103.207</v>
      </c>
      <c r="J71" s="59">
        <f t="shared" si="0"/>
        <v>0</v>
      </c>
    </row>
    <row r="72" spans="1:10" s="54" customFormat="1" ht="11.25">
      <c r="A72" s="1424"/>
      <c r="B72" s="875" t="s">
        <v>144</v>
      </c>
      <c r="C72" s="279"/>
      <c r="D72" s="277"/>
      <c r="E72" s="123">
        <f t="shared" si="4"/>
        <v>0</v>
      </c>
      <c r="F72" s="1047"/>
      <c r="G72" s="1048"/>
      <c r="H72" s="125">
        <f t="shared" si="5"/>
        <v>0</v>
      </c>
      <c r="I72" s="943">
        <f t="shared" si="6"/>
        <v>0</v>
      </c>
      <c r="J72" s="59"/>
    </row>
    <row r="73" spans="1:13" s="54" customFormat="1" ht="11.25">
      <c r="A73" s="1424"/>
      <c r="B73" s="875" t="s">
        <v>385</v>
      </c>
      <c r="C73" s="279">
        <v>3422.46</v>
      </c>
      <c r="D73" s="277"/>
      <c r="E73" s="123">
        <f t="shared" si="4"/>
        <v>3422.46</v>
      </c>
      <c r="F73" s="1047">
        <v>10.8</v>
      </c>
      <c r="G73" s="1048"/>
      <c r="H73" s="125">
        <f t="shared" si="5"/>
        <v>10.8</v>
      </c>
      <c r="I73" s="943">
        <f t="shared" si="6"/>
        <v>-3411.66</v>
      </c>
      <c r="J73" s="59">
        <f t="shared" si="0"/>
        <v>0.003155624901386722</v>
      </c>
      <c r="K73" s="1164"/>
      <c r="L73" s="1164"/>
      <c r="M73" s="1164"/>
    </row>
    <row r="74" spans="1:10" s="54" customFormat="1" ht="11.25">
      <c r="A74" s="1424"/>
      <c r="B74" s="875" t="s">
        <v>145</v>
      </c>
      <c r="C74" s="279">
        <v>1725.822</v>
      </c>
      <c r="D74" s="277">
        <v>12.286</v>
      </c>
      <c r="E74" s="123">
        <f t="shared" si="4"/>
        <v>1738.108</v>
      </c>
      <c r="F74" s="1047"/>
      <c r="G74" s="1048"/>
      <c r="H74" s="125">
        <f t="shared" si="5"/>
        <v>0</v>
      </c>
      <c r="I74" s="943">
        <f t="shared" si="6"/>
        <v>-1738.108</v>
      </c>
      <c r="J74" s="59">
        <f t="shared" si="0"/>
        <v>0</v>
      </c>
    </row>
    <row r="75" spans="1:10" s="54" customFormat="1" ht="11.25">
      <c r="A75" s="1425"/>
      <c r="B75" s="875" t="s">
        <v>146</v>
      </c>
      <c r="C75" s="279">
        <v>796.92</v>
      </c>
      <c r="D75" s="277"/>
      <c r="E75" s="123">
        <f t="shared" si="4"/>
        <v>796.92</v>
      </c>
      <c r="F75" s="1047"/>
      <c r="G75" s="1048"/>
      <c r="H75" s="125">
        <f t="shared" si="5"/>
        <v>0</v>
      </c>
      <c r="I75" s="943">
        <f t="shared" si="6"/>
        <v>-796.92</v>
      </c>
      <c r="J75" s="59">
        <f t="shared" si="0"/>
        <v>0</v>
      </c>
    </row>
    <row r="76" spans="1:10" s="108" customFormat="1" ht="11.25">
      <c r="A76" s="1362" t="s">
        <v>466</v>
      </c>
      <c r="B76" s="1363"/>
      <c r="C76" s="1035">
        <v>440509.639</v>
      </c>
      <c r="D76" s="1036">
        <v>10926.6014</v>
      </c>
      <c r="E76" s="903">
        <f t="shared" si="4"/>
        <v>451436.2404</v>
      </c>
      <c r="F76" s="1049">
        <v>444700</v>
      </c>
      <c r="G76" s="1050">
        <v>11000</v>
      </c>
      <c r="H76" s="904">
        <f t="shared" si="5"/>
        <v>455700</v>
      </c>
      <c r="I76" s="944">
        <f t="shared" si="6"/>
        <v>4263.75959999999</v>
      </c>
      <c r="J76" s="890">
        <f t="shared" si="0"/>
        <v>1.0094448766368913</v>
      </c>
    </row>
    <row r="77" spans="1:10" s="54" customFormat="1" ht="11.25">
      <c r="A77" s="1426" t="s">
        <v>148</v>
      </c>
      <c r="B77" s="1427"/>
      <c r="C77" s="279">
        <v>325854.487</v>
      </c>
      <c r="D77" s="277">
        <v>8180.877</v>
      </c>
      <c r="E77" s="123">
        <f t="shared" si="4"/>
        <v>334035.364</v>
      </c>
      <c r="F77" s="1047">
        <v>330000</v>
      </c>
      <c r="G77" s="1048">
        <v>8200</v>
      </c>
      <c r="H77" s="125">
        <f t="shared" si="5"/>
        <v>338200</v>
      </c>
      <c r="I77" s="943">
        <f t="shared" si="6"/>
        <v>4164.635999999999</v>
      </c>
      <c r="J77" s="59">
        <f t="shared" si="0"/>
        <v>1.012467649982114</v>
      </c>
    </row>
    <row r="78" spans="1:10" s="54" customFormat="1" ht="11.25" customHeight="1">
      <c r="A78" s="1382" t="s">
        <v>96</v>
      </c>
      <c r="B78" s="876" t="s">
        <v>149</v>
      </c>
      <c r="C78" s="279">
        <v>312316.076</v>
      </c>
      <c r="D78" s="277">
        <v>8179.853</v>
      </c>
      <c r="E78" s="123">
        <f t="shared" si="4"/>
        <v>320495.929</v>
      </c>
      <c r="F78" s="1047">
        <v>316000</v>
      </c>
      <c r="G78" s="1048">
        <v>8200</v>
      </c>
      <c r="H78" s="125">
        <f t="shared" si="5"/>
        <v>324200</v>
      </c>
      <c r="I78" s="943">
        <f t="shared" si="6"/>
        <v>3704.0709999999963</v>
      </c>
      <c r="J78" s="59">
        <f aca="true" t="shared" si="7" ref="J78:J95">+H78/E78</f>
        <v>1.0115573106078362</v>
      </c>
    </row>
    <row r="79" spans="1:10" s="54" customFormat="1" ht="11.25" customHeight="1">
      <c r="A79" s="1383"/>
      <c r="B79" s="875" t="s">
        <v>150</v>
      </c>
      <c r="C79" s="280">
        <v>13538.411</v>
      </c>
      <c r="D79" s="281">
        <v>1.023</v>
      </c>
      <c r="E79" s="123">
        <f t="shared" si="4"/>
        <v>13539.434</v>
      </c>
      <c r="F79" s="1053">
        <v>13700</v>
      </c>
      <c r="G79" s="1054"/>
      <c r="H79" s="125">
        <f t="shared" si="5"/>
        <v>13700</v>
      </c>
      <c r="I79" s="943">
        <f t="shared" si="6"/>
        <v>160.5660000000007</v>
      </c>
      <c r="J79" s="59">
        <f t="shared" si="7"/>
        <v>1.0118591367999579</v>
      </c>
    </row>
    <row r="80" spans="1:10" s="54" customFormat="1" ht="11.25" customHeight="1">
      <c r="A80" s="1360" t="s">
        <v>151</v>
      </c>
      <c r="B80" s="1361"/>
      <c r="C80" s="279">
        <v>114655.152</v>
      </c>
      <c r="D80" s="277">
        <v>2745.7244</v>
      </c>
      <c r="E80" s="123">
        <f t="shared" si="4"/>
        <v>117400.87640000001</v>
      </c>
      <c r="F80" s="1047">
        <v>114700</v>
      </c>
      <c r="G80" s="1048">
        <v>2800</v>
      </c>
      <c r="H80" s="125">
        <f t="shared" si="5"/>
        <v>117500</v>
      </c>
      <c r="I80" s="943">
        <f t="shared" si="6"/>
        <v>99.12359999999171</v>
      </c>
      <c r="J80" s="59">
        <f t="shared" si="7"/>
        <v>1.0008443173768333</v>
      </c>
    </row>
    <row r="81" spans="1:10" s="108" customFormat="1" ht="11.25">
      <c r="A81" s="1362" t="s">
        <v>462</v>
      </c>
      <c r="B81" s="1363"/>
      <c r="C81" s="1035">
        <v>56.845</v>
      </c>
      <c r="D81" s="1036"/>
      <c r="E81" s="903">
        <f t="shared" si="4"/>
        <v>56.845</v>
      </c>
      <c r="F81" s="1049"/>
      <c r="G81" s="1050"/>
      <c r="H81" s="904">
        <f t="shared" si="5"/>
        <v>0</v>
      </c>
      <c r="I81" s="944">
        <f t="shared" si="6"/>
        <v>-56.845</v>
      </c>
      <c r="J81" s="890">
        <f t="shared" si="7"/>
        <v>0</v>
      </c>
    </row>
    <row r="82" spans="1:10" s="108" customFormat="1" ht="11.25" customHeight="1">
      <c r="A82" s="1415" t="s">
        <v>463</v>
      </c>
      <c r="B82" s="1416"/>
      <c r="C82" s="1035">
        <v>8355.25</v>
      </c>
      <c r="D82" s="1036">
        <v>198.985</v>
      </c>
      <c r="E82" s="903">
        <f t="shared" si="4"/>
        <v>8554.235</v>
      </c>
      <c r="F82" s="1049">
        <v>8400</v>
      </c>
      <c r="G82" s="1050">
        <v>200</v>
      </c>
      <c r="H82" s="904">
        <f t="shared" si="5"/>
        <v>8600</v>
      </c>
      <c r="I82" s="944">
        <f t="shared" si="6"/>
        <v>45.76499999999942</v>
      </c>
      <c r="J82" s="890">
        <f t="shared" si="7"/>
        <v>1.0053499816172924</v>
      </c>
    </row>
    <row r="83" spans="1:10" s="54" customFormat="1" ht="11.25" customHeight="1">
      <c r="A83" s="1360" t="s">
        <v>152</v>
      </c>
      <c r="B83" s="1361"/>
      <c r="C83" s="279">
        <v>305.807</v>
      </c>
      <c r="D83" s="277">
        <v>94.537</v>
      </c>
      <c r="E83" s="123">
        <f t="shared" si="4"/>
        <v>400.34400000000005</v>
      </c>
      <c r="F83" s="1047">
        <v>300</v>
      </c>
      <c r="G83" s="1048"/>
      <c r="H83" s="125">
        <f t="shared" si="5"/>
        <v>300</v>
      </c>
      <c r="I83" s="943">
        <f t="shared" si="6"/>
        <v>-100.34400000000005</v>
      </c>
      <c r="J83" s="59">
        <f t="shared" si="7"/>
        <v>0.7493555542233679</v>
      </c>
    </row>
    <row r="84" spans="1:10" s="54" customFormat="1" ht="11.25" customHeight="1">
      <c r="A84" s="1360" t="s">
        <v>386</v>
      </c>
      <c r="B84" s="1361"/>
      <c r="C84" s="279">
        <v>348.131</v>
      </c>
      <c r="D84" s="277">
        <v>33.121</v>
      </c>
      <c r="E84" s="123">
        <f t="shared" si="4"/>
        <v>381.25199999999995</v>
      </c>
      <c r="F84" s="1047">
        <v>300</v>
      </c>
      <c r="G84" s="1048"/>
      <c r="H84" s="125">
        <f t="shared" si="5"/>
        <v>300</v>
      </c>
      <c r="I84" s="943">
        <f t="shared" si="6"/>
        <v>-81.25199999999995</v>
      </c>
      <c r="J84" s="59">
        <f t="shared" si="7"/>
        <v>0.7868811180006926</v>
      </c>
    </row>
    <row r="85" spans="1:11" s="54" customFormat="1" ht="11.25" customHeight="1">
      <c r="A85" s="1362" t="s">
        <v>464</v>
      </c>
      <c r="B85" s="1363"/>
      <c r="C85" s="1165">
        <f>15455.13+C89</f>
        <v>20549.129999999997</v>
      </c>
      <c r="D85" s="1036">
        <v>469.25</v>
      </c>
      <c r="E85" s="1166">
        <f t="shared" si="4"/>
        <v>21018.379999999997</v>
      </c>
      <c r="F85" s="1049">
        <v>26500</v>
      </c>
      <c r="G85" s="1050"/>
      <c r="H85" s="904">
        <f t="shared" si="5"/>
        <v>26500</v>
      </c>
      <c r="I85" s="944">
        <f t="shared" si="6"/>
        <v>5481.620000000003</v>
      </c>
      <c r="J85" s="890">
        <f t="shared" si="7"/>
        <v>1.260801260610951</v>
      </c>
      <c r="K85" s="1164"/>
    </row>
    <row r="86" spans="1:10" s="54" customFormat="1" ht="11.25" customHeight="1">
      <c r="A86" s="1360" t="s">
        <v>153</v>
      </c>
      <c r="B86" s="1361"/>
      <c r="C86" s="279">
        <v>15298.032</v>
      </c>
      <c r="D86" s="277">
        <v>469.2</v>
      </c>
      <c r="E86" s="123">
        <f t="shared" si="4"/>
        <v>15767.232</v>
      </c>
      <c r="F86" s="1047">
        <v>22437</v>
      </c>
      <c r="G86" s="1048"/>
      <c r="H86" s="125">
        <f t="shared" si="5"/>
        <v>22437</v>
      </c>
      <c r="I86" s="943">
        <f t="shared" si="6"/>
        <v>6669.768</v>
      </c>
      <c r="J86" s="59">
        <f t="shared" si="7"/>
        <v>1.4230145151666442</v>
      </c>
    </row>
    <row r="87" spans="1:10" s="54" customFormat="1" ht="11.25" customHeight="1">
      <c r="A87" s="1364" t="s">
        <v>96</v>
      </c>
      <c r="B87" s="875" t="s">
        <v>154</v>
      </c>
      <c r="C87" s="279">
        <v>1384.82</v>
      </c>
      <c r="D87" s="277"/>
      <c r="E87" s="123">
        <f t="shared" si="4"/>
        <v>1384.82</v>
      </c>
      <c r="F87" s="1047">
        <v>2000</v>
      </c>
      <c r="G87" s="1048"/>
      <c r="H87" s="125">
        <f t="shared" si="5"/>
        <v>2000</v>
      </c>
      <c r="I87" s="943">
        <f t="shared" si="6"/>
        <v>615.1800000000001</v>
      </c>
      <c r="J87" s="59">
        <f t="shared" si="7"/>
        <v>1.4442310191938303</v>
      </c>
    </row>
    <row r="88" spans="1:10" s="54" customFormat="1" ht="11.25" customHeight="1">
      <c r="A88" s="1364"/>
      <c r="B88" s="875" t="s">
        <v>155</v>
      </c>
      <c r="C88" s="279">
        <v>13913.212</v>
      </c>
      <c r="D88" s="277">
        <v>469.25</v>
      </c>
      <c r="E88" s="123">
        <f t="shared" si="4"/>
        <v>14382.462</v>
      </c>
      <c r="F88" s="1047">
        <v>20437</v>
      </c>
      <c r="G88" s="1048"/>
      <c r="H88" s="125">
        <f t="shared" si="5"/>
        <v>20437</v>
      </c>
      <c r="I88" s="943">
        <f t="shared" si="6"/>
        <v>6054.5380000000005</v>
      </c>
      <c r="J88" s="59">
        <f t="shared" si="7"/>
        <v>1.4209667301745696</v>
      </c>
    </row>
    <row r="89" spans="1:10" s="55" customFormat="1" ht="11.25" customHeight="1">
      <c r="A89" s="1365" t="s">
        <v>387</v>
      </c>
      <c r="B89" s="1366"/>
      <c r="C89" s="279">
        <v>5094</v>
      </c>
      <c r="D89" s="277"/>
      <c r="E89" s="123">
        <f t="shared" si="4"/>
        <v>5094</v>
      </c>
      <c r="F89" s="1047">
        <v>4000</v>
      </c>
      <c r="G89" s="1048"/>
      <c r="H89" s="125">
        <f t="shared" si="5"/>
        <v>4000</v>
      </c>
      <c r="I89" s="943">
        <f t="shared" si="6"/>
        <v>-1094</v>
      </c>
      <c r="J89" s="59"/>
    </row>
    <row r="90" spans="1:10" s="54" customFormat="1" ht="11.25" customHeight="1">
      <c r="A90" s="1367" t="s">
        <v>96</v>
      </c>
      <c r="B90" s="697" t="s">
        <v>123</v>
      </c>
      <c r="C90" s="279">
        <v>656</v>
      </c>
      <c r="D90" s="277"/>
      <c r="E90" s="123">
        <f t="shared" si="4"/>
        <v>656</v>
      </c>
      <c r="F90" s="1055">
        <v>2000</v>
      </c>
      <c r="G90" s="1048"/>
      <c r="H90" s="125">
        <f t="shared" si="5"/>
        <v>2000</v>
      </c>
      <c r="I90" s="943">
        <f t="shared" si="6"/>
        <v>1344</v>
      </c>
      <c r="J90" s="59"/>
    </row>
    <row r="91" spans="1:10" s="54" customFormat="1" ht="11.25" customHeight="1">
      <c r="A91" s="1367"/>
      <c r="B91" s="697" t="s">
        <v>124</v>
      </c>
      <c r="C91" s="279">
        <v>917</v>
      </c>
      <c r="D91" s="277"/>
      <c r="E91" s="123">
        <f t="shared" si="4"/>
        <v>917</v>
      </c>
      <c r="F91" s="1047">
        <v>800</v>
      </c>
      <c r="G91" s="1048"/>
      <c r="H91" s="125">
        <f t="shared" si="5"/>
        <v>800</v>
      </c>
      <c r="I91" s="943">
        <f t="shared" si="6"/>
        <v>-117</v>
      </c>
      <c r="J91" s="59"/>
    </row>
    <row r="92" spans="1:10" s="54" customFormat="1" ht="11.25">
      <c r="A92" s="1367"/>
      <c r="B92" s="697" t="s">
        <v>125</v>
      </c>
      <c r="C92" s="279">
        <v>1880</v>
      </c>
      <c r="D92" s="277"/>
      <c r="E92" s="123">
        <f t="shared" si="4"/>
        <v>1880</v>
      </c>
      <c r="F92" s="1047">
        <v>200</v>
      </c>
      <c r="G92" s="1048"/>
      <c r="H92" s="125">
        <f t="shared" si="5"/>
        <v>200</v>
      </c>
      <c r="I92" s="943">
        <f t="shared" si="6"/>
        <v>-1680</v>
      </c>
      <c r="J92" s="59"/>
    </row>
    <row r="93" spans="1:10" s="55" customFormat="1" ht="11.25" customHeight="1">
      <c r="A93" s="1362" t="s">
        <v>156</v>
      </c>
      <c r="B93" s="1363"/>
      <c r="C93" s="1035">
        <v>0.994</v>
      </c>
      <c r="D93" s="1036"/>
      <c r="E93" s="903">
        <f t="shared" si="4"/>
        <v>0.994</v>
      </c>
      <c r="F93" s="1049">
        <v>1</v>
      </c>
      <c r="G93" s="1050"/>
      <c r="H93" s="904">
        <f t="shared" si="5"/>
        <v>1</v>
      </c>
      <c r="I93" s="944">
        <f t="shared" si="6"/>
        <v>0.006000000000000005</v>
      </c>
      <c r="J93" s="890">
        <f t="shared" si="7"/>
        <v>1.0060362173038229</v>
      </c>
    </row>
    <row r="94" spans="1:10" s="55" customFormat="1" ht="12" customHeight="1" thickBot="1">
      <c r="A94" s="1350" t="s">
        <v>465</v>
      </c>
      <c r="B94" s="1351"/>
      <c r="C94" s="1039"/>
      <c r="D94" s="1040"/>
      <c r="E94" s="909">
        <f t="shared" si="4"/>
        <v>0</v>
      </c>
      <c r="F94" s="1056"/>
      <c r="G94" s="1057"/>
      <c r="H94" s="910">
        <f t="shared" si="5"/>
        <v>0</v>
      </c>
      <c r="I94" s="945">
        <f t="shared" si="6"/>
        <v>0</v>
      </c>
      <c r="J94" s="947"/>
    </row>
    <row r="95" spans="1:10" s="114" customFormat="1" ht="12" customHeight="1" thickBot="1">
      <c r="A95" s="1352" t="s">
        <v>14</v>
      </c>
      <c r="B95" s="1353"/>
      <c r="C95" s="1078">
        <f>SUM(C26,C54,C59,C60,C61,C62,C63,C64,C76,C81,C82,C85,C93,C94)</f>
        <v>710731.444</v>
      </c>
      <c r="D95" s="1078">
        <f>SUM(D26,D54,D59,D60,D61,D62,D63,D64,D76,D81,D82,D85,D93,D94)</f>
        <v>80756.4914</v>
      </c>
      <c r="E95" s="1072">
        <f>SUM(C95:D95)</f>
        <v>791487.9354000001</v>
      </c>
      <c r="F95" s="1079">
        <f>SUM(F26,F54,F59,F60,F61,F62,F63,F64,F76,F81,F82,F85,F93,F94)</f>
        <v>719622.185</v>
      </c>
      <c r="G95" s="1079">
        <f>SUM(G26,G54,G59,G60,G61,G62,G63,G64,G76,G81,G82,G85,G93,G94)</f>
        <v>81700</v>
      </c>
      <c r="H95" s="1075">
        <f>SUM(F95:G95)</f>
        <v>801322.185</v>
      </c>
      <c r="I95" s="1080">
        <f t="shared" si="6"/>
        <v>9834.249599999981</v>
      </c>
      <c r="J95" s="1077">
        <f t="shared" si="7"/>
        <v>1.012425015164672</v>
      </c>
    </row>
    <row r="96" spans="1:10" s="114" customFormat="1" ht="12" customHeight="1" thickBot="1">
      <c r="A96" s="1352" t="s">
        <v>157</v>
      </c>
      <c r="B96" s="1353"/>
      <c r="C96" s="1081">
        <f>+C25-C95</f>
        <v>-13928.877800000133</v>
      </c>
      <c r="D96" s="1082">
        <f>+D25-D95</f>
        <v>15727.448369999998</v>
      </c>
      <c r="E96" s="1083">
        <f>+E25-E95</f>
        <v>1798.5705699997488</v>
      </c>
      <c r="F96" s="1084">
        <f>+F25-F95</f>
        <v>-18365.999999999884</v>
      </c>
      <c r="G96" s="1085">
        <f>+G25-G95</f>
        <v>18366</v>
      </c>
      <c r="H96" s="1086">
        <f>SUM(F96:G96)</f>
        <v>1.1641532182693481E-10</v>
      </c>
      <c r="I96" s="1081">
        <f t="shared" si="6"/>
        <v>-1798.5705699996324</v>
      </c>
      <c r="J96" s="1087"/>
    </row>
    <row r="97" spans="1:14" ht="15.75" customHeight="1" thickBot="1">
      <c r="A97"/>
      <c r="B97"/>
      <c r="C97"/>
      <c r="D97"/>
      <c r="E97"/>
      <c r="F97"/>
      <c r="G97"/>
      <c r="H97" s="15"/>
      <c r="I97" s="273"/>
      <c r="J97" s="60"/>
      <c r="K97"/>
      <c r="L97"/>
      <c r="M97"/>
      <c r="N97"/>
    </row>
    <row r="98" spans="1:10" s="70" customFormat="1" ht="12.75" customHeight="1">
      <c r="A98" s="1356" t="s">
        <v>266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279" t="s">
        <v>159</v>
      </c>
      <c r="I98" s="1273" t="s">
        <v>393</v>
      </c>
      <c r="J98" s="1275" t="s">
        <v>394</v>
      </c>
    </row>
    <row r="99" spans="1:10" s="70" customFormat="1" ht="12" thickBot="1">
      <c r="A99" s="1358"/>
      <c r="B99" s="1359"/>
      <c r="C99" s="1252"/>
      <c r="D99" s="102" t="s">
        <v>232</v>
      </c>
      <c r="E99" s="71" t="s">
        <v>392</v>
      </c>
      <c r="G99" s="1280"/>
      <c r="H99" s="1280"/>
      <c r="I99" s="1274"/>
      <c r="J99" s="1276"/>
    </row>
    <row r="100" spans="1:10" s="65" customFormat="1" ht="11.25" customHeight="1">
      <c r="A100" s="1354" t="s">
        <v>37</v>
      </c>
      <c r="B100" s="1355"/>
      <c r="C100" s="176" t="s">
        <v>38</v>
      </c>
      <c r="D100" s="282">
        <v>1491000</v>
      </c>
      <c r="E100" s="64">
        <v>1491000</v>
      </c>
      <c r="G100" s="194" t="s">
        <v>220</v>
      </c>
      <c r="H100" s="286"/>
      <c r="I100" s="289"/>
      <c r="J100" s="195"/>
    </row>
    <row r="101" spans="1:10" s="65" customFormat="1" ht="11.25" customHeight="1">
      <c r="A101" s="1277" t="s">
        <v>39</v>
      </c>
      <c r="B101" s="1278"/>
      <c r="C101" s="177">
        <v>51</v>
      </c>
      <c r="D101" s="282">
        <v>5000000</v>
      </c>
      <c r="E101" s="64">
        <v>5000000</v>
      </c>
      <c r="G101" s="184" t="s">
        <v>402</v>
      </c>
      <c r="H101" s="287" t="s">
        <v>719</v>
      </c>
      <c r="I101" s="292">
        <v>585120</v>
      </c>
      <c r="J101" s="66">
        <v>376200</v>
      </c>
    </row>
    <row r="102" spans="1:10" s="65" customFormat="1" ht="11.25" customHeight="1">
      <c r="A102" s="1277" t="s">
        <v>40</v>
      </c>
      <c r="B102" s="1278"/>
      <c r="C102" s="177">
        <v>52</v>
      </c>
      <c r="D102" s="282">
        <v>62062</v>
      </c>
      <c r="E102" s="148"/>
      <c r="G102" s="184" t="s">
        <v>39</v>
      </c>
      <c r="H102" s="288">
        <v>51</v>
      </c>
      <c r="I102" s="401">
        <v>4300000</v>
      </c>
      <c r="J102" s="66">
        <v>4300000</v>
      </c>
    </row>
    <row r="103" spans="1:10" s="65" customFormat="1" ht="11.25" customHeight="1">
      <c r="A103" s="1277" t="s">
        <v>226</v>
      </c>
      <c r="B103" s="1278"/>
      <c r="C103" s="177">
        <v>55</v>
      </c>
      <c r="D103" s="282">
        <v>9574</v>
      </c>
      <c r="E103" s="64"/>
      <c r="G103" s="184" t="s">
        <v>221</v>
      </c>
      <c r="H103" s="288">
        <v>52</v>
      </c>
      <c r="I103" s="290"/>
      <c r="J103" s="66"/>
    </row>
    <row r="104" spans="1:10" s="65" customFormat="1" ht="11.25" customHeight="1">
      <c r="A104" s="1277" t="s">
        <v>41</v>
      </c>
      <c r="B104" s="1278"/>
      <c r="C104" s="177">
        <v>57</v>
      </c>
      <c r="D104" s="282">
        <v>479880</v>
      </c>
      <c r="E104" s="64"/>
      <c r="G104" s="184" t="s">
        <v>216</v>
      </c>
      <c r="H104" s="288">
        <v>54</v>
      </c>
      <c r="I104" s="290"/>
      <c r="J104" s="66"/>
    </row>
    <row r="105" spans="1:10" s="65" customFormat="1" ht="11.25" customHeight="1">
      <c r="A105" s="1277" t="s">
        <v>29</v>
      </c>
      <c r="B105" s="1278"/>
      <c r="C105" s="177">
        <v>58</v>
      </c>
      <c r="D105" s="283">
        <v>4000000</v>
      </c>
      <c r="E105" s="66">
        <v>4000000</v>
      </c>
      <c r="G105" s="184" t="s">
        <v>215</v>
      </c>
      <c r="H105" s="288">
        <v>55</v>
      </c>
      <c r="I105" s="291"/>
      <c r="J105" s="66"/>
    </row>
    <row r="106" spans="1:10" s="65" customFormat="1" ht="11.25" customHeight="1">
      <c r="A106" s="1295" t="s">
        <v>160</v>
      </c>
      <c r="B106" s="1296"/>
      <c r="C106" s="178">
        <v>501</v>
      </c>
      <c r="D106" s="283"/>
      <c r="E106" s="66"/>
      <c r="G106" s="184" t="s">
        <v>165</v>
      </c>
      <c r="H106" s="288">
        <v>166</v>
      </c>
      <c r="I106" s="291">
        <v>100000</v>
      </c>
      <c r="J106" s="66"/>
    </row>
    <row r="107" spans="1:10" s="65" customFormat="1" ht="11.25" customHeight="1">
      <c r="A107" s="1295" t="s">
        <v>161</v>
      </c>
      <c r="B107" s="1296"/>
      <c r="C107" s="178">
        <v>35015</v>
      </c>
      <c r="D107" s="283">
        <v>123530</v>
      </c>
      <c r="E107" s="66">
        <v>186359</v>
      </c>
      <c r="G107" s="185" t="s">
        <v>400</v>
      </c>
      <c r="H107" s="288">
        <v>502</v>
      </c>
      <c r="I107" s="291">
        <v>387360</v>
      </c>
      <c r="J107" s="66"/>
    </row>
    <row r="108" spans="1:10" s="65" customFormat="1" ht="11.25" customHeight="1">
      <c r="A108" s="1295" t="s">
        <v>162</v>
      </c>
      <c r="B108" s="1296"/>
      <c r="C108" s="178">
        <v>35442</v>
      </c>
      <c r="D108" s="283"/>
      <c r="E108" s="66"/>
      <c r="G108" s="185" t="s">
        <v>777</v>
      </c>
      <c r="H108" s="287" t="s">
        <v>38</v>
      </c>
      <c r="I108" s="292">
        <v>700000</v>
      </c>
      <c r="J108" s="66"/>
    </row>
    <row r="109" spans="1:10" s="65" customFormat="1" ht="11.25" customHeight="1">
      <c r="A109" s="1277" t="s">
        <v>53</v>
      </c>
      <c r="B109" s="1278"/>
      <c r="C109" s="179" t="s">
        <v>163</v>
      </c>
      <c r="D109" s="283"/>
      <c r="E109" s="66"/>
      <c r="G109" s="185" t="s">
        <v>401</v>
      </c>
      <c r="H109" s="288">
        <v>502</v>
      </c>
      <c r="I109" s="292">
        <v>730010</v>
      </c>
      <c r="J109" s="66"/>
    </row>
    <row r="110" spans="1:10" s="65" customFormat="1" ht="11.25" customHeight="1">
      <c r="A110" s="1277" t="s">
        <v>164</v>
      </c>
      <c r="B110" s="1278"/>
      <c r="C110" s="179" t="s">
        <v>38</v>
      </c>
      <c r="D110" s="283">
        <v>55445</v>
      </c>
      <c r="E110" s="66">
        <v>57000</v>
      </c>
      <c r="G110" s="185" t="s">
        <v>362</v>
      </c>
      <c r="H110" s="288">
        <v>502</v>
      </c>
      <c r="I110" s="292"/>
      <c r="J110" s="67">
        <v>240684</v>
      </c>
    </row>
    <row r="111" spans="1:10" s="65" customFormat="1" ht="11.25" customHeight="1">
      <c r="A111" s="1277" t="s">
        <v>165</v>
      </c>
      <c r="B111" s="1278"/>
      <c r="C111" s="179" t="s">
        <v>166</v>
      </c>
      <c r="D111" s="283"/>
      <c r="E111" s="66"/>
      <c r="G111" s="185" t="s">
        <v>774</v>
      </c>
      <c r="H111" s="198" t="s">
        <v>38</v>
      </c>
      <c r="I111" s="181"/>
      <c r="J111" s="66">
        <v>11168000</v>
      </c>
    </row>
    <row r="112" spans="1:10" s="65" customFormat="1" ht="11.25" customHeight="1">
      <c r="A112" s="1277" t="s">
        <v>167</v>
      </c>
      <c r="B112" s="1278"/>
      <c r="C112" s="179" t="s">
        <v>38</v>
      </c>
      <c r="D112" s="283"/>
      <c r="E112" s="66">
        <v>30000</v>
      </c>
      <c r="G112" s="185" t="s">
        <v>805</v>
      </c>
      <c r="H112" s="198" t="s">
        <v>813</v>
      </c>
      <c r="I112" s="181"/>
      <c r="J112" s="66">
        <v>1500000</v>
      </c>
    </row>
    <row r="113" spans="1:10" s="65" customFormat="1" ht="11.25" customHeight="1">
      <c r="A113" s="1277" t="s">
        <v>389</v>
      </c>
      <c r="B113" s="1278"/>
      <c r="C113" s="179" t="s">
        <v>719</v>
      </c>
      <c r="D113" s="284">
        <v>1602620</v>
      </c>
      <c r="E113" s="67">
        <v>661200</v>
      </c>
      <c r="F113" s="146"/>
      <c r="G113" s="185"/>
      <c r="H113" s="179"/>
      <c r="I113" s="181"/>
      <c r="J113" s="66"/>
    </row>
    <row r="114" spans="1:10" s="65" customFormat="1" ht="11.25" customHeight="1">
      <c r="A114" s="1277" t="s">
        <v>168</v>
      </c>
      <c r="B114" s="1278"/>
      <c r="C114" s="179" t="s">
        <v>169</v>
      </c>
      <c r="D114" s="283"/>
      <c r="E114" s="66"/>
      <c r="F114" s="146"/>
      <c r="G114" s="185"/>
      <c r="H114" s="179"/>
      <c r="I114" s="181"/>
      <c r="J114" s="66"/>
    </row>
    <row r="115" spans="1:10" s="65" customFormat="1" ht="11.25" customHeight="1">
      <c r="A115" s="1277" t="s">
        <v>231</v>
      </c>
      <c r="B115" s="1278"/>
      <c r="C115" s="179" t="s">
        <v>38</v>
      </c>
      <c r="D115" s="283">
        <v>230000</v>
      </c>
      <c r="E115" s="66">
        <f>100000+200000</f>
        <v>300000</v>
      </c>
      <c r="G115" s="185"/>
      <c r="H115" s="179"/>
      <c r="I115" s="181"/>
      <c r="J115" s="66"/>
    </row>
    <row r="116" spans="1:10" s="65" customFormat="1" ht="11.25" customHeight="1">
      <c r="A116" s="1277" t="s">
        <v>0</v>
      </c>
      <c r="B116" s="1278"/>
      <c r="C116" s="179"/>
      <c r="D116" s="283"/>
      <c r="E116" s="66"/>
      <c r="G116" s="185"/>
      <c r="H116" s="185"/>
      <c r="I116" s="181"/>
      <c r="J116" s="66"/>
    </row>
    <row r="117" spans="1:10" s="65" customFormat="1" ht="11.25" customHeight="1">
      <c r="A117" s="1277" t="s">
        <v>388</v>
      </c>
      <c r="B117" s="1278"/>
      <c r="C117" s="179" t="s">
        <v>38</v>
      </c>
      <c r="D117" s="284">
        <v>250000</v>
      </c>
      <c r="E117" s="67"/>
      <c r="G117" s="185"/>
      <c r="H117" s="185"/>
      <c r="I117" s="181"/>
      <c r="J117" s="66"/>
    </row>
    <row r="118" spans="1:10" s="65" customFormat="1" ht="11.25" customHeight="1">
      <c r="A118" s="1277" t="s">
        <v>724</v>
      </c>
      <c r="B118" s="1278"/>
      <c r="C118" s="179" t="s">
        <v>38</v>
      </c>
      <c r="D118" s="284"/>
      <c r="E118" s="67">
        <v>176000</v>
      </c>
      <c r="G118" s="185"/>
      <c r="H118" s="185"/>
      <c r="I118" s="181"/>
      <c r="J118" s="66"/>
    </row>
    <row r="119" spans="1:10" s="65" customFormat="1" ht="11.25" customHeight="1">
      <c r="A119" s="1277" t="s">
        <v>725</v>
      </c>
      <c r="B119" s="1278"/>
      <c r="C119" s="179" t="s">
        <v>812</v>
      </c>
      <c r="D119" s="285"/>
      <c r="E119" s="67">
        <v>65000</v>
      </c>
      <c r="G119" s="185"/>
      <c r="H119" s="185"/>
      <c r="I119" s="181"/>
      <c r="J119" s="66"/>
    </row>
    <row r="120" spans="1:10" s="65" customFormat="1" ht="11.25" customHeight="1" thickBot="1">
      <c r="A120" s="1408" t="s">
        <v>811</v>
      </c>
      <c r="B120" s="1409"/>
      <c r="C120" s="198" t="s">
        <v>38</v>
      </c>
      <c r="D120" s="174"/>
      <c r="E120" s="67">
        <v>10800</v>
      </c>
      <c r="G120" s="186"/>
      <c r="H120" s="186"/>
      <c r="I120" s="182"/>
      <c r="J120" s="171"/>
    </row>
    <row r="121" spans="1:10" s="129" customFormat="1" ht="11.25" customHeight="1" thickBot="1">
      <c r="A121" s="1348" t="s">
        <v>9</v>
      </c>
      <c r="B121" s="1349"/>
      <c r="C121" s="197"/>
      <c r="D121" s="196">
        <f>SUM(D100:D120)</f>
        <v>13304111</v>
      </c>
      <c r="E121" s="128">
        <f>SUM(E100:E120)</f>
        <v>11977359</v>
      </c>
      <c r="G121" s="187" t="s">
        <v>9</v>
      </c>
      <c r="H121" s="187"/>
      <c r="I121" s="183">
        <f>SUM(I100:I120)</f>
        <v>6802490</v>
      </c>
      <c r="J121" s="172">
        <f>SUM(J100:J120)</f>
        <v>17584884</v>
      </c>
    </row>
    <row r="122" ht="9.75" customHeight="1"/>
    <row r="123" spans="1:14" ht="13.5" customHeight="1" thickBot="1">
      <c r="A123" s="2" t="s">
        <v>19</v>
      </c>
      <c r="B123" s="1"/>
      <c r="C123" s="1"/>
      <c r="D123"/>
      <c r="E123"/>
      <c r="F123"/>
      <c r="G123" s="2" t="s">
        <v>716</v>
      </c>
      <c r="H123"/>
      <c r="I123"/>
      <c r="J123"/>
      <c r="L123"/>
      <c r="M123"/>
      <c r="N123"/>
    </row>
    <row r="124" spans="1:10" s="6" customFormat="1" ht="11.25" customHeight="1" thickBot="1">
      <c r="A124" s="1241" t="s">
        <v>565</v>
      </c>
      <c r="B124" s="1253"/>
      <c r="C124" s="1407"/>
      <c r="G124" s="1241" t="s">
        <v>717</v>
      </c>
      <c r="H124" s="1253"/>
      <c r="I124" s="1253"/>
      <c r="J124" s="1176"/>
    </row>
    <row r="125" spans="1:10" s="48" customFormat="1" ht="11.25" customHeight="1" thickBot="1">
      <c r="A125" s="1346" t="s">
        <v>17</v>
      </c>
      <c r="B125" s="1347"/>
      <c r="C125" s="1156">
        <f>E121/1000</f>
        <v>11977.359</v>
      </c>
      <c r="D125" s="1167"/>
      <c r="G125" s="1254" t="s">
        <v>718</v>
      </c>
      <c r="H125" s="1255"/>
      <c r="I125" s="1256"/>
      <c r="J125" s="1177">
        <v>8974</v>
      </c>
    </row>
    <row r="126" spans="1:10" s="48" customFormat="1" ht="11.25" customHeight="1">
      <c r="A126" s="1344" t="s">
        <v>15</v>
      </c>
      <c r="B126" s="1345"/>
      <c r="C126" s="1157">
        <f>(J121-J101)/1000+376.2</f>
        <v>17584.884000000002</v>
      </c>
      <c r="D126" s="1167"/>
      <c r="J126" s="68"/>
    </row>
    <row r="127" spans="1:10" s="48" customFormat="1" ht="11.25" customHeight="1" thickBot="1">
      <c r="A127" s="1300" t="s">
        <v>18</v>
      </c>
      <c r="B127" s="1301"/>
      <c r="C127" s="1138">
        <f>F78</f>
        <v>316000</v>
      </c>
      <c r="J127" s="68"/>
    </row>
    <row r="128" spans="1:14" ht="9" customHeight="1">
      <c r="A128" s="14"/>
      <c r="B128" s="16"/>
      <c r="C128" s="10"/>
      <c r="D128"/>
      <c r="E128"/>
      <c r="F128"/>
      <c r="G128"/>
      <c r="H128"/>
      <c r="I128"/>
      <c r="J128" s="60"/>
      <c r="K128"/>
      <c r="L128"/>
      <c r="M128"/>
      <c r="N128"/>
    </row>
    <row r="129" spans="1:11" s="73" customFormat="1" ht="5.25" customHeight="1">
      <c r="A129" s="74"/>
      <c r="B129" s="74"/>
      <c r="C129" s="75"/>
      <c r="D129" s="75"/>
      <c r="E129" s="75"/>
      <c r="F129" s="75"/>
      <c r="G129" s="75"/>
      <c r="H129" s="75"/>
      <c r="I129" s="75"/>
      <c r="J129" s="75"/>
      <c r="K129" s="72"/>
    </row>
    <row r="130" spans="1:14" ht="13.5" customHeight="1" thickBot="1">
      <c r="A130" s="2" t="s">
        <v>475</v>
      </c>
      <c r="B130"/>
      <c r="C130"/>
      <c r="D130"/>
      <c r="E130"/>
      <c r="F130"/>
      <c r="G130"/>
      <c r="H130"/>
      <c r="I130"/>
      <c r="J130" s="60"/>
      <c r="K130"/>
      <c r="L130"/>
      <c r="M130"/>
      <c r="N130"/>
    </row>
    <row r="131" spans="1:13" s="1125" customFormat="1" ht="22.5" customHeight="1">
      <c r="A131" s="1434" t="s">
        <v>476</v>
      </c>
      <c r="B131" s="1435"/>
      <c r="C131" s="1428" t="s">
        <v>525</v>
      </c>
      <c r="D131" s="1428" t="s">
        <v>526</v>
      </c>
      <c r="E131" s="1428" t="s">
        <v>527</v>
      </c>
      <c r="F131" s="1428" t="s">
        <v>726</v>
      </c>
      <c r="G131" s="1428" t="s">
        <v>477</v>
      </c>
      <c r="H131" s="1088" t="s">
        <v>478</v>
      </c>
      <c r="I131" s="1122" t="s">
        <v>165</v>
      </c>
      <c r="J131" s="1419" t="s">
        <v>479</v>
      </c>
      <c r="K131" s="1421" t="s">
        <v>480</v>
      </c>
      <c r="L131" s="1428" t="s">
        <v>481</v>
      </c>
      <c r="M131" s="1124"/>
    </row>
    <row r="132" spans="1:13" s="1125" customFormat="1" ht="32.25" customHeight="1" thickBot="1">
      <c r="A132" s="1436"/>
      <c r="B132" s="1437"/>
      <c r="C132" s="1429"/>
      <c r="D132" s="1429"/>
      <c r="E132" s="1438"/>
      <c r="F132" s="1458"/>
      <c r="G132" s="1439"/>
      <c r="H132" s="1089" t="s">
        <v>482</v>
      </c>
      <c r="I132" s="1123" t="s">
        <v>521</v>
      </c>
      <c r="J132" s="1420"/>
      <c r="K132" s="1422"/>
      <c r="L132" s="1429"/>
      <c r="M132" s="1124"/>
    </row>
    <row r="133" spans="1:13" s="1127" customFormat="1" ht="11.25" customHeight="1">
      <c r="A133" s="1430" t="s">
        <v>483</v>
      </c>
      <c r="B133" s="1431"/>
      <c r="C133" s="1090"/>
      <c r="D133" s="1091"/>
      <c r="E133" s="1091"/>
      <c r="F133" s="1091"/>
      <c r="G133" s="1091"/>
      <c r="H133" s="1180">
        <v>277150.8</v>
      </c>
      <c r="I133" s="1181"/>
      <c r="J133" s="1182"/>
      <c r="K133" s="1183">
        <f>SUM(H133:J133)</f>
        <v>277150.8</v>
      </c>
      <c r="L133" s="1184">
        <f aca="true" t="shared" si="8" ref="L133:L143">SUM(C133:G133,K133)</f>
        <v>277150.8</v>
      </c>
      <c r="M133" s="1126"/>
    </row>
    <row r="134" spans="1:13" s="1127" customFormat="1" ht="11.25" customHeight="1">
      <c r="A134" s="1432" t="s">
        <v>484</v>
      </c>
      <c r="B134" s="1433"/>
      <c r="C134" s="1099"/>
      <c r="D134" s="1091">
        <v>318940</v>
      </c>
      <c r="E134" s="1091"/>
      <c r="F134" s="1091"/>
      <c r="G134" s="1091"/>
      <c r="H134" s="1092">
        <v>0</v>
      </c>
      <c r="I134" s="1093"/>
      <c r="J134" s="1094"/>
      <c r="K134" s="1095">
        <f aca="true" t="shared" si="9" ref="K134:K143">SUM(H134:J134)</f>
        <v>0</v>
      </c>
      <c r="L134" s="1096">
        <f t="shared" si="8"/>
        <v>318940</v>
      </c>
      <c r="M134" s="1126"/>
    </row>
    <row r="135" spans="1:13" s="1127" customFormat="1" ht="11.25" customHeight="1">
      <c r="A135" s="1432" t="s">
        <v>522</v>
      </c>
      <c r="B135" s="1433"/>
      <c r="C135" s="1099"/>
      <c r="D135" s="1091"/>
      <c r="E135" s="1091"/>
      <c r="F135" s="1091"/>
      <c r="G135" s="1091"/>
      <c r="H135" s="1092">
        <v>90000</v>
      </c>
      <c r="I135" s="1093"/>
      <c r="J135" s="1094"/>
      <c r="K135" s="1095">
        <f t="shared" si="9"/>
        <v>90000</v>
      </c>
      <c r="L135" s="1096">
        <f t="shared" si="8"/>
        <v>90000</v>
      </c>
      <c r="M135" s="1126"/>
    </row>
    <row r="136" spans="1:13" s="1127" customFormat="1" ht="11.25" customHeight="1">
      <c r="A136" s="1432" t="s">
        <v>486</v>
      </c>
      <c r="B136" s="1433"/>
      <c r="C136" s="1099">
        <v>2100000</v>
      </c>
      <c r="D136" s="1091"/>
      <c r="E136" s="1091"/>
      <c r="F136" s="1091"/>
      <c r="G136" s="1091"/>
      <c r="H136" s="1092"/>
      <c r="I136" s="1093"/>
      <c r="J136" s="1094"/>
      <c r="K136" s="1095">
        <f t="shared" si="9"/>
        <v>0</v>
      </c>
      <c r="L136" s="1096">
        <f t="shared" si="8"/>
        <v>2100000</v>
      </c>
      <c r="M136" s="1126"/>
    </row>
    <row r="137" spans="1:13" s="1127" customFormat="1" ht="11.25" customHeight="1">
      <c r="A137" s="1432" t="s">
        <v>487</v>
      </c>
      <c r="B137" s="1433"/>
      <c r="C137" s="1099">
        <v>3500000</v>
      </c>
      <c r="D137" s="1091"/>
      <c r="E137" s="1091"/>
      <c r="F137" s="1091"/>
      <c r="G137" s="1091"/>
      <c r="H137" s="1092"/>
      <c r="I137" s="1093"/>
      <c r="J137" s="1094"/>
      <c r="K137" s="1095">
        <f t="shared" si="9"/>
        <v>0</v>
      </c>
      <c r="L137" s="1096">
        <f t="shared" si="8"/>
        <v>3500000</v>
      </c>
      <c r="M137" s="1126"/>
    </row>
    <row r="138" spans="1:13" s="1127" customFormat="1" ht="11.25" customHeight="1">
      <c r="A138" s="1440" t="s">
        <v>528</v>
      </c>
      <c r="B138" s="1441"/>
      <c r="C138" s="1185">
        <v>2471067.81</v>
      </c>
      <c r="D138" s="1186"/>
      <c r="E138" s="1186"/>
      <c r="F138" s="1186"/>
      <c r="G138" s="1186"/>
      <c r="H138" s="1180">
        <v>505681.19</v>
      </c>
      <c r="I138" s="1181"/>
      <c r="J138" s="1182"/>
      <c r="K138" s="1183">
        <f t="shared" si="9"/>
        <v>505681.19</v>
      </c>
      <c r="L138" s="1184">
        <f t="shared" si="8"/>
        <v>2976749</v>
      </c>
      <c r="M138" s="1126"/>
    </row>
    <row r="139" spans="1:13" s="1129" customFormat="1" ht="11.25" customHeight="1">
      <c r="A139" s="1440" t="s">
        <v>529</v>
      </c>
      <c r="B139" s="1441"/>
      <c r="C139" s="1185">
        <v>183881.11</v>
      </c>
      <c r="D139" s="1186">
        <v>112717</v>
      </c>
      <c r="E139" s="1186"/>
      <c r="F139" s="1186"/>
      <c r="G139" s="1186"/>
      <c r="H139" s="1180">
        <v>461609.29</v>
      </c>
      <c r="I139" s="1181"/>
      <c r="J139" s="1182"/>
      <c r="K139" s="1183">
        <f t="shared" si="9"/>
        <v>461609.29</v>
      </c>
      <c r="L139" s="1184">
        <f t="shared" si="8"/>
        <v>758207.3999999999</v>
      </c>
      <c r="M139" s="1128"/>
    </row>
    <row r="140" spans="1:13" s="1127" customFormat="1" ht="11.25" customHeight="1">
      <c r="A140" s="1432" t="s">
        <v>485</v>
      </c>
      <c r="B140" s="1433"/>
      <c r="C140" s="1091">
        <v>170000</v>
      </c>
      <c r="D140" s="1091"/>
      <c r="E140" s="1091"/>
      <c r="F140" s="1091"/>
      <c r="G140" s="1091"/>
      <c r="H140" s="1092"/>
      <c r="I140" s="1093"/>
      <c r="J140" s="1094"/>
      <c r="K140" s="1095">
        <f t="shared" si="9"/>
        <v>0</v>
      </c>
      <c r="L140" s="1096">
        <f t="shared" si="8"/>
        <v>170000</v>
      </c>
      <c r="M140" s="1126"/>
    </row>
    <row r="141" spans="1:13" s="1127" customFormat="1" ht="11.25" customHeight="1">
      <c r="A141" s="1440" t="s">
        <v>530</v>
      </c>
      <c r="B141" s="1441"/>
      <c r="C141" s="1186">
        <v>544716</v>
      </c>
      <c r="D141" s="1186"/>
      <c r="E141" s="1186"/>
      <c r="F141" s="1186"/>
      <c r="G141" s="1186"/>
      <c r="H141" s="1180"/>
      <c r="I141" s="1181"/>
      <c r="J141" s="1182"/>
      <c r="K141" s="1183"/>
      <c r="L141" s="1184">
        <f t="shared" si="8"/>
        <v>544716</v>
      </c>
      <c r="M141" s="1126"/>
    </row>
    <row r="142" spans="1:13" s="1127" customFormat="1" ht="11.25" customHeight="1">
      <c r="A142" s="1432" t="s">
        <v>523</v>
      </c>
      <c r="B142" s="1433"/>
      <c r="C142" s="1091">
        <v>150000</v>
      </c>
      <c r="D142" s="1091"/>
      <c r="E142" s="1091"/>
      <c r="F142" s="1091"/>
      <c r="G142" s="1091"/>
      <c r="H142" s="1092"/>
      <c r="I142" s="1093"/>
      <c r="J142" s="1094"/>
      <c r="K142" s="1095">
        <f t="shared" si="9"/>
        <v>0</v>
      </c>
      <c r="L142" s="1096">
        <f t="shared" si="8"/>
        <v>150000</v>
      </c>
      <c r="M142" s="1126"/>
    </row>
    <row r="143" spans="1:13" s="1127" customFormat="1" ht="11.25" customHeight="1">
      <c r="A143" s="1432" t="s">
        <v>524</v>
      </c>
      <c r="B143" s="1433"/>
      <c r="C143" s="1099">
        <v>190000</v>
      </c>
      <c r="D143" s="1091"/>
      <c r="E143" s="1091"/>
      <c r="F143" s="1091"/>
      <c r="G143" s="1091"/>
      <c r="H143" s="1092"/>
      <c r="I143" s="1093"/>
      <c r="J143" s="1094"/>
      <c r="K143" s="1095">
        <f t="shared" si="9"/>
        <v>0</v>
      </c>
      <c r="L143" s="1096">
        <f t="shared" si="8"/>
        <v>190000</v>
      </c>
      <c r="M143" s="1126"/>
    </row>
    <row r="144" spans="1:13" s="1105" customFormat="1" ht="11.25" customHeight="1" thickBot="1">
      <c r="A144" s="1442" t="s">
        <v>488</v>
      </c>
      <c r="B144" s="1443"/>
      <c r="C144" s="1100">
        <f aca="true" t="shared" si="10" ref="C144:L144">SUM(C133:C143)</f>
        <v>9309664.920000002</v>
      </c>
      <c r="D144" s="1100">
        <f>SUM(D133:D143)</f>
        <v>431657</v>
      </c>
      <c r="E144" s="1100">
        <f t="shared" si="10"/>
        <v>0</v>
      </c>
      <c r="F144" s="1100">
        <f t="shared" si="10"/>
        <v>0</v>
      </c>
      <c r="G144" s="1100">
        <f t="shared" si="10"/>
        <v>0</v>
      </c>
      <c r="H144" s="1101">
        <f t="shared" si="10"/>
        <v>1334441.28</v>
      </c>
      <c r="I144" s="1102">
        <f t="shared" si="10"/>
        <v>0</v>
      </c>
      <c r="J144" s="1102">
        <f t="shared" si="10"/>
        <v>0</v>
      </c>
      <c r="K144" s="1103">
        <f t="shared" si="10"/>
        <v>1334441.28</v>
      </c>
      <c r="L144" s="1100">
        <f t="shared" si="10"/>
        <v>11075763.200000001</v>
      </c>
      <c r="M144" s="1104"/>
    </row>
    <row r="145" spans="1:13" s="1098" customFormat="1" ht="6" customHeight="1" thickBot="1">
      <c r="A145" s="1106"/>
      <c r="B145" s="1106"/>
      <c r="C145" s="1106"/>
      <c r="D145" s="1106"/>
      <c r="E145" s="1106"/>
      <c r="F145" s="1106"/>
      <c r="G145" s="1106"/>
      <c r="H145" s="1106"/>
      <c r="I145" s="1106"/>
      <c r="J145" s="1106"/>
      <c r="K145" s="1106"/>
      <c r="L145" s="1106"/>
      <c r="M145" s="1097"/>
    </row>
    <row r="146" spans="1:13" s="1108" customFormat="1" ht="22.5" customHeight="1">
      <c r="A146" s="1444" t="s">
        <v>489</v>
      </c>
      <c r="B146" s="1445"/>
      <c r="C146" s="1428" t="s">
        <v>525</v>
      </c>
      <c r="D146" s="1428" t="s">
        <v>526</v>
      </c>
      <c r="E146" s="1428" t="s">
        <v>527</v>
      </c>
      <c r="F146" s="1428" t="s">
        <v>726</v>
      </c>
      <c r="G146" s="1428" t="s">
        <v>477</v>
      </c>
      <c r="H146" s="1088" t="s">
        <v>478</v>
      </c>
      <c r="I146" s="1122" t="s">
        <v>165</v>
      </c>
      <c r="J146" s="1419" t="s">
        <v>479</v>
      </c>
      <c r="K146" s="1421" t="s">
        <v>480</v>
      </c>
      <c r="L146" s="1428" t="s">
        <v>481</v>
      </c>
      <c r="M146" s="1107"/>
    </row>
    <row r="147" spans="1:13" s="1110" customFormat="1" ht="34.5" customHeight="1" thickBot="1">
      <c r="A147" s="1446"/>
      <c r="B147" s="1447"/>
      <c r="C147" s="1429"/>
      <c r="D147" s="1429"/>
      <c r="E147" s="1438"/>
      <c r="F147" s="1458"/>
      <c r="G147" s="1439"/>
      <c r="H147" s="1089" t="s">
        <v>482</v>
      </c>
      <c r="I147" s="1123" t="s">
        <v>521</v>
      </c>
      <c r="J147" s="1420"/>
      <c r="K147" s="1422"/>
      <c r="L147" s="1429"/>
      <c r="M147" s="1109"/>
    </row>
    <row r="148" spans="1:13" s="1110" customFormat="1" ht="11.25" customHeight="1">
      <c r="A148" s="1448" t="s">
        <v>490</v>
      </c>
      <c r="B148" s="1449"/>
      <c r="C148" s="1090"/>
      <c r="D148" s="1091">
        <v>378701.32</v>
      </c>
      <c r="E148" s="1091"/>
      <c r="F148" s="1091"/>
      <c r="G148" s="1091"/>
      <c r="H148" s="1092"/>
      <c r="I148" s="1111"/>
      <c r="J148" s="1094"/>
      <c r="K148" s="1095">
        <f>SUM(H148:J148)</f>
        <v>0</v>
      </c>
      <c r="L148" s="1096">
        <f aca="true" t="shared" si="11" ref="L148:L187">SUM(C148:G148,K148)</f>
        <v>378701.32</v>
      </c>
      <c r="M148" s="1109"/>
    </row>
    <row r="149" spans="1:13" s="1110" customFormat="1" ht="11.25" customHeight="1">
      <c r="A149" s="1440" t="s">
        <v>491</v>
      </c>
      <c r="B149" s="1441"/>
      <c r="C149" s="1185"/>
      <c r="D149" s="1186">
        <v>658524.28</v>
      </c>
      <c r="E149" s="1091"/>
      <c r="F149" s="1091"/>
      <c r="G149" s="1091"/>
      <c r="H149" s="1180">
        <v>1377835.72</v>
      </c>
      <c r="I149" s="1187"/>
      <c r="J149" s="1182"/>
      <c r="K149" s="1183">
        <f aca="true" t="shared" si="12" ref="K149:K166">SUM(H149:J149)</f>
        <v>1377835.72</v>
      </c>
      <c r="L149" s="1184">
        <f t="shared" si="11"/>
        <v>2036360</v>
      </c>
      <c r="M149" s="1109"/>
    </row>
    <row r="150" spans="1:13" s="1110" customFormat="1" ht="11.25" customHeight="1">
      <c r="A150" s="1432" t="s">
        <v>492</v>
      </c>
      <c r="B150" s="1433"/>
      <c r="C150" s="1099"/>
      <c r="D150" s="1091"/>
      <c r="E150" s="1091"/>
      <c r="F150" s="1091"/>
      <c r="G150" s="1091"/>
      <c r="H150" s="1092">
        <v>50000</v>
      </c>
      <c r="I150" s="1093"/>
      <c r="J150" s="1094"/>
      <c r="K150" s="1095">
        <f t="shared" si="12"/>
        <v>50000</v>
      </c>
      <c r="L150" s="1096">
        <f t="shared" si="11"/>
        <v>50000</v>
      </c>
      <c r="M150" s="1109"/>
    </row>
    <row r="151" spans="1:13" s="1110" customFormat="1" ht="11.25" customHeight="1">
      <c r="A151" s="1432" t="s">
        <v>493</v>
      </c>
      <c r="B151" s="1433"/>
      <c r="C151" s="1099"/>
      <c r="D151" s="1091">
        <v>232251</v>
      </c>
      <c r="E151" s="1091"/>
      <c r="F151" s="1091"/>
      <c r="G151" s="1091"/>
      <c r="H151" s="1092"/>
      <c r="I151" s="1093"/>
      <c r="J151" s="1094"/>
      <c r="K151" s="1095">
        <f t="shared" si="12"/>
        <v>0</v>
      </c>
      <c r="L151" s="1096">
        <f t="shared" si="11"/>
        <v>232251</v>
      </c>
      <c r="M151" s="1109"/>
    </row>
    <row r="152" spans="1:13" s="1110" customFormat="1" ht="11.25" customHeight="1">
      <c r="A152" s="1432" t="s">
        <v>494</v>
      </c>
      <c r="B152" s="1433"/>
      <c r="C152" s="1099"/>
      <c r="D152" s="1091">
        <v>111232</v>
      </c>
      <c r="E152" s="1091"/>
      <c r="F152" s="1091"/>
      <c r="G152" s="1091"/>
      <c r="H152" s="1092"/>
      <c r="I152" s="1093"/>
      <c r="J152" s="1094"/>
      <c r="K152" s="1095">
        <f t="shared" si="12"/>
        <v>0</v>
      </c>
      <c r="L152" s="1096">
        <f t="shared" si="11"/>
        <v>111232</v>
      </c>
      <c r="M152" s="1109"/>
    </row>
    <row r="153" spans="1:13" s="1110" customFormat="1" ht="11.25" customHeight="1">
      <c r="A153" s="1432" t="s">
        <v>497</v>
      </c>
      <c r="B153" s="1433"/>
      <c r="C153" s="1099"/>
      <c r="D153" s="1091">
        <v>283800</v>
      </c>
      <c r="E153" s="1091"/>
      <c r="F153" s="1091"/>
      <c r="G153" s="1091"/>
      <c r="H153" s="1092"/>
      <c r="I153" s="1093"/>
      <c r="J153" s="1094"/>
      <c r="K153" s="1095">
        <f t="shared" si="12"/>
        <v>0</v>
      </c>
      <c r="L153" s="1096">
        <f t="shared" si="11"/>
        <v>283800</v>
      </c>
      <c r="M153" s="1109"/>
    </row>
    <row r="154" spans="1:13" s="1110" customFormat="1" ht="11.25" customHeight="1">
      <c r="A154" s="1432" t="s">
        <v>531</v>
      </c>
      <c r="B154" s="1433"/>
      <c r="C154" s="1099">
        <v>800000</v>
      </c>
      <c r="D154" s="1091"/>
      <c r="E154" s="1091"/>
      <c r="F154" s="1091"/>
      <c r="G154" s="1091"/>
      <c r="H154" s="1092"/>
      <c r="I154" s="1093"/>
      <c r="J154" s="1094"/>
      <c r="K154" s="1095">
        <f t="shared" si="12"/>
        <v>0</v>
      </c>
      <c r="L154" s="1096">
        <f t="shared" si="11"/>
        <v>800000</v>
      </c>
      <c r="M154" s="1109"/>
    </row>
    <row r="155" spans="1:13" s="1110" customFormat="1" ht="11.25" customHeight="1">
      <c r="A155" s="1440" t="s">
        <v>532</v>
      </c>
      <c r="B155" s="1441"/>
      <c r="C155" s="1185">
        <v>681562</v>
      </c>
      <c r="D155" s="1186"/>
      <c r="E155" s="1186"/>
      <c r="F155" s="1186"/>
      <c r="G155" s="1186"/>
      <c r="H155" s="1180"/>
      <c r="I155" s="1181"/>
      <c r="J155" s="1182"/>
      <c r="K155" s="1183">
        <f t="shared" si="12"/>
        <v>0</v>
      </c>
      <c r="L155" s="1184">
        <f t="shared" si="11"/>
        <v>681562</v>
      </c>
      <c r="M155" s="1109"/>
    </row>
    <row r="156" spans="1:13" s="1110" customFormat="1" ht="11.25" customHeight="1">
      <c r="A156" s="1432" t="s">
        <v>533</v>
      </c>
      <c r="B156" s="1433"/>
      <c r="C156" s="1099">
        <v>150000</v>
      </c>
      <c r="D156" s="1091"/>
      <c r="E156" s="1091"/>
      <c r="F156" s="1091"/>
      <c r="G156" s="1091"/>
      <c r="H156" s="1092"/>
      <c r="I156" s="1093"/>
      <c r="J156" s="1094"/>
      <c r="K156" s="1095">
        <f t="shared" si="12"/>
        <v>0</v>
      </c>
      <c r="L156" s="1096">
        <f t="shared" si="11"/>
        <v>150000</v>
      </c>
      <c r="M156" s="1109"/>
    </row>
    <row r="157" spans="1:13" s="1110" customFormat="1" ht="11.25" customHeight="1">
      <c r="A157" s="1432" t="s">
        <v>534</v>
      </c>
      <c r="B157" s="1433"/>
      <c r="C157" s="1099">
        <v>220000</v>
      </c>
      <c r="D157" s="1091"/>
      <c r="E157" s="1091"/>
      <c r="F157" s="1091"/>
      <c r="G157" s="1091"/>
      <c r="H157" s="1092"/>
      <c r="I157" s="1093"/>
      <c r="J157" s="1094"/>
      <c r="K157" s="1095">
        <f t="shared" si="12"/>
        <v>0</v>
      </c>
      <c r="L157" s="1096">
        <f t="shared" si="11"/>
        <v>220000</v>
      </c>
      <c r="M157" s="1109"/>
    </row>
    <row r="158" spans="1:13" s="1110" customFormat="1" ht="11.25" customHeight="1">
      <c r="A158" s="1432" t="s">
        <v>535</v>
      </c>
      <c r="B158" s="1433"/>
      <c r="C158" s="1099">
        <v>55000</v>
      </c>
      <c r="D158" s="1091"/>
      <c r="E158" s="1091"/>
      <c r="F158" s="1091"/>
      <c r="G158" s="1091"/>
      <c r="H158" s="1092"/>
      <c r="I158" s="1093"/>
      <c r="J158" s="1094"/>
      <c r="K158" s="1095">
        <f t="shared" si="12"/>
        <v>0</v>
      </c>
      <c r="L158" s="1096">
        <f t="shared" si="11"/>
        <v>55000</v>
      </c>
      <c r="M158" s="1109"/>
    </row>
    <row r="159" spans="1:13" s="1110" customFormat="1" ht="11.25" customHeight="1">
      <c r="A159" s="1432" t="s">
        <v>536</v>
      </c>
      <c r="B159" s="1433"/>
      <c r="C159" s="1099">
        <v>400000</v>
      </c>
      <c r="D159" s="1091"/>
      <c r="E159" s="1091"/>
      <c r="F159" s="1091"/>
      <c r="G159" s="1091"/>
      <c r="H159" s="1092"/>
      <c r="I159" s="1093"/>
      <c r="J159" s="1094"/>
      <c r="K159" s="1095">
        <f t="shared" si="12"/>
        <v>0</v>
      </c>
      <c r="L159" s="1096">
        <f t="shared" si="11"/>
        <v>400000</v>
      </c>
      <c r="M159" s="1109"/>
    </row>
    <row r="160" spans="1:13" s="1110" customFormat="1" ht="11.25" customHeight="1">
      <c r="A160" s="1432" t="s">
        <v>537</v>
      </c>
      <c r="B160" s="1433"/>
      <c r="C160" s="1099">
        <v>2700000</v>
      </c>
      <c r="D160" s="1091"/>
      <c r="E160" s="1091"/>
      <c r="F160" s="1091"/>
      <c r="G160" s="1091"/>
      <c r="H160" s="1092"/>
      <c r="I160" s="1093"/>
      <c r="J160" s="1094"/>
      <c r="K160" s="1095">
        <f t="shared" si="12"/>
        <v>0</v>
      </c>
      <c r="L160" s="1096">
        <f t="shared" si="11"/>
        <v>2700000</v>
      </c>
      <c r="M160" s="1109"/>
    </row>
    <row r="161" spans="1:13" s="1110" customFormat="1" ht="11.25" customHeight="1">
      <c r="A161" s="1432" t="s">
        <v>538</v>
      </c>
      <c r="B161" s="1433"/>
      <c r="C161" s="1099">
        <v>400000</v>
      </c>
      <c r="D161" s="1091"/>
      <c r="E161" s="1091"/>
      <c r="F161" s="1091"/>
      <c r="G161" s="1091"/>
      <c r="H161" s="1092"/>
      <c r="I161" s="1093"/>
      <c r="J161" s="1094"/>
      <c r="K161" s="1095">
        <f t="shared" si="12"/>
        <v>0</v>
      </c>
      <c r="L161" s="1096">
        <f t="shared" si="11"/>
        <v>400000</v>
      </c>
      <c r="M161" s="1109"/>
    </row>
    <row r="162" spans="1:13" s="1110" customFormat="1" ht="11.25" customHeight="1">
      <c r="A162" s="1432" t="s">
        <v>539</v>
      </c>
      <c r="B162" s="1433"/>
      <c r="C162" s="1099">
        <v>190000</v>
      </c>
      <c r="D162" s="1091"/>
      <c r="E162" s="1091"/>
      <c r="F162" s="1091"/>
      <c r="G162" s="1091"/>
      <c r="H162" s="1092"/>
      <c r="I162" s="1093"/>
      <c r="J162" s="1094"/>
      <c r="K162" s="1095">
        <f t="shared" si="12"/>
        <v>0</v>
      </c>
      <c r="L162" s="1096">
        <f t="shared" si="11"/>
        <v>190000</v>
      </c>
      <c r="M162" s="1109"/>
    </row>
    <row r="163" spans="1:13" s="1110" customFormat="1" ht="11.25" customHeight="1">
      <c r="A163" s="1432" t="s">
        <v>540</v>
      </c>
      <c r="B163" s="1433"/>
      <c r="C163" s="1099">
        <v>550000</v>
      </c>
      <c r="D163" s="1091"/>
      <c r="E163" s="1091"/>
      <c r="F163" s="1091"/>
      <c r="G163" s="1091"/>
      <c r="H163" s="1092"/>
      <c r="I163" s="1093"/>
      <c r="J163" s="1094"/>
      <c r="K163" s="1095">
        <f t="shared" si="12"/>
        <v>0</v>
      </c>
      <c r="L163" s="1096">
        <f t="shared" si="11"/>
        <v>550000</v>
      </c>
      <c r="M163" s="1109"/>
    </row>
    <row r="164" spans="1:13" s="1110" customFormat="1" ht="11.25" customHeight="1">
      <c r="A164" s="1432" t="s">
        <v>541</v>
      </c>
      <c r="B164" s="1433"/>
      <c r="C164" s="1099">
        <v>700000</v>
      </c>
      <c r="D164" s="1091"/>
      <c r="E164" s="1091"/>
      <c r="F164" s="1091"/>
      <c r="G164" s="1091"/>
      <c r="H164" s="1092"/>
      <c r="I164" s="1093"/>
      <c r="J164" s="1094"/>
      <c r="K164" s="1095">
        <f t="shared" si="12"/>
        <v>0</v>
      </c>
      <c r="L164" s="1096">
        <f t="shared" si="11"/>
        <v>700000</v>
      </c>
      <c r="M164" s="1109"/>
    </row>
    <row r="165" spans="1:13" s="1110" customFormat="1" ht="11.25" customHeight="1">
      <c r="A165" s="1432" t="s">
        <v>542</v>
      </c>
      <c r="B165" s="1433"/>
      <c r="C165" s="1099"/>
      <c r="D165" s="1091"/>
      <c r="E165" s="1091"/>
      <c r="F165" s="1091"/>
      <c r="G165" s="1091">
        <v>1500000</v>
      </c>
      <c r="H165" s="1092"/>
      <c r="I165" s="1093"/>
      <c r="J165" s="1094"/>
      <c r="K165" s="1095">
        <f t="shared" si="12"/>
        <v>0</v>
      </c>
      <c r="L165" s="1096">
        <f t="shared" si="11"/>
        <v>1500000</v>
      </c>
      <c r="M165" s="1109"/>
    </row>
    <row r="166" spans="1:13" s="1110" customFormat="1" ht="11.25" customHeight="1">
      <c r="A166" s="1432" t="s">
        <v>543</v>
      </c>
      <c r="B166" s="1433"/>
      <c r="C166" s="1099">
        <v>800000</v>
      </c>
      <c r="D166" s="1091"/>
      <c r="E166" s="1091"/>
      <c r="F166" s="1091"/>
      <c r="G166" s="1091"/>
      <c r="H166" s="1092"/>
      <c r="I166" s="1093"/>
      <c r="J166" s="1094"/>
      <c r="K166" s="1095">
        <f t="shared" si="12"/>
        <v>0</v>
      </c>
      <c r="L166" s="1096">
        <f t="shared" si="11"/>
        <v>800000</v>
      </c>
      <c r="M166" s="1109"/>
    </row>
    <row r="167" spans="1:13" s="1110" customFormat="1" ht="11.25" customHeight="1">
      <c r="A167" s="1432" t="s">
        <v>544</v>
      </c>
      <c r="B167" s="1433"/>
      <c r="C167" s="1099">
        <v>1500000</v>
      </c>
      <c r="D167" s="1091"/>
      <c r="E167" s="1091"/>
      <c r="F167" s="1091"/>
      <c r="G167" s="1091"/>
      <c r="H167" s="1092"/>
      <c r="I167" s="1093"/>
      <c r="J167" s="1094"/>
      <c r="K167" s="1095">
        <f>SUM(H167:J167)</f>
        <v>0</v>
      </c>
      <c r="L167" s="1096">
        <f t="shared" si="11"/>
        <v>1500000</v>
      </c>
      <c r="M167" s="1109"/>
    </row>
    <row r="168" spans="1:13" s="1110" customFormat="1" ht="11.25" customHeight="1">
      <c r="A168" s="1432" t="s">
        <v>545</v>
      </c>
      <c r="B168" s="1433"/>
      <c r="C168" s="1099">
        <v>80000</v>
      </c>
      <c r="D168" s="1091"/>
      <c r="E168" s="1091"/>
      <c r="F168" s="1091"/>
      <c r="G168" s="1091"/>
      <c r="H168" s="1092"/>
      <c r="I168" s="1093"/>
      <c r="J168" s="1094"/>
      <c r="K168" s="1095">
        <f aca="true" t="shared" si="13" ref="K168:K208">SUM(H168:J168)</f>
        <v>0</v>
      </c>
      <c r="L168" s="1096">
        <f t="shared" si="11"/>
        <v>80000</v>
      </c>
      <c r="M168" s="1109"/>
    </row>
    <row r="169" spans="1:13" s="1110" customFormat="1" ht="11.25" customHeight="1">
      <c r="A169" s="1432" t="s">
        <v>546</v>
      </c>
      <c r="B169" s="1433"/>
      <c r="C169" s="1099">
        <v>800000</v>
      </c>
      <c r="D169" s="1091"/>
      <c r="E169" s="1091"/>
      <c r="F169" s="1091"/>
      <c r="G169" s="1091"/>
      <c r="H169" s="1092"/>
      <c r="I169" s="1093"/>
      <c r="J169" s="1094"/>
      <c r="K169" s="1095">
        <f t="shared" si="13"/>
        <v>0</v>
      </c>
      <c r="L169" s="1096">
        <f t="shared" si="11"/>
        <v>800000</v>
      </c>
      <c r="M169" s="1109"/>
    </row>
    <row r="170" spans="1:13" s="1110" customFormat="1" ht="11.25" customHeight="1">
      <c r="A170" s="1432" t="s">
        <v>547</v>
      </c>
      <c r="B170" s="1433"/>
      <c r="C170" s="1099">
        <v>150000</v>
      </c>
      <c r="D170" s="1091"/>
      <c r="E170" s="1091"/>
      <c r="F170" s="1091"/>
      <c r="G170" s="1091"/>
      <c r="H170" s="1092"/>
      <c r="I170" s="1093"/>
      <c r="J170" s="1094"/>
      <c r="K170" s="1095">
        <f t="shared" si="13"/>
        <v>0</v>
      </c>
      <c r="L170" s="1096">
        <f t="shared" si="11"/>
        <v>150000</v>
      </c>
      <c r="M170" s="1109"/>
    </row>
    <row r="171" spans="1:13" s="1110" customFormat="1" ht="11.25" customHeight="1">
      <c r="A171" s="1432" t="s">
        <v>548</v>
      </c>
      <c r="B171" s="1433"/>
      <c r="C171" s="1099">
        <v>150000</v>
      </c>
      <c r="D171" s="1091"/>
      <c r="E171" s="1091"/>
      <c r="F171" s="1091"/>
      <c r="G171" s="1091"/>
      <c r="H171" s="1092"/>
      <c r="I171" s="1093"/>
      <c r="J171" s="1094"/>
      <c r="K171" s="1095">
        <f t="shared" si="13"/>
        <v>0</v>
      </c>
      <c r="L171" s="1096">
        <f t="shared" si="11"/>
        <v>150000</v>
      </c>
      <c r="M171" s="1109"/>
    </row>
    <row r="172" spans="1:13" s="1110" customFormat="1" ht="11.25" customHeight="1">
      <c r="A172" s="1432" t="s">
        <v>549</v>
      </c>
      <c r="B172" s="1433"/>
      <c r="C172" s="1099">
        <v>1400000</v>
      </c>
      <c r="D172" s="1091"/>
      <c r="E172" s="1091"/>
      <c r="F172" s="1091"/>
      <c r="G172" s="1091"/>
      <c r="H172" s="1092"/>
      <c r="I172" s="1093"/>
      <c r="J172" s="1094"/>
      <c r="K172" s="1095">
        <f t="shared" si="13"/>
        <v>0</v>
      </c>
      <c r="L172" s="1096">
        <f t="shared" si="11"/>
        <v>1400000</v>
      </c>
      <c r="M172" s="1109"/>
    </row>
    <row r="173" spans="1:13" s="1110" customFormat="1" ht="11.25" customHeight="1">
      <c r="A173" s="1432" t="s">
        <v>550</v>
      </c>
      <c r="B173" s="1433"/>
      <c r="C173" s="1099">
        <v>100000</v>
      </c>
      <c r="D173" s="1091"/>
      <c r="E173" s="1091"/>
      <c r="F173" s="1091"/>
      <c r="G173" s="1091"/>
      <c r="H173" s="1092"/>
      <c r="I173" s="1093"/>
      <c r="J173" s="1094"/>
      <c r="K173" s="1095">
        <f t="shared" si="13"/>
        <v>0</v>
      </c>
      <c r="L173" s="1096">
        <f t="shared" si="11"/>
        <v>100000</v>
      </c>
      <c r="M173" s="1109"/>
    </row>
    <row r="174" spans="1:13" s="1110" customFormat="1" ht="11.25" customHeight="1">
      <c r="A174" s="1432" t="s">
        <v>551</v>
      </c>
      <c r="B174" s="1433"/>
      <c r="C174" s="1099">
        <v>120000</v>
      </c>
      <c r="D174" s="1091"/>
      <c r="E174" s="1091"/>
      <c r="F174" s="1091"/>
      <c r="G174" s="1091"/>
      <c r="H174" s="1092"/>
      <c r="I174" s="1093"/>
      <c r="J174" s="1094"/>
      <c r="K174" s="1095">
        <f t="shared" si="13"/>
        <v>0</v>
      </c>
      <c r="L174" s="1096">
        <f t="shared" si="11"/>
        <v>120000</v>
      </c>
      <c r="M174" s="1109"/>
    </row>
    <row r="175" spans="1:13" s="1110" customFormat="1" ht="11.25" customHeight="1">
      <c r="A175" s="1440" t="s">
        <v>552</v>
      </c>
      <c r="B175" s="1441"/>
      <c r="C175" s="1186">
        <v>177783</v>
      </c>
      <c r="D175" s="1186"/>
      <c r="E175" s="1186"/>
      <c r="F175" s="1186"/>
      <c r="G175" s="1186"/>
      <c r="H175" s="1180"/>
      <c r="I175" s="1181"/>
      <c r="J175" s="1182"/>
      <c r="K175" s="1183">
        <f t="shared" si="13"/>
        <v>0</v>
      </c>
      <c r="L175" s="1184">
        <f t="shared" si="11"/>
        <v>177783</v>
      </c>
      <c r="M175" s="1109"/>
    </row>
    <row r="176" spans="1:13" s="1110" customFormat="1" ht="11.25" customHeight="1">
      <c r="A176" s="1432" t="s">
        <v>553</v>
      </c>
      <c r="B176" s="1433"/>
      <c r="C176" s="1091">
        <v>40000</v>
      </c>
      <c r="D176" s="1091"/>
      <c r="E176" s="1112"/>
      <c r="F176" s="1112"/>
      <c r="G176" s="1091"/>
      <c r="H176" s="1092"/>
      <c r="I176" s="1093"/>
      <c r="J176" s="1094"/>
      <c r="K176" s="1095">
        <f t="shared" si="13"/>
        <v>0</v>
      </c>
      <c r="L176" s="1096">
        <f t="shared" si="11"/>
        <v>40000</v>
      </c>
      <c r="M176" s="1109"/>
    </row>
    <row r="177" spans="1:13" s="1110" customFormat="1" ht="11.25" customHeight="1">
      <c r="A177" s="1432" t="s">
        <v>554</v>
      </c>
      <c r="B177" s="1433"/>
      <c r="C177" s="1091">
        <v>300000</v>
      </c>
      <c r="D177" s="1091"/>
      <c r="E177" s="1112"/>
      <c r="F177" s="1112"/>
      <c r="G177" s="1091"/>
      <c r="H177" s="1092"/>
      <c r="I177" s="1093"/>
      <c r="J177" s="1094"/>
      <c r="K177" s="1095">
        <f t="shared" si="13"/>
        <v>0</v>
      </c>
      <c r="L177" s="1096">
        <f t="shared" si="11"/>
        <v>300000</v>
      </c>
      <c r="M177" s="1109"/>
    </row>
    <row r="178" spans="1:13" s="1110" customFormat="1" ht="11.25" customHeight="1">
      <c r="A178" s="1440" t="s">
        <v>555</v>
      </c>
      <c r="B178" s="1441"/>
      <c r="C178" s="1186">
        <f>15000000-11168000</f>
        <v>3832000</v>
      </c>
      <c r="D178" s="1186"/>
      <c r="E178" s="1186"/>
      <c r="F178" s="1186"/>
      <c r="G178" s="1186"/>
      <c r="H178" s="1180"/>
      <c r="I178" s="1181"/>
      <c r="J178" s="1182">
        <v>11168000</v>
      </c>
      <c r="K178" s="1183">
        <f t="shared" si="13"/>
        <v>11168000</v>
      </c>
      <c r="L178" s="1184">
        <f t="shared" si="11"/>
        <v>15000000</v>
      </c>
      <c r="M178" s="1109"/>
    </row>
    <row r="179" spans="1:13" s="1110" customFormat="1" ht="11.25" customHeight="1">
      <c r="A179" s="1432" t="s">
        <v>495</v>
      </c>
      <c r="B179" s="1433"/>
      <c r="C179" s="1091">
        <v>150000</v>
      </c>
      <c r="D179" s="1091"/>
      <c r="E179" s="1112"/>
      <c r="F179" s="1112"/>
      <c r="G179" s="1091"/>
      <c r="H179" s="1092"/>
      <c r="I179" s="1093"/>
      <c r="J179" s="1094"/>
      <c r="K179" s="1095">
        <f t="shared" si="13"/>
        <v>0</v>
      </c>
      <c r="L179" s="1096">
        <f t="shared" si="11"/>
        <v>150000</v>
      </c>
      <c r="M179" s="1109"/>
    </row>
    <row r="180" spans="1:13" s="1110" customFormat="1" ht="11.25" customHeight="1">
      <c r="A180" s="1432" t="s">
        <v>496</v>
      </c>
      <c r="B180" s="1433"/>
      <c r="C180" s="1091">
        <v>200000</v>
      </c>
      <c r="D180" s="1091"/>
      <c r="E180" s="1112"/>
      <c r="F180" s="1112"/>
      <c r="G180" s="1091"/>
      <c r="H180" s="1092"/>
      <c r="I180" s="1093"/>
      <c r="J180" s="1094"/>
      <c r="K180" s="1095">
        <f t="shared" si="13"/>
        <v>0</v>
      </c>
      <c r="L180" s="1096">
        <f t="shared" si="11"/>
        <v>200000</v>
      </c>
      <c r="M180" s="1109"/>
    </row>
    <row r="181" spans="1:13" s="1110" customFormat="1" ht="11.25" customHeight="1">
      <c r="A181" s="1432" t="s">
        <v>498</v>
      </c>
      <c r="B181" s="1433"/>
      <c r="C181" s="1091">
        <v>220000</v>
      </c>
      <c r="D181" s="1091"/>
      <c r="E181" s="1112"/>
      <c r="F181" s="1112"/>
      <c r="G181" s="1091"/>
      <c r="H181" s="1092"/>
      <c r="I181" s="1093"/>
      <c r="J181" s="1094"/>
      <c r="K181" s="1095">
        <f t="shared" si="13"/>
        <v>0</v>
      </c>
      <c r="L181" s="1096">
        <f t="shared" si="11"/>
        <v>220000</v>
      </c>
      <c r="M181" s="1109"/>
    </row>
    <row r="182" spans="1:13" s="1110" customFormat="1" ht="11.25" customHeight="1">
      <c r="A182" s="1440" t="s">
        <v>499</v>
      </c>
      <c r="B182" s="1441"/>
      <c r="C182" s="1186">
        <v>227989</v>
      </c>
      <c r="D182" s="1186"/>
      <c r="E182" s="1186"/>
      <c r="F182" s="1186"/>
      <c r="G182" s="1186"/>
      <c r="H182" s="1180"/>
      <c r="I182" s="1181"/>
      <c r="J182" s="1182"/>
      <c r="K182" s="1183">
        <f t="shared" si="13"/>
        <v>0</v>
      </c>
      <c r="L182" s="1184">
        <f t="shared" si="11"/>
        <v>227989</v>
      </c>
      <c r="M182" s="1109"/>
    </row>
    <row r="183" spans="1:13" s="1110" customFormat="1" ht="11.25" customHeight="1">
      <c r="A183" s="1432" t="s">
        <v>500</v>
      </c>
      <c r="B183" s="1433"/>
      <c r="C183" s="1091">
        <v>1000000</v>
      </c>
      <c r="D183" s="1091"/>
      <c r="E183" s="1112"/>
      <c r="F183" s="1112"/>
      <c r="G183" s="1091"/>
      <c r="H183" s="1092"/>
      <c r="I183" s="1093"/>
      <c r="J183" s="1094"/>
      <c r="K183" s="1095">
        <f t="shared" si="13"/>
        <v>0</v>
      </c>
      <c r="L183" s="1096">
        <f t="shared" si="11"/>
        <v>1000000</v>
      </c>
      <c r="M183" s="1109"/>
    </row>
    <row r="184" spans="1:13" s="1110" customFormat="1" ht="11.25" customHeight="1">
      <c r="A184" s="1432" t="s">
        <v>501</v>
      </c>
      <c r="B184" s="1433"/>
      <c r="C184" s="1091">
        <v>750000</v>
      </c>
      <c r="D184" s="1091"/>
      <c r="E184" s="1112"/>
      <c r="F184" s="1112"/>
      <c r="G184" s="1091"/>
      <c r="H184" s="1092"/>
      <c r="I184" s="1093"/>
      <c r="J184" s="1094"/>
      <c r="K184" s="1095">
        <f t="shared" si="13"/>
        <v>0</v>
      </c>
      <c r="L184" s="1096">
        <f t="shared" si="11"/>
        <v>750000</v>
      </c>
      <c r="M184" s="1109"/>
    </row>
    <row r="185" spans="1:13" s="1110" customFormat="1" ht="11.25" customHeight="1">
      <c r="A185" s="1454" t="s">
        <v>502</v>
      </c>
      <c r="B185" s="1455"/>
      <c r="C185" s="1194"/>
      <c r="D185" s="1194"/>
      <c r="E185" s="1194"/>
      <c r="F185" s="1194">
        <v>1700000</v>
      </c>
      <c r="G185" s="1194"/>
      <c r="H185" s="1195"/>
      <c r="I185" s="1196"/>
      <c r="J185" s="1197"/>
      <c r="K185" s="1198">
        <f t="shared" si="13"/>
        <v>0</v>
      </c>
      <c r="L185" s="1199">
        <f t="shared" si="11"/>
        <v>1700000</v>
      </c>
      <c r="M185" s="1109"/>
    </row>
    <row r="186" spans="1:13" s="1110" customFormat="1" ht="11.25" customHeight="1">
      <c r="A186" s="1454" t="s">
        <v>503</v>
      </c>
      <c r="B186" s="1455"/>
      <c r="C186" s="1194">
        <v>1000000</v>
      </c>
      <c r="D186" s="1194"/>
      <c r="E186" s="1194"/>
      <c r="F186" s="1194"/>
      <c r="G186" s="1194">
        <v>1000000</v>
      </c>
      <c r="H186" s="1195"/>
      <c r="I186" s="1196"/>
      <c r="J186" s="1197"/>
      <c r="K186" s="1198">
        <f t="shared" si="13"/>
        <v>0</v>
      </c>
      <c r="L186" s="1199">
        <f t="shared" si="11"/>
        <v>2000000</v>
      </c>
      <c r="M186" s="1109"/>
    </row>
    <row r="187" spans="1:13" s="1110" customFormat="1" ht="11.25" customHeight="1">
      <c r="A187" s="1432" t="s">
        <v>556</v>
      </c>
      <c r="B187" s="1433"/>
      <c r="C187" s="1091">
        <v>2000000</v>
      </c>
      <c r="D187" s="1091"/>
      <c r="E187" s="1112"/>
      <c r="F187" s="1112"/>
      <c r="G187" s="1091"/>
      <c r="H187" s="1092"/>
      <c r="I187" s="1093"/>
      <c r="J187" s="1094"/>
      <c r="K187" s="1095">
        <f t="shared" si="13"/>
        <v>0</v>
      </c>
      <c r="L187" s="1096">
        <f t="shared" si="11"/>
        <v>2000000</v>
      </c>
      <c r="M187" s="1109"/>
    </row>
    <row r="188" spans="1:13" s="1110" customFormat="1" ht="11.25" customHeight="1">
      <c r="A188" s="1456" t="s">
        <v>727</v>
      </c>
      <c r="B188" s="1457"/>
      <c r="C188" s="1188">
        <v>120000</v>
      </c>
      <c r="D188" s="1188"/>
      <c r="E188" s="1188"/>
      <c r="F188" s="1188"/>
      <c r="G188" s="1188"/>
      <c r="H188" s="1189"/>
      <c r="I188" s="1190"/>
      <c r="J188" s="1191"/>
      <c r="K188" s="1192">
        <f t="shared" si="13"/>
        <v>0</v>
      </c>
      <c r="L188" s="1193">
        <f aca="true" t="shared" si="14" ref="L188:L198">SUM(C188:G188,K188)</f>
        <v>120000</v>
      </c>
      <c r="M188" s="1109"/>
    </row>
    <row r="189" spans="1:13" s="1110" customFormat="1" ht="11.25" customHeight="1">
      <c r="A189" s="1456" t="s">
        <v>728</v>
      </c>
      <c r="B189" s="1457"/>
      <c r="C189" s="1188"/>
      <c r="D189" s="1188"/>
      <c r="E189" s="1188"/>
      <c r="F189" s="1188">
        <v>500000</v>
      </c>
      <c r="G189" s="1188"/>
      <c r="H189" s="1189"/>
      <c r="I189" s="1190"/>
      <c r="J189" s="1191"/>
      <c r="K189" s="1192">
        <f t="shared" si="13"/>
        <v>0</v>
      </c>
      <c r="L189" s="1193">
        <f t="shared" si="14"/>
        <v>500000</v>
      </c>
      <c r="M189" s="1109"/>
    </row>
    <row r="190" spans="1:13" s="1110" customFormat="1" ht="11.25" customHeight="1">
      <c r="A190" s="1456" t="s">
        <v>729</v>
      </c>
      <c r="B190" s="1457"/>
      <c r="C190" s="1188"/>
      <c r="D190" s="1188"/>
      <c r="E190" s="1188"/>
      <c r="F190" s="1188">
        <v>200000</v>
      </c>
      <c r="G190" s="1188"/>
      <c r="H190" s="1189"/>
      <c r="I190" s="1190"/>
      <c r="J190" s="1191"/>
      <c r="K190" s="1192">
        <f t="shared" si="13"/>
        <v>0</v>
      </c>
      <c r="L190" s="1193">
        <f t="shared" si="14"/>
        <v>200000</v>
      </c>
      <c r="M190" s="1109"/>
    </row>
    <row r="191" spans="1:13" s="1110" customFormat="1" ht="11.25" customHeight="1">
      <c r="A191" s="1456" t="s">
        <v>730</v>
      </c>
      <c r="B191" s="1457"/>
      <c r="C191" s="1188"/>
      <c r="D191" s="1188"/>
      <c r="E191" s="1188"/>
      <c r="F191" s="1188">
        <v>500000</v>
      </c>
      <c r="G191" s="1188"/>
      <c r="H191" s="1189"/>
      <c r="I191" s="1190"/>
      <c r="J191" s="1191"/>
      <c r="K191" s="1192">
        <f t="shared" si="13"/>
        <v>0</v>
      </c>
      <c r="L191" s="1193">
        <f t="shared" si="14"/>
        <v>500000</v>
      </c>
      <c r="M191" s="1109"/>
    </row>
    <row r="192" spans="1:13" s="1110" customFormat="1" ht="11.25" customHeight="1">
      <c r="A192" s="1456" t="s">
        <v>731</v>
      </c>
      <c r="B192" s="1457"/>
      <c r="C192" s="1188"/>
      <c r="D192" s="1188"/>
      <c r="E192" s="1188"/>
      <c r="F192" s="1188">
        <v>150000</v>
      </c>
      <c r="G192" s="1188"/>
      <c r="H192" s="1189"/>
      <c r="I192" s="1190"/>
      <c r="J192" s="1191"/>
      <c r="K192" s="1192">
        <f t="shared" si="13"/>
        <v>0</v>
      </c>
      <c r="L192" s="1193">
        <f t="shared" si="14"/>
        <v>150000</v>
      </c>
      <c r="M192" s="1109"/>
    </row>
    <row r="193" spans="1:13" s="1110" customFormat="1" ht="11.25" customHeight="1">
      <c r="A193" s="1456" t="s">
        <v>732</v>
      </c>
      <c r="B193" s="1457"/>
      <c r="C193" s="1188"/>
      <c r="D193" s="1188"/>
      <c r="E193" s="1188"/>
      <c r="F193" s="1188">
        <v>1000000</v>
      </c>
      <c r="G193" s="1188"/>
      <c r="H193" s="1189"/>
      <c r="I193" s="1190"/>
      <c r="J193" s="1191"/>
      <c r="K193" s="1192">
        <f t="shared" si="13"/>
        <v>0</v>
      </c>
      <c r="L193" s="1193">
        <f t="shared" si="14"/>
        <v>1000000</v>
      </c>
      <c r="M193" s="1109"/>
    </row>
    <row r="194" spans="1:13" s="1110" customFormat="1" ht="11.25" customHeight="1">
      <c r="A194" s="1456" t="s">
        <v>733</v>
      </c>
      <c r="B194" s="1457"/>
      <c r="C194" s="1188"/>
      <c r="D194" s="1188"/>
      <c r="E194" s="1188"/>
      <c r="F194" s="1188">
        <v>400000</v>
      </c>
      <c r="G194" s="1188"/>
      <c r="H194" s="1189"/>
      <c r="I194" s="1190"/>
      <c r="J194" s="1191"/>
      <c r="K194" s="1192">
        <f t="shared" si="13"/>
        <v>0</v>
      </c>
      <c r="L194" s="1193">
        <f t="shared" si="14"/>
        <v>400000</v>
      </c>
      <c r="M194" s="1109"/>
    </row>
    <row r="195" spans="1:13" s="1110" customFormat="1" ht="11.25" customHeight="1">
      <c r="A195" s="1456" t="s">
        <v>734</v>
      </c>
      <c r="B195" s="1457"/>
      <c r="C195" s="1188"/>
      <c r="D195" s="1188"/>
      <c r="E195" s="1188"/>
      <c r="F195" s="1188">
        <v>50000</v>
      </c>
      <c r="G195" s="1188"/>
      <c r="H195" s="1189"/>
      <c r="I195" s="1190"/>
      <c r="J195" s="1191"/>
      <c r="K195" s="1192">
        <f t="shared" si="13"/>
        <v>0</v>
      </c>
      <c r="L195" s="1193">
        <f t="shared" si="14"/>
        <v>50000</v>
      </c>
      <c r="M195" s="1109"/>
    </row>
    <row r="196" spans="1:13" s="1110" customFormat="1" ht="11.25" customHeight="1">
      <c r="A196" s="1456" t="s">
        <v>512</v>
      </c>
      <c r="B196" s="1457"/>
      <c r="C196" s="1188"/>
      <c r="D196" s="1188"/>
      <c r="E196" s="1188">
        <v>67764</v>
      </c>
      <c r="F196" s="1188"/>
      <c r="G196" s="1188"/>
      <c r="H196" s="1189"/>
      <c r="I196" s="1190"/>
      <c r="J196" s="1191"/>
      <c r="K196" s="1192">
        <f t="shared" si="13"/>
        <v>0</v>
      </c>
      <c r="L196" s="1193">
        <f t="shared" si="14"/>
        <v>67764</v>
      </c>
      <c r="M196" s="1109"/>
    </row>
    <row r="197" spans="1:13" s="1110" customFormat="1" ht="11.25" customHeight="1">
      <c r="A197" s="1456" t="s">
        <v>735</v>
      </c>
      <c r="B197" s="1457"/>
      <c r="C197" s="1188"/>
      <c r="D197" s="1188"/>
      <c r="E197" s="1188">
        <v>82632.9</v>
      </c>
      <c r="F197" s="1188"/>
      <c r="G197" s="1188"/>
      <c r="H197" s="1189"/>
      <c r="I197" s="1190"/>
      <c r="J197" s="1191"/>
      <c r="K197" s="1192">
        <f t="shared" si="13"/>
        <v>0</v>
      </c>
      <c r="L197" s="1193">
        <f t="shared" si="14"/>
        <v>82632.9</v>
      </c>
      <c r="M197" s="1109"/>
    </row>
    <row r="198" spans="1:13" s="1110" customFormat="1" ht="11.25" customHeight="1">
      <c r="A198" s="1456" t="s">
        <v>736</v>
      </c>
      <c r="B198" s="1457"/>
      <c r="C198" s="1188"/>
      <c r="D198" s="1188"/>
      <c r="E198" s="1188">
        <v>45486</v>
      </c>
      <c r="F198" s="1188"/>
      <c r="G198" s="1188"/>
      <c r="H198" s="1189"/>
      <c r="I198" s="1190"/>
      <c r="J198" s="1191"/>
      <c r="K198" s="1192">
        <f t="shared" si="13"/>
        <v>0</v>
      </c>
      <c r="L198" s="1193">
        <f t="shared" si="14"/>
        <v>45486</v>
      </c>
      <c r="M198" s="1109"/>
    </row>
    <row r="199" spans="1:13" s="1110" customFormat="1" ht="11.25" customHeight="1">
      <c r="A199" s="1452" t="s">
        <v>557</v>
      </c>
      <c r="B199" s="1453"/>
      <c r="C199" s="1091"/>
      <c r="D199" s="1091"/>
      <c r="E199" s="1112"/>
      <c r="F199" s="1112"/>
      <c r="G199" s="1091"/>
      <c r="H199" s="1092"/>
      <c r="I199" s="1093"/>
      <c r="J199" s="1094"/>
      <c r="K199" s="1095">
        <f t="shared" si="13"/>
        <v>0</v>
      </c>
      <c r="L199" s="1096">
        <f aca="true" t="shared" si="15" ref="L199:L208">SUM(C199:G199,K199)</f>
        <v>0</v>
      </c>
      <c r="M199" s="1109"/>
    </row>
    <row r="200" spans="1:13" s="1110" customFormat="1" ht="11.25" customHeight="1">
      <c r="A200" s="1432" t="s">
        <v>504</v>
      </c>
      <c r="B200" s="1433"/>
      <c r="C200" s="1091">
        <v>300000</v>
      </c>
      <c r="D200" s="1091"/>
      <c r="E200" s="1112"/>
      <c r="F200" s="1112"/>
      <c r="G200" s="1091"/>
      <c r="H200" s="1092"/>
      <c r="I200" s="1093"/>
      <c r="J200" s="1094"/>
      <c r="K200" s="1095">
        <f t="shared" si="13"/>
        <v>0</v>
      </c>
      <c r="L200" s="1096">
        <f t="shared" si="15"/>
        <v>300000</v>
      </c>
      <c r="M200" s="1109"/>
    </row>
    <row r="201" spans="1:13" s="1110" customFormat="1" ht="11.25" customHeight="1">
      <c r="A201" s="1432" t="s">
        <v>505</v>
      </c>
      <c r="B201" s="1433"/>
      <c r="C201" s="1091">
        <v>200000</v>
      </c>
      <c r="D201" s="1091"/>
      <c r="E201" s="1112"/>
      <c r="F201" s="1112"/>
      <c r="G201" s="1091"/>
      <c r="H201" s="1092"/>
      <c r="I201" s="1093"/>
      <c r="J201" s="1094"/>
      <c r="K201" s="1095">
        <f t="shared" si="13"/>
        <v>0</v>
      </c>
      <c r="L201" s="1096">
        <f t="shared" si="15"/>
        <v>200000</v>
      </c>
      <c r="M201" s="1109"/>
    </row>
    <row r="202" spans="1:13" s="1110" customFormat="1" ht="11.25" customHeight="1">
      <c r="A202" s="1432" t="s">
        <v>506</v>
      </c>
      <c r="B202" s="1433"/>
      <c r="C202" s="1091">
        <v>40000</v>
      </c>
      <c r="D202" s="1091"/>
      <c r="E202" s="1112"/>
      <c r="F202" s="1112"/>
      <c r="G202" s="1091"/>
      <c r="H202" s="1092"/>
      <c r="I202" s="1093"/>
      <c r="J202" s="1094"/>
      <c r="K202" s="1095">
        <f t="shared" si="13"/>
        <v>0</v>
      </c>
      <c r="L202" s="1096">
        <f t="shared" si="15"/>
        <v>40000</v>
      </c>
      <c r="M202" s="1109"/>
    </row>
    <row r="203" spans="1:13" s="1110" customFormat="1" ht="11.25" customHeight="1">
      <c r="A203" s="1432" t="s">
        <v>507</v>
      </c>
      <c r="B203" s="1433"/>
      <c r="C203" s="1091">
        <v>40000</v>
      </c>
      <c r="D203" s="1091"/>
      <c r="E203" s="1112"/>
      <c r="F203" s="1112"/>
      <c r="G203" s="1091"/>
      <c r="H203" s="1092"/>
      <c r="I203" s="1093"/>
      <c r="J203" s="1094"/>
      <c r="K203" s="1095">
        <f t="shared" si="13"/>
        <v>0</v>
      </c>
      <c r="L203" s="1096">
        <f t="shared" si="15"/>
        <v>40000</v>
      </c>
      <c r="M203" s="1109"/>
    </row>
    <row r="204" spans="1:13" s="1110" customFormat="1" ht="11.25" customHeight="1">
      <c r="A204" s="1432" t="s">
        <v>508</v>
      </c>
      <c r="B204" s="1433"/>
      <c r="C204" s="1091">
        <v>250000</v>
      </c>
      <c r="D204" s="1091"/>
      <c r="E204" s="1112"/>
      <c r="F204" s="1112"/>
      <c r="G204" s="1091"/>
      <c r="H204" s="1092"/>
      <c r="I204" s="1093"/>
      <c r="J204" s="1094"/>
      <c r="K204" s="1095">
        <f t="shared" si="13"/>
        <v>0</v>
      </c>
      <c r="L204" s="1096">
        <f t="shared" si="15"/>
        <v>250000</v>
      </c>
      <c r="M204" s="1109"/>
    </row>
    <row r="205" spans="1:13" s="1110" customFormat="1" ht="11.25" customHeight="1">
      <c r="A205" s="1432" t="s">
        <v>509</v>
      </c>
      <c r="B205" s="1433"/>
      <c r="C205" s="1091">
        <v>100000</v>
      </c>
      <c r="D205" s="1091"/>
      <c r="E205" s="1112"/>
      <c r="F205" s="1112"/>
      <c r="G205" s="1091"/>
      <c r="H205" s="1092"/>
      <c r="I205" s="1093"/>
      <c r="J205" s="1094"/>
      <c r="K205" s="1095">
        <f t="shared" si="13"/>
        <v>0</v>
      </c>
      <c r="L205" s="1096">
        <f t="shared" si="15"/>
        <v>100000</v>
      </c>
      <c r="M205" s="1109"/>
    </row>
    <row r="206" spans="1:13" s="1110" customFormat="1" ht="11.25" customHeight="1">
      <c r="A206" s="1432" t="s">
        <v>510</v>
      </c>
      <c r="B206" s="1433"/>
      <c r="C206" s="1091">
        <v>300000</v>
      </c>
      <c r="D206" s="1091"/>
      <c r="E206" s="1112"/>
      <c r="F206" s="1112"/>
      <c r="G206" s="1091"/>
      <c r="H206" s="1092"/>
      <c r="I206" s="1093"/>
      <c r="J206" s="1094"/>
      <c r="K206" s="1095">
        <f t="shared" si="13"/>
        <v>0</v>
      </c>
      <c r="L206" s="1096">
        <f t="shared" si="15"/>
        <v>300000</v>
      </c>
      <c r="M206" s="1109"/>
    </row>
    <row r="207" spans="1:13" s="1110" customFormat="1" ht="11.25" customHeight="1">
      <c r="A207" s="1432" t="s">
        <v>511</v>
      </c>
      <c r="B207" s="1433"/>
      <c r="C207" s="1091">
        <v>400000</v>
      </c>
      <c r="D207" s="1091"/>
      <c r="E207" s="1112"/>
      <c r="F207" s="1112"/>
      <c r="G207" s="1091"/>
      <c r="H207" s="1092"/>
      <c r="I207" s="1093"/>
      <c r="J207" s="1094"/>
      <c r="K207" s="1095">
        <f t="shared" si="13"/>
        <v>0</v>
      </c>
      <c r="L207" s="1096">
        <f t="shared" si="15"/>
        <v>400000</v>
      </c>
      <c r="M207" s="1109"/>
    </row>
    <row r="208" spans="1:13" s="1110" customFormat="1" ht="11.25" customHeight="1">
      <c r="A208" s="1432" t="s">
        <v>513</v>
      </c>
      <c r="B208" s="1433"/>
      <c r="C208" s="1091">
        <v>250000</v>
      </c>
      <c r="D208" s="1091"/>
      <c r="E208" s="1112"/>
      <c r="F208" s="1112"/>
      <c r="G208" s="1091"/>
      <c r="H208" s="1092"/>
      <c r="I208" s="1093"/>
      <c r="J208" s="1094"/>
      <c r="K208" s="1095">
        <f t="shared" si="13"/>
        <v>0</v>
      </c>
      <c r="L208" s="1096">
        <f t="shared" si="15"/>
        <v>250000</v>
      </c>
      <c r="M208" s="1109"/>
    </row>
    <row r="209" spans="1:13" s="1110" customFormat="1" ht="11.25" customHeight="1" thickBot="1">
      <c r="A209" s="1442" t="s">
        <v>514</v>
      </c>
      <c r="B209" s="1443"/>
      <c r="C209" s="1100">
        <f aca="true" t="shared" si="16" ref="C209:L209">SUM(C148:C208)</f>
        <v>23844334</v>
      </c>
      <c r="D209" s="1100">
        <f t="shared" si="16"/>
        <v>1664508.6</v>
      </c>
      <c r="E209" s="1100">
        <f t="shared" si="16"/>
        <v>195882.9</v>
      </c>
      <c r="F209" s="1100">
        <f t="shared" si="16"/>
        <v>4500000</v>
      </c>
      <c r="G209" s="1100">
        <f t="shared" si="16"/>
        <v>2500000</v>
      </c>
      <c r="H209" s="1113">
        <f t="shared" si="16"/>
        <v>1427835.72</v>
      </c>
      <c r="I209" s="1114">
        <f t="shared" si="16"/>
        <v>0</v>
      </c>
      <c r="J209" s="1114">
        <f t="shared" si="16"/>
        <v>11168000</v>
      </c>
      <c r="K209" s="1103">
        <f t="shared" si="16"/>
        <v>12595835.72</v>
      </c>
      <c r="L209" s="1100">
        <f t="shared" si="16"/>
        <v>45300561.22</v>
      </c>
      <c r="M209" s="1109"/>
    </row>
    <row r="210" spans="1:13" s="1098" customFormat="1" ht="5.25" customHeight="1" thickBot="1">
      <c r="A210" s="1106"/>
      <c r="B210" s="1106"/>
      <c r="C210" s="1106"/>
      <c r="D210" s="1106"/>
      <c r="E210" s="1106"/>
      <c r="F210" s="1106"/>
      <c r="G210" s="1106"/>
      <c r="H210" s="1106"/>
      <c r="I210" s="1106"/>
      <c r="J210" s="1106"/>
      <c r="K210" s="1106"/>
      <c r="L210" s="1106"/>
      <c r="M210" s="1097"/>
    </row>
    <row r="211" spans="1:13" s="1110" customFormat="1" ht="22.5" customHeight="1">
      <c r="A211" s="1444" t="s">
        <v>515</v>
      </c>
      <c r="B211" s="1445"/>
      <c r="C211" s="1428" t="s">
        <v>525</v>
      </c>
      <c r="D211" s="1428" t="s">
        <v>526</v>
      </c>
      <c r="E211" s="1428" t="s">
        <v>527</v>
      </c>
      <c r="F211" s="1428" t="s">
        <v>726</v>
      </c>
      <c r="G211" s="1428" t="s">
        <v>477</v>
      </c>
      <c r="H211" s="1088" t="s">
        <v>478</v>
      </c>
      <c r="I211" s="1122" t="s">
        <v>165</v>
      </c>
      <c r="J211" s="1419" t="s">
        <v>479</v>
      </c>
      <c r="K211" s="1421" t="s">
        <v>480</v>
      </c>
      <c r="L211" s="1428" t="s">
        <v>481</v>
      </c>
      <c r="M211" s="1109"/>
    </row>
    <row r="212" spans="1:13" s="1110" customFormat="1" ht="33.75" customHeight="1" thickBot="1">
      <c r="A212" s="1446"/>
      <c r="B212" s="1447"/>
      <c r="C212" s="1429"/>
      <c r="D212" s="1429"/>
      <c r="E212" s="1438"/>
      <c r="F212" s="1458"/>
      <c r="G212" s="1439"/>
      <c r="H212" s="1089" t="s">
        <v>482</v>
      </c>
      <c r="I212" s="1123" t="s">
        <v>521</v>
      </c>
      <c r="J212" s="1420"/>
      <c r="K212" s="1422"/>
      <c r="L212" s="1429"/>
      <c r="M212" s="1109"/>
    </row>
    <row r="213" spans="1:13" s="1110" customFormat="1" ht="11.25" customHeight="1">
      <c r="A213" s="1448" t="s">
        <v>558</v>
      </c>
      <c r="B213" s="1449"/>
      <c r="C213" s="1090"/>
      <c r="D213" s="1091"/>
      <c r="E213" s="1091"/>
      <c r="F213" s="1091"/>
      <c r="G213" s="1091"/>
      <c r="H213" s="1092">
        <v>1537723</v>
      </c>
      <c r="I213" s="1111"/>
      <c r="J213" s="1094"/>
      <c r="K213" s="1095">
        <f>SUM(H213:J213)</f>
        <v>1537723</v>
      </c>
      <c r="L213" s="1096">
        <f aca="true" t="shared" si="17" ref="L213:L222">SUM(C213:G213,K213)</f>
        <v>1537723</v>
      </c>
      <c r="M213" s="1109"/>
    </row>
    <row r="214" spans="1:13" s="1110" customFormat="1" ht="11.25" customHeight="1">
      <c r="A214" s="1432" t="s">
        <v>559</v>
      </c>
      <c r="B214" s="1433"/>
      <c r="C214" s="1099">
        <v>900000</v>
      </c>
      <c r="D214" s="1091"/>
      <c r="E214" s="1091"/>
      <c r="F214" s="1091"/>
      <c r="G214" s="1091"/>
      <c r="H214" s="1092"/>
      <c r="I214" s="1111"/>
      <c r="J214" s="1094"/>
      <c r="K214" s="1095">
        <f aca="true" t="shared" si="18" ref="K214:K222">SUM(H214:J214)</f>
        <v>0</v>
      </c>
      <c r="L214" s="1096">
        <f t="shared" si="17"/>
        <v>900000</v>
      </c>
      <c r="M214" s="1109"/>
    </row>
    <row r="215" spans="1:13" s="1110" customFormat="1" ht="11.25" customHeight="1">
      <c r="A215" s="1432" t="s">
        <v>560</v>
      </c>
      <c r="B215" s="1433"/>
      <c r="C215" s="1099">
        <v>800000</v>
      </c>
      <c r="D215" s="1091"/>
      <c r="E215" s="1091"/>
      <c r="F215" s="1091"/>
      <c r="G215" s="1091"/>
      <c r="H215" s="1092"/>
      <c r="I215" s="1093"/>
      <c r="J215" s="1094"/>
      <c r="K215" s="1095">
        <f t="shared" si="18"/>
        <v>0</v>
      </c>
      <c r="L215" s="1096">
        <f t="shared" si="17"/>
        <v>800000</v>
      </c>
      <c r="M215" s="1109"/>
    </row>
    <row r="216" spans="1:13" s="1110" customFormat="1" ht="11.25" customHeight="1">
      <c r="A216" s="1432" t="s">
        <v>561</v>
      </c>
      <c r="B216" s="1433"/>
      <c r="C216" s="1099">
        <v>200000</v>
      </c>
      <c r="D216" s="1091"/>
      <c r="E216" s="1091"/>
      <c r="F216" s="1091"/>
      <c r="G216" s="1091"/>
      <c r="H216" s="1092"/>
      <c r="I216" s="1093"/>
      <c r="J216" s="1094"/>
      <c r="K216" s="1095">
        <f t="shared" si="18"/>
        <v>0</v>
      </c>
      <c r="L216" s="1096">
        <f t="shared" si="17"/>
        <v>200000</v>
      </c>
      <c r="M216" s="1109"/>
    </row>
    <row r="217" spans="1:13" s="1110" customFormat="1" ht="11.25" customHeight="1">
      <c r="A217" s="1440" t="s">
        <v>562</v>
      </c>
      <c r="B217" s="1441"/>
      <c r="C217" s="1185">
        <v>226673</v>
      </c>
      <c r="D217" s="1186"/>
      <c r="E217" s="1186"/>
      <c r="F217" s="1186"/>
      <c r="G217" s="1186"/>
      <c r="H217" s="1180"/>
      <c r="I217" s="1181"/>
      <c r="J217" s="1182"/>
      <c r="K217" s="1183">
        <f t="shared" si="18"/>
        <v>0</v>
      </c>
      <c r="L217" s="1184">
        <f t="shared" si="17"/>
        <v>226673</v>
      </c>
      <c r="M217" s="1109"/>
    </row>
    <row r="218" spans="1:13" s="1110" customFormat="1" ht="11.25" customHeight="1">
      <c r="A218" s="1432" t="s">
        <v>563</v>
      </c>
      <c r="B218" s="1433"/>
      <c r="C218" s="1099">
        <v>100000</v>
      </c>
      <c r="D218" s="1091"/>
      <c r="E218" s="1091"/>
      <c r="F218" s="1091"/>
      <c r="G218" s="1091"/>
      <c r="H218" s="1092"/>
      <c r="I218" s="1093"/>
      <c r="J218" s="1094"/>
      <c r="K218" s="1095">
        <f t="shared" si="18"/>
        <v>0</v>
      </c>
      <c r="L218" s="1096">
        <f t="shared" si="17"/>
        <v>100000</v>
      </c>
      <c r="M218" s="1109"/>
    </row>
    <row r="219" spans="1:13" s="1110" customFormat="1" ht="11.25" customHeight="1">
      <c r="A219" s="1432" t="s">
        <v>564</v>
      </c>
      <c r="B219" s="1433"/>
      <c r="C219" s="1099"/>
      <c r="D219" s="1091"/>
      <c r="E219" s="1091"/>
      <c r="F219" s="1091"/>
      <c r="G219" s="1091"/>
      <c r="H219" s="1092"/>
      <c r="I219" s="1093"/>
      <c r="J219" s="1094">
        <v>376200</v>
      </c>
      <c r="K219" s="1095">
        <f t="shared" si="18"/>
        <v>376200</v>
      </c>
      <c r="L219" s="1096">
        <f t="shared" si="17"/>
        <v>376200</v>
      </c>
      <c r="M219" s="1109"/>
    </row>
    <row r="220" spans="1:13" s="1110" customFormat="1" ht="11.25" customHeight="1">
      <c r="A220" s="1456" t="s">
        <v>737</v>
      </c>
      <c r="B220" s="1457"/>
      <c r="C220" s="1200"/>
      <c r="D220" s="1201"/>
      <c r="E220" s="1201"/>
      <c r="F220" s="1201"/>
      <c r="G220" s="1201"/>
      <c r="H220" s="1202"/>
      <c r="I220" s="1203"/>
      <c r="J220" s="1203">
        <v>239484</v>
      </c>
      <c r="K220" s="1192">
        <f t="shared" si="18"/>
        <v>239484</v>
      </c>
      <c r="L220" s="1193">
        <f t="shared" si="17"/>
        <v>239484</v>
      </c>
      <c r="M220" s="1109"/>
    </row>
    <row r="221" spans="1:13" s="1110" customFormat="1" ht="11.25" customHeight="1">
      <c r="A221" s="1456" t="s">
        <v>738</v>
      </c>
      <c r="B221" s="1457"/>
      <c r="C221" s="1200">
        <v>216000</v>
      </c>
      <c r="D221" s="1201"/>
      <c r="E221" s="1201"/>
      <c r="F221" s="1201"/>
      <c r="G221" s="1201"/>
      <c r="H221" s="1202"/>
      <c r="I221" s="1203"/>
      <c r="J221" s="1219"/>
      <c r="K221" s="1192">
        <f t="shared" si="18"/>
        <v>0</v>
      </c>
      <c r="L221" s="1193">
        <f t="shared" si="17"/>
        <v>216000</v>
      </c>
      <c r="M221" s="1109"/>
    </row>
    <row r="222" spans="1:13" s="1110" customFormat="1" ht="11.25" customHeight="1">
      <c r="A222" s="1281" t="s">
        <v>806</v>
      </c>
      <c r="B222" s="1282"/>
      <c r="C222" s="1204"/>
      <c r="D222" s="1205"/>
      <c r="E222" s="1205"/>
      <c r="F222" s="1205"/>
      <c r="G222" s="1205"/>
      <c r="H222" s="1206"/>
      <c r="I222" s="1207"/>
      <c r="J222" s="1207">
        <v>1500000</v>
      </c>
      <c r="K222" s="1192">
        <f t="shared" si="18"/>
        <v>1500000</v>
      </c>
      <c r="L222" s="1193">
        <f t="shared" si="17"/>
        <v>1500000</v>
      </c>
      <c r="M222" s="1109"/>
    </row>
    <row r="223" spans="1:13" s="1110" customFormat="1" ht="11.25" customHeight="1" thickBot="1">
      <c r="A223" s="1442" t="s">
        <v>516</v>
      </c>
      <c r="B223" s="1443"/>
      <c r="C223" s="1100">
        <f aca="true" t="shared" si="19" ref="C223:L223">SUM(C213:C222)</f>
        <v>2442673</v>
      </c>
      <c r="D223" s="1100">
        <f t="shared" si="19"/>
        <v>0</v>
      </c>
      <c r="E223" s="1100">
        <f t="shared" si="19"/>
        <v>0</v>
      </c>
      <c r="F223" s="1100">
        <f t="shared" si="19"/>
        <v>0</v>
      </c>
      <c r="G223" s="1100">
        <f t="shared" si="19"/>
        <v>0</v>
      </c>
      <c r="H223" s="1113">
        <f t="shared" si="19"/>
        <v>1537723</v>
      </c>
      <c r="I223" s="1114">
        <f t="shared" si="19"/>
        <v>0</v>
      </c>
      <c r="J223" s="1114">
        <f t="shared" si="19"/>
        <v>2115684</v>
      </c>
      <c r="K223" s="1115">
        <f t="shared" si="19"/>
        <v>3653407</v>
      </c>
      <c r="L223" s="1100">
        <f t="shared" si="19"/>
        <v>6096080</v>
      </c>
      <c r="M223" s="1109"/>
    </row>
    <row r="224" spans="1:13" s="1098" customFormat="1" ht="6.75" customHeight="1" thickBot="1">
      <c r="A224" s="1106"/>
      <c r="B224" s="1106"/>
      <c r="C224" s="1106"/>
      <c r="D224" s="1106"/>
      <c r="E224" s="1106"/>
      <c r="F224" s="1106"/>
      <c r="G224" s="1106"/>
      <c r="H224" s="1106"/>
      <c r="I224" s="1106"/>
      <c r="J224" s="1106"/>
      <c r="K224" s="1106"/>
      <c r="L224" s="1106"/>
      <c r="M224" s="1097"/>
    </row>
    <row r="225" spans="1:13" s="1110" customFormat="1" ht="22.5" customHeight="1">
      <c r="A225" s="1444" t="s">
        <v>481</v>
      </c>
      <c r="B225" s="1445"/>
      <c r="C225" s="1428" t="s">
        <v>525</v>
      </c>
      <c r="D225" s="1428" t="s">
        <v>526</v>
      </c>
      <c r="E225" s="1428" t="s">
        <v>527</v>
      </c>
      <c r="F225" s="1428" t="s">
        <v>726</v>
      </c>
      <c r="G225" s="1428" t="s">
        <v>477</v>
      </c>
      <c r="H225" s="1088" t="s">
        <v>478</v>
      </c>
      <c r="I225" s="1122" t="s">
        <v>165</v>
      </c>
      <c r="J225" s="1419" t="s">
        <v>479</v>
      </c>
      <c r="K225" s="1421" t="s">
        <v>480</v>
      </c>
      <c r="L225" s="1428" t="s">
        <v>481</v>
      </c>
      <c r="M225" s="1109"/>
    </row>
    <row r="226" spans="1:13" s="1110" customFormat="1" ht="36" customHeight="1" thickBot="1">
      <c r="A226" s="1450"/>
      <c r="B226" s="1451"/>
      <c r="C226" s="1429"/>
      <c r="D226" s="1429"/>
      <c r="E226" s="1438"/>
      <c r="F226" s="1458"/>
      <c r="G226" s="1439"/>
      <c r="H226" s="1089" t="s">
        <v>482</v>
      </c>
      <c r="I226" s="1123" t="s">
        <v>521</v>
      </c>
      <c r="J226" s="1420"/>
      <c r="K226" s="1422"/>
      <c r="L226" s="1429"/>
      <c r="M226" s="1109"/>
    </row>
    <row r="227" spans="1:13" s="1110" customFormat="1" ht="11.25" customHeight="1" thickBot="1">
      <c r="A227" s="1446"/>
      <c r="B227" s="1447"/>
      <c r="C227" s="1100">
        <f aca="true" t="shared" si="20" ref="C227:K227">SUM(C223,C209,C144)</f>
        <v>35596671.92</v>
      </c>
      <c r="D227" s="1100">
        <f t="shared" si="20"/>
        <v>2096165.6</v>
      </c>
      <c r="E227" s="1100">
        <f t="shared" si="20"/>
        <v>195882.9</v>
      </c>
      <c r="F227" s="1100">
        <f t="shared" si="20"/>
        <v>4500000</v>
      </c>
      <c r="G227" s="1100">
        <f t="shared" si="20"/>
        <v>2500000</v>
      </c>
      <c r="H227" s="1113">
        <f t="shared" si="20"/>
        <v>4300000</v>
      </c>
      <c r="I227" s="1116">
        <f t="shared" si="20"/>
        <v>0</v>
      </c>
      <c r="J227" s="1117">
        <f t="shared" si="20"/>
        <v>13283684</v>
      </c>
      <c r="K227" s="1118">
        <f t="shared" si="20"/>
        <v>17583684</v>
      </c>
      <c r="L227" s="1100">
        <f>SUM(L223,L209,L144)</f>
        <v>62472404.42</v>
      </c>
      <c r="M227" s="1109"/>
    </row>
    <row r="228" spans="1:11" s="1121" customFormat="1" ht="11.25" customHeight="1">
      <c r="A228" s="1119" t="s">
        <v>797</v>
      </c>
      <c r="B228" s="1214" t="s">
        <v>798</v>
      </c>
      <c r="C228" s="1215" t="s">
        <v>799</v>
      </c>
      <c r="D228" s="1459" t="s">
        <v>800</v>
      </c>
      <c r="E228" s="1459"/>
      <c r="F228" s="75"/>
      <c r="G228" s="75"/>
      <c r="H228" s="75"/>
      <c r="I228" s="75"/>
      <c r="J228" s="75"/>
      <c r="K228" s="1120"/>
    </row>
    <row r="229" spans="1:11" s="1121" customFormat="1" ht="11.25" customHeight="1">
      <c r="A229" s="1119"/>
      <c r="B229" s="1214"/>
      <c r="C229" s="1215"/>
      <c r="D229" s="1216"/>
      <c r="E229" s="1216"/>
      <c r="F229" s="75"/>
      <c r="G229" s="75"/>
      <c r="H229" s="75"/>
      <c r="I229" s="75"/>
      <c r="J229" s="75"/>
      <c r="K229" s="1120"/>
    </row>
    <row r="230" spans="1:14" ht="15" customHeight="1" thickBot="1">
      <c r="A230" s="2" t="s">
        <v>517</v>
      </c>
      <c r="B230"/>
      <c r="C230"/>
      <c r="D230"/>
      <c r="E230"/>
      <c r="F230"/>
      <c r="G230"/>
      <c r="H230"/>
      <c r="I230"/>
      <c r="J230" s="60"/>
      <c r="K230"/>
      <c r="L230"/>
      <c r="M230"/>
      <c r="N230"/>
    </row>
    <row r="231" spans="1:10" s="15" customFormat="1" ht="11.25" customHeight="1">
      <c r="A231" s="21" t="s">
        <v>54</v>
      </c>
      <c r="B231" s="22" t="s">
        <v>55</v>
      </c>
      <c r="C231" s="23" t="s">
        <v>56</v>
      </c>
      <c r="D231" s="24" t="s">
        <v>57</v>
      </c>
      <c r="E231" s="24" t="s">
        <v>58</v>
      </c>
      <c r="F231" s="25" t="s">
        <v>59</v>
      </c>
      <c r="J231" s="62"/>
    </row>
    <row r="232" spans="1:10" s="15" customFormat="1" ht="11.25" customHeight="1">
      <c r="A232" s="26" t="s">
        <v>60</v>
      </c>
      <c r="B232" s="27" t="s">
        <v>61</v>
      </c>
      <c r="C232" s="28" t="s">
        <v>62</v>
      </c>
      <c r="D232" s="29" t="s">
        <v>395</v>
      </c>
      <c r="E232" s="29" t="s">
        <v>63</v>
      </c>
      <c r="F232" s="30" t="s">
        <v>61</v>
      </c>
      <c r="J232" s="62"/>
    </row>
    <row r="233" spans="1:10" s="15" customFormat="1" ht="11.25" customHeight="1" thickBot="1">
      <c r="A233" s="31"/>
      <c r="B233" s="32" t="s">
        <v>64</v>
      </c>
      <c r="C233" s="33" t="s">
        <v>65</v>
      </c>
      <c r="D233" s="34"/>
      <c r="E233" s="34" t="s">
        <v>396</v>
      </c>
      <c r="F233" s="35" t="s">
        <v>397</v>
      </c>
      <c r="J233" s="62"/>
    </row>
    <row r="234" spans="1:10" s="15" customFormat="1" ht="11.25" customHeight="1">
      <c r="A234" s="345">
        <v>1</v>
      </c>
      <c r="B234" s="346">
        <v>49022</v>
      </c>
      <c r="C234" s="347">
        <v>15</v>
      </c>
      <c r="D234" s="348">
        <v>36223</v>
      </c>
      <c r="E234" s="348">
        <v>3047</v>
      </c>
      <c r="F234" s="36">
        <v>9752</v>
      </c>
      <c r="J234" s="62"/>
    </row>
    <row r="235" spans="1:10" s="15" customFormat="1" ht="11.25" customHeight="1">
      <c r="A235" s="350" t="s">
        <v>66</v>
      </c>
      <c r="B235" s="351"/>
      <c r="C235" s="352">
        <v>0</v>
      </c>
      <c r="D235" s="353"/>
      <c r="E235" s="353"/>
      <c r="F235" s="36">
        <v>0</v>
      </c>
      <c r="J235" s="62"/>
    </row>
    <row r="236" spans="1:10" s="15" customFormat="1" ht="11.25" customHeight="1">
      <c r="A236" s="350">
        <v>2</v>
      </c>
      <c r="B236" s="351">
        <v>366551</v>
      </c>
      <c r="C236" s="352">
        <v>8</v>
      </c>
      <c r="D236" s="353">
        <v>175756</v>
      </c>
      <c r="E236" s="353">
        <v>18600</v>
      </c>
      <c r="F236" s="36">
        <v>172195</v>
      </c>
      <c r="J236" s="62"/>
    </row>
    <row r="237" spans="1:10" s="15" customFormat="1" ht="11.25" customHeight="1">
      <c r="A237" s="350">
        <v>3</v>
      </c>
      <c r="B237" s="351">
        <v>9019</v>
      </c>
      <c r="C237" s="352">
        <v>5</v>
      </c>
      <c r="D237" s="353">
        <v>2525</v>
      </c>
      <c r="E237" s="353">
        <v>364</v>
      </c>
      <c r="F237" s="36">
        <v>6130</v>
      </c>
      <c r="J237" s="62"/>
    </row>
    <row r="238" spans="1:10" s="15" customFormat="1" ht="11.25" customHeight="1">
      <c r="A238" s="350">
        <v>4</v>
      </c>
      <c r="B238" s="351">
        <v>2729</v>
      </c>
      <c r="C238" s="352">
        <v>2.5</v>
      </c>
      <c r="D238" s="353">
        <v>469</v>
      </c>
      <c r="E238" s="353">
        <v>68</v>
      </c>
      <c r="F238" s="36">
        <v>2192</v>
      </c>
      <c r="J238" s="62"/>
    </row>
    <row r="239" spans="1:10" s="15" customFormat="1" ht="11.25" customHeight="1" thickBot="1">
      <c r="A239" s="350">
        <v>5</v>
      </c>
      <c r="B239" s="351">
        <v>35780</v>
      </c>
      <c r="C239" s="352">
        <v>1</v>
      </c>
      <c r="D239" s="353">
        <v>1670</v>
      </c>
      <c r="E239" s="353">
        <v>358</v>
      </c>
      <c r="F239" s="36">
        <v>33752</v>
      </c>
      <c r="J239" s="62"/>
    </row>
    <row r="240" spans="1:10" s="15" customFormat="1" ht="11.25" customHeight="1" thickBot="1">
      <c r="A240" s="37" t="s">
        <v>9</v>
      </c>
      <c r="B240" s="76">
        <f>SUM(B234:B239)</f>
        <v>463101</v>
      </c>
      <c r="C240" s="38" t="s">
        <v>219</v>
      </c>
      <c r="D240" s="39">
        <f>SUM(D234:D239)</f>
        <v>216643</v>
      </c>
      <c r="E240" s="39">
        <f>SUM(E234:E239)</f>
        <v>22437</v>
      </c>
      <c r="F240" s="40">
        <f>SUM(F234:F239)</f>
        <v>224021</v>
      </c>
      <c r="J240" s="62"/>
    </row>
    <row r="241" spans="1:20" s="9" customFormat="1" ht="9" customHeight="1">
      <c r="A241" s="12"/>
      <c r="B241" s="13"/>
      <c r="C241" s="13"/>
      <c r="D241" s="13"/>
      <c r="E241" s="13"/>
      <c r="F241" s="13"/>
      <c r="G241" s="13"/>
      <c r="H241" s="13"/>
      <c r="I241" s="13"/>
      <c r="J241" s="56"/>
      <c r="K241" s="3"/>
      <c r="L241" s="3"/>
      <c r="M241" s="3"/>
      <c r="N241"/>
      <c r="O241"/>
      <c r="P241"/>
      <c r="Q241"/>
      <c r="R241"/>
      <c r="S241"/>
      <c r="T241"/>
    </row>
    <row r="242" spans="1:20" s="9" customFormat="1" ht="17.25" customHeight="1" thickBot="1">
      <c r="A242" s="2" t="s">
        <v>518</v>
      </c>
      <c r="B242" s="6"/>
      <c r="C242" s="6"/>
      <c r="D242" s="6"/>
      <c r="E242" s="6"/>
      <c r="F242" s="6"/>
      <c r="G242" s="6"/>
      <c r="H242" s="6"/>
      <c r="I242" s="3"/>
      <c r="J242" s="56"/>
      <c r="K242" s="3"/>
      <c r="L242" s="3"/>
      <c r="M242" s="3"/>
      <c r="N242"/>
      <c r="O242"/>
      <c r="P242"/>
      <c r="Q242"/>
      <c r="R242"/>
      <c r="S242"/>
      <c r="T242"/>
    </row>
    <row r="243" spans="1:10" s="78" customFormat="1" ht="11.25" customHeight="1">
      <c r="A243" s="1263" t="s">
        <v>179</v>
      </c>
      <c r="B243" s="1264"/>
      <c r="C243" s="91" t="s">
        <v>35</v>
      </c>
      <c r="D243" s="77" t="s">
        <v>36</v>
      </c>
      <c r="F243" s="1267" t="s">
        <v>195</v>
      </c>
      <c r="G243" s="1268"/>
      <c r="H243" s="1269"/>
      <c r="I243" s="91" t="s">
        <v>35</v>
      </c>
      <c r="J243" s="77" t="s">
        <v>36</v>
      </c>
    </row>
    <row r="244" spans="1:10" s="78" customFormat="1" ht="11.25" customHeight="1" thickBot="1">
      <c r="A244" s="1265"/>
      <c r="B244" s="1266"/>
      <c r="C244" s="92" t="s">
        <v>232</v>
      </c>
      <c r="D244" s="79" t="s">
        <v>392</v>
      </c>
      <c r="F244" s="1270"/>
      <c r="G244" s="1271"/>
      <c r="H244" s="1272"/>
      <c r="I244" s="93" t="s">
        <v>232</v>
      </c>
      <c r="J244" s="94" t="s">
        <v>392</v>
      </c>
    </row>
    <row r="245" spans="1:10" s="78" customFormat="1" ht="11.25" customHeight="1" thickBot="1">
      <c r="A245" s="1302" t="s">
        <v>42</v>
      </c>
      <c r="B245" s="1303"/>
      <c r="C245" s="678">
        <v>47098.367</v>
      </c>
      <c r="D245" s="674">
        <f>C289</f>
        <v>50378.850000000006</v>
      </c>
      <c r="F245" s="1297" t="s">
        <v>42</v>
      </c>
      <c r="G245" s="1298"/>
      <c r="H245" s="1299"/>
      <c r="I245" s="87">
        <v>8247.05</v>
      </c>
      <c r="J245" s="96">
        <f>I255</f>
        <v>8866.686</v>
      </c>
    </row>
    <row r="246" spans="1:10" s="78" customFormat="1" ht="11.25" customHeight="1" thickBot="1">
      <c r="A246" s="1283" t="s">
        <v>43</v>
      </c>
      <c r="B246" s="1285"/>
      <c r="C246" s="707">
        <f>SUM(C247:C257)</f>
        <v>30146.19</v>
      </c>
      <c r="D246" s="708">
        <f>SUM(D247:D257)</f>
        <v>45320.683999999994</v>
      </c>
      <c r="F246" s="1310" t="s">
        <v>43</v>
      </c>
      <c r="G246" s="1311"/>
      <c r="H246" s="1312"/>
      <c r="I246" s="89">
        <f>SUM(I247:I249)</f>
        <v>2481.984</v>
      </c>
      <c r="J246" s="90">
        <f>SUM(J247:J249)</f>
        <v>2299.565</v>
      </c>
    </row>
    <row r="247" spans="1:10" s="78" customFormat="1" ht="11.25" customHeight="1">
      <c r="A247" s="1286" t="s">
        <v>44</v>
      </c>
      <c r="B247" s="1288"/>
      <c r="C247" s="669">
        <v>23229.947</v>
      </c>
      <c r="D247" s="672">
        <f>E240</f>
        <v>22437</v>
      </c>
      <c r="F247" s="1286" t="s">
        <v>196</v>
      </c>
      <c r="G247" s="1287"/>
      <c r="H247" s="1288"/>
      <c r="I247" s="293"/>
      <c r="J247" s="88">
        <v>1799.565</v>
      </c>
    </row>
    <row r="248" spans="1:10" s="78" customFormat="1" ht="11.25" customHeight="1">
      <c r="A248" s="1261" t="s">
        <v>2</v>
      </c>
      <c r="B248" s="1262"/>
      <c r="C248" s="669">
        <f>I102/1000</f>
        <v>4300</v>
      </c>
      <c r="D248" s="671">
        <f>J102/1000</f>
        <v>4300</v>
      </c>
      <c r="E248" s="81"/>
      <c r="F248" s="1289" t="s">
        <v>193</v>
      </c>
      <c r="G248" s="1290"/>
      <c r="H248" s="1291"/>
      <c r="I248" s="293"/>
      <c r="J248" s="83"/>
    </row>
    <row r="249" spans="1:10" s="78" customFormat="1" ht="11.25" customHeight="1" thickBot="1">
      <c r="A249" s="1261" t="s">
        <v>3</v>
      </c>
      <c r="B249" s="1262"/>
      <c r="C249" s="669"/>
      <c r="D249" s="671"/>
      <c r="F249" s="1292" t="s">
        <v>194</v>
      </c>
      <c r="G249" s="1293"/>
      <c r="H249" s="1294"/>
      <c r="I249" s="293">
        <v>2481.984</v>
      </c>
      <c r="J249" s="97">
        <v>500</v>
      </c>
    </row>
    <row r="250" spans="1:10" s="78" customFormat="1" ht="11.25" customHeight="1" thickBot="1">
      <c r="A250" s="1261" t="s">
        <v>4</v>
      </c>
      <c r="B250" s="1262"/>
      <c r="C250" s="669"/>
      <c r="D250" s="671"/>
      <c r="F250" s="1283" t="s">
        <v>45</v>
      </c>
      <c r="G250" s="1284"/>
      <c r="H250" s="1285"/>
      <c r="I250" s="89">
        <f>SUM(I251:I254)</f>
        <v>1862.348</v>
      </c>
      <c r="J250" s="90">
        <f>SUM(J251:J254)</f>
        <v>5099.57</v>
      </c>
    </row>
    <row r="251" spans="1:10" s="78" customFormat="1" ht="11.25" customHeight="1">
      <c r="A251" s="1261" t="s">
        <v>5</v>
      </c>
      <c r="B251" s="1262"/>
      <c r="C251" s="669"/>
      <c r="D251" s="671"/>
      <c r="F251" s="1286" t="s">
        <v>47</v>
      </c>
      <c r="G251" s="1287"/>
      <c r="H251" s="1288"/>
      <c r="I251" s="293">
        <v>1748.595</v>
      </c>
      <c r="J251" s="88">
        <v>2500</v>
      </c>
    </row>
    <row r="252" spans="1:10" s="78" customFormat="1" ht="11.25" customHeight="1">
      <c r="A252" s="1261" t="s">
        <v>6</v>
      </c>
      <c r="B252" s="1262"/>
      <c r="C252" s="669">
        <f>I106/1000</f>
        <v>100</v>
      </c>
      <c r="D252" s="671">
        <v>0</v>
      </c>
      <c r="F252" s="1289" t="s">
        <v>48</v>
      </c>
      <c r="G252" s="1290"/>
      <c r="H252" s="1291"/>
      <c r="I252" s="293"/>
      <c r="J252" s="83">
        <v>1799.57</v>
      </c>
    </row>
    <row r="253" spans="1:10" s="78" customFormat="1" ht="11.25" customHeight="1">
      <c r="A253" s="1261" t="s">
        <v>720</v>
      </c>
      <c r="B253" s="1262"/>
      <c r="C253" s="669">
        <f>(I108+I101)/1000</f>
        <v>1285.12</v>
      </c>
      <c r="D253" s="671">
        <f>(J101+J111+J112)/1000</f>
        <v>13044.2</v>
      </c>
      <c r="F253" s="1289" t="s">
        <v>49</v>
      </c>
      <c r="G253" s="1290"/>
      <c r="H253" s="1291"/>
      <c r="I253" s="293">
        <v>113.753</v>
      </c>
      <c r="J253" s="83">
        <v>800</v>
      </c>
    </row>
    <row r="254" spans="1:10" s="78" customFormat="1" ht="11.25" customHeight="1" thickBot="1">
      <c r="A254" s="1261" t="s">
        <v>364</v>
      </c>
      <c r="B254" s="1262"/>
      <c r="C254" s="669">
        <f>(I109+I107)/1000</f>
        <v>1117.37</v>
      </c>
      <c r="D254" s="671">
        <f>J220/1000</f>
        <v>239.484</v>
      </c>
      <c r="F254" s="1292" t="s">
        <v>50</v>
      </c>
      <c r="G254" s="1293"/>
      <c r="H254" s="1294"/>
      <c r="I254" s="293"/>
      <c r="J254" s="97"/>
    </row>
    <row r="255" spans="1:10" s="78" customFormat="1" ht="11.25" customHeight="1" thickBot="1">
      <c r="A255" s="1261" t="s">
        <v>739</v>
      </c>
      <c r="B255" s="1262"/>
      <c r="C255" s="669"/>
      <c r="D255" s="671">
        <f>F227/1000</f>
        <v>4500</v>
      </c>
      <c r="F255" s="1283" t="s">
        <v>46</v>
      </c>
      <c r="G255" s="1284"/>
      <c r="H255" s="1285"/>
      <c r="I255" s="89">
        <f>SUM(I245+I246-I250)</f>
        <v>8866.686</v>
      </c>
      <c r="J255" s="90">
        <f>SUM(J245+J246-J250)</f>
        <v>6066.6810000000005</v>
      </c>
    </row>
    <row r="256" spans="1:6" s="78" customFormat="1" ht="11.25" customHeight="1" thickBot="1">
      <c r="A256" s="1261" t="s">
        <v>28</v>
      </c>
      <c r="B256" s="1262"/>
      <c r="C256" s="669"/>
      <c r="D256" s="671"/>
      <c r="F256" s="81"/>
    </row>
    <row r="257" spans="1:10" s="78" customFormat="1" ht="11.25" customHeight="1" thickBot="1">
      <c r="A257" s="1323" t="s">
        <v>171</v>
      </c>
      <c r="B257" s="1324"/>
      <c r="C257" s="669">
        <v>113.753</v>
      </c>
      <c r="D257" s="670">
        <f>J253</f>
        <v>800</v>
      </c>
      <c r="E257" s="82"/>
      <c r="F257" s="1330" t="s">
        <v>197</v>
      </c>
      <c r="G257" s="1331"/>
      <c r="H257" s="1332"/>
      <c r="I257" s="101" t="s">
        <v>35</v>
      </c>
      <c r="J257" s="69" t="s">
        <v>36</v>
      </c>
    </row>
    <row r="258" spans="1:10" s="78" customFormat="1" ht="11.25" customHeight="1" thickBot="1">
      <c r="A258" s="1283" t="s">
        <v>45</v>
      </c>
      <c r="B258" s="1285"/>
      <c r="C258" s="707">
        <f>SUM(C259:C288)</f>
        <v>26865.706999999995</v>
      </c>
      <c r="D258" s="708">
        <f>SUM(D259:D288)</f>
        <v>76589.40442</v>
      </c>
      <c r="E258" s="84"/>
      <c r="F258" s="1333"/>
      <c r="G258" s="1334"/>
      <c r="H258" s="1335"/>
      <c r="I258" s="102" t="s">
        <v>232</v>
      </c>
      <c r="J258" s="71" t="s">
        <v>392</v>
      </c>
    </row>
    <row r="259" spans="1:10" s="78" customFormat="1" ht="11.25" customHeight="1">
      <c r="A259" s="1321" t="s">
        <v>172</v>
      </c>
      <c r="B259" s="1322"/>
      <c r="C259" s="1062"/>
      <c r="D259" s="88">
        <f>G209/1000</f>
        <v>2500</v>
      </c>
      <c r="E259" s="80"/>
      <c r="F259" s="1307" t="s">
        <v>42</v>
      </c>
      <c r="G259" s="1308"/>
      <c r="H259" s="1309"/>
      <c r="I259" s="103"/>
      <c r="J259" s="98">
        <f>+I262</f>
        <v>0</v>
      </c>
    </row>
    <row r="260" spans="1:10" s="78" customFormat="1" ht="11.25" customHeight="1">
      <c r="A260" s="1289" t="s">
        <v>180</v>
      </c>
      <c r="B260" s="1291"/>
      <c r="C260" s="1062">
        <v>1441.368</v>
      </c>
      <c r="D260" s="83">
        <f>H209/1000</f>
        <v>1427.83572</v>
      </c>
      <c r="E260" s="80"/>
      <c r="F260" s="1304" t="s">
        <v>43</v>
      </c>
      <c r="G260" s="1305"/>
      <c r="H260" s="1306"/>
      <c r="I260" s="104"/>
      <c r="J260" s="99"/>
    </row>
    <row r="261" spans="1:10" s="78" customFormat="1" ht="11.25" customHeight="1">
      <c r="A261" s="1289" t="s">
        <v>181</v>
      </c>
      <c r="B261" s="1291"/>
      <c r="C261" s="1062"/>
      <c r="D261" s="83"/>
      <c r="E261" s="80"/>
      <c r="F261" s="1304" t="s">
        <v>45</v>
      </c>
      <c r="G261" s="1305"/>
      <c r="H261" s="1306"/>
      <c r="I261" s="104"/>
      <c r="J261" s="99"/>
    </row>
    <row r="262" spans="1:10" s="78" customFormat="1" ht="11.25" customHeight="1" thickBot="1">
      <c r="A262" s="1289" t="s">
        <v>182</v>
      </c>
      <c r="B262" s="1291"/>
      <c r="C262" s="1063"/>
      <c r="D262" s="671"/>
      <c r="E262" s="80"/>
      <c r="F262" s="1327" t="s">
        <v>46</v>
      </c>
      <c r="G262" s="1328"/>
      <c r="H262" s="1329"/>
      <c r="I262" s="105">
        <f>+I259+I260-I261</f>
        <v>0</v>
      </c>
      <c r="J262" s="100">
        <f>SUM(J259+J260-J261)</f>
        <v>0</v>
      </c>
    </row>
    <row r="263" spans="1:6" s="78" customFormat="1" ht="11.25" customHeight="1" thickBot="1">
      <c r="A263" s="1289" t="s">
        <v>183</v>
      </c>
      <c r="B263" s="1291"/>
      <c r="C263" s="1063"/>
      <c r="D263" s="671"/>
      <c r="E263" s="80"/>
      <c r="F263" s="80"/>
    </row>
    <row r="264" spans="1:10" s="78" customFormat="1" ht="11.25" customHeight="1">
      <c r="A264" s="1289" t="s">
        <v>184</v>
      </c>
      <c r="B264" s="1291"/>
      <c r="C264" s="1063"/>
      <c r="D264" s="671">
        <f>J209/1000</f>
        <v>11168</v>
      </c>
      <c r="E264" s="80"/>
      <c r="F264" s="1313" t="s">
        <v>198</v>
      </c>
      <c r="G264" s="1314"/>
      <c r="H264" s="1314"/>
      <c r="I264" s="721" t="s">
        <v>35</v>
      </c>
      <c r="J264" s="77" t="s">
        <v>36</v>
      </c>
    </row>
    <row r="265" spans="1:10" s="78" customFormat="1" ht="11.25" customHeight="1" thickBot="1">
      <c r="A265" s="1289" t="s">
        <v>228</v>
      </c>
      <c r="B265" s="1291"/>
      <c r="C265" s="1063">
        <v>45.553</v>
      </c>
      <c r="D265" s="671">
        <f>E209/1000</f>
        <v>195.8829</v>
      </c>
      <c r="E265" s="80"/>
      <c r="F265" s="1315"/>
      <c r="G265" s="1316"/>
      <c r="H265" s="1316"/>
      <c r="I265" s="1173" t="s">
        <v>232</v>
      </c>
      <c r="J265" s="79" t="s">
        <v>392</v>
      </c>
    </row>
    <row r="266" spans="1:10" s="78" customFormat="1" ht="11.25" customHeight="1">
      <c r="A266" s="1289" t="s">
        <v>173</v>
      </c>
      <c r="B266" s="1291"/>
      <c r="C266" s="1063">
        <v>10542.8</v>
      </c>
      <c r="D266" s="671">
        <f>(C209+D209)/1000</f>
        <v>25508.8426</v>
      </c>
      <c r="E266" s="84"/>
      <c r="F266" s="1325" t="s">
        <v>42</v>
      </c>
      <c r="G266" s="1326"/>
      <c r="H266" s="1326"/>
      <c r="I266" s="723">
        <v>4522.207</v>
      </c>
      <c r="J266" s="106">
        <f>+I269</f>
        <v>1630.844</v>
      </c>
    </row>
    <row r="267" spans="1:10" s="78" customFormat="1" ht="11.25" customHeight="1">
      <c r="A267" s="1178" t="s">
        <v>740</v>
      </c>
      <c r="B267" s="1179"/>
      <c r="C267" s="1063"/>
      <c r="D267" s="671">
        <f>F209/1000</f>
        <v>4500</v>
      </c>
      <c r="E267" s="80"/>
      <c r="F267" s="1319" t="s">
        <v>43</v>
      </c>
      <c r="G267" s="1320"/>
      <c r="H267" s="1320"/>
      <c r="I267" s="1174">
        <v>3204.959</v>
      </c>
      <c r="J267" s="107">
        <v>3500</v>
      </c>
    </row>
    <row r="268" spans="1:10" s="78" customFormat="1" ht="11.25" customHeight="1">
      <c r="A268" s="1289" t="s">
        <v>174</v>
      </c>
      <c r="B268" s="1291"/>
      <c r="C268" s="1062"/>
      <c r="D268" s="83">
        <f>G223/1000</f>
        <v>0</v>
      </c>
      <c r="E268" s="80"/>
      <c r="F268" s="1319" t="s">
        <v>45</v>
      </c>
      <c r="G268" s="1320"/>
      <c r="H268" s="1320"/>
      <c r="I268" s="1175">
        <v>6096.322</v>
      </c>
      <c r="J268" s="85">
        <v>3500</v>
      </c>
    </row>
    <row r="269" spans="1:10" s="78" customFormat="1" ht="11.25" customHeight="1" thickBot="1">
      <c r="A269" s="1289" t="s">
        <v>185</v>
      </c>
      <c r="B269" s="1291"/>
      <c r="C269" s="1062">
        <v>401.345</v>
      </c>
      <c r="D269" s="83">
        <f>H223/1000</f>
        <v>1537.723</v>
      </c>
      <c r="E269" s="80"/>
      <c r="F269" s="1317" t="s">
        <v>46</v>
      </c>
      <c r="G269" s="1318"/>
      <c r="H269" s="1318"/>
      <c r="I269" s="726">
        <f>+I266+I267-I268</f>
        <v>1630.844</v>
      </c>
      <c r="J269" s="86">
        <f>SUM(J266+J267-J268)</f>
        <v>1630.844</v>
      </c>
    </row>
    <row r="270" spans="1:6" s="78" customFormat="1" ht="11.25" customHeight="1">
      <c r="A270" s="1289" t="s">
        <v>186</v>
      </c>
      <c r="B270" s="1291"/>
      <c r="C270" s="1062"/>
      <c r="D270" s="83"/>
      <c r="E270" s="80"/>
      <c r="F270" s="80"/>
    </row>
    <row r="271" spans="1:6" s="78" customFormat="1" ht="11.25" customHeight="1">
      <c r="A271" s="1289" t="s">
        <v>187</v>
      </c>
      <c r="B271" s="1291"/>
      <c r="C271" s="1063"/>
      <c r="D271" s="671"/>
      <c r="E271" s="80"/>
      <c r="F271" s="80"/>
    </row>
    <row r="272" spans="1:6" s="78" customFormat="1" ht="11.25" customHeight="1">
      <c r="A272" s="1289" t="s">
        <v>188</v>
      </c>
      <c r="B272" s="1291"/>
      <c r="C272" s="1063"/>
      <c r="D272" s="671"/>
      <c r="E272" s="80"/>
      <c r="F272" s="80"/>
    </row>
    <row r="273" spans="1:6" s="78" customFormat="1" ht="11.25" customHeight="1">
      <c r="A273" s="1289" t="s">
        <v>722</v>
      </c>
      <c r="B273" s="1291"/>
      <c r="C273" s="1063">
        <f>C253</f>
        <v>1285.12</v>
      </c>
      <c r="D273" s="671">
        <f>J219/1000+J222/1000</f>
        <v>1876.2</v>
      </c>
      <c r="E273" s="80"/>
      <c r="F273" s="80"/>
    </row>
    <row r="274" spans="1:6" s="78" customFormat="1" ht="11.25" customHeight="1">
      <c r="A274" s="1289" t="s">
        <v>189</v>
      </c>
      <c r="B274" s="1291"/>
      <c r="C274" s="1063">
        <f>C252</f>
        <v>100</v>
      </c>
      <c r="D274" s="671"/>
      <c r="E274" s="80"/>
      <c r="F274" s="80"/>
    </row>
    <row r="275" spans="1:6" s="78" customFormat="1" ht="11.25" customHeight="1">
      <c r="A275" s="1289" t="s">
        <v>366</v>
      </c>
      <c r="B275" s="1291"/>
      <c r="C275" s="1063">
        <f>C254</f>
        <v>1117.37</v>
      </c>
      <c r="D275" s="671">
        <f>J220/1000</f>
        <v>239.484</v>
      </c>
      <c r="E275" s="80"/>
      <c r="F275" s="80"/>
    </row>
    <row r="276" spans="1:6" s="78" customFormat="1" ht="11.25" customHeight="1">
      <c r="A276" s="1289" t="s">
        <v>229</v>
      </c>
      <c r="B276" s="1291"/>
      <c r="C276" s="1063">
        <v>68.22</v>
      </c>
      <c r="D276" s="671">
        <f>E223/1000</f>
        <v>0</v>
      </c>
      <c r="E276" s="80"/>
      <c r="F276" s="80"/>
    </row>
    <row r="277" spans="1:6" s="78" customFormat="1" ht="11.25" customHeight="1">
      <c r="A277" s="1289" t="s">
        <v>175</v>
      </c>
      <c r="B277" s="1291"/>
      <c r="C277" s="1063">
        <v>1898.42</v>
      </c>
      <c r="D277" s="671">
        <f>(C223+D223)/1000</f>
        <v>2442.673</v>
      </c>
      <c r="E277" s="80"/>
      <c r="F277" s="80"/>
    </row>
    <row r="278" spans="1:6" s="78" customFormat="1" ht="11.25" customHeight="1">
      <c r="A278" s="1289" t="s">
        <v>176</v>
      </c>
      <c r="B278" s="1291"/>
      <c r="C278" s="1063"/>
      <c r="D278" s="671">
        <f>G144/1000</f>
        <v>0</v>
      </c>
      <c r="E278" s="80"/>
      <c r="F278" s="80"/>
    </row>
    <row r="279" spans="1:6" s="78" customFormat="1" ht="11.25" customHeight="1">
      <c r="A279" s="1289" t="s">
        <v>250</v>
      </c>
      <c r="B279" s="1291"/>
      <c r="C279" s="1063">
        <v>361.121</v>
      </c>
      <c r="D279" s="671">
        <f>H144/1000</f>
        <v>1334.44128</v>
      </c>
      <c r="E279" s="80"/>
      <c r="F279" s="80"/>
    </row>
    <row r="280" spans="1:6" s="78" customFormat="1" ht="11.25" customHeight="1">
      <c r="A280" s="1289" t="s">
        <v>251</v>
      </c>
      <c r="B280" s="1291"/>
      <c r="C280" s="1062"/>
      <c r="D280" s="83"/>
      <c r="E280" s="80"/>
      <c r="F280" s="80"/>
    </row>
    <row r="281" spans="1:6" s="78" customFormat="1" ht="11.25" customHeight="1">
      <c r="A281" s="1289" t="s">
        <v>792</v>
      </c>
      <c r="B281" s="1291"/>
      <c r="C281" s="1062"/>
      <c r="D281" s="83"/>
      <c r="E281" s="80"/>
      <c r="F281" s="80"/>
    </row>
    <row r="282" spans="1:6" s="78" customFormat="1" ht="11.25" customHeight="1">
      <c r="A282" s="1289" t="s">
        <v>793</v>
      </c>
      <c r="B282" s="1291"/>
      <c r="C282" s="1062"/>
      <c r="D282" s="83"/>
      <c r="E282" s="80"/>
      <c r="F282" s="80"/>
    </row>
    <row r="283" spans="1:6" s="78" customFormat="1" ht="11.25" customHeight="1">
      <c r="A283" s="1289" t="s">
        <v>794</v>
      </c>
      <c r="B283" s="1291"/>
      <c r="C283" s="1062"/>
      <c r="D283" s="83"/>
      <c r="E283" s="80"/>
      <c r="F283" s="80"/>
    </row>
    <row r="284" spans="1:6" s="78" customFormat="1" ht="11.25" customHeight="1">
      <c r="A284" s="1289" t="s">
        <v>230</v>
      </c>
      <c r="B284" s="1291"/>
      <c r="C284" s="1062"/>
      <c r="D284" s="83">
        <f>E144/1000</f>
        <v>0</v>
      </c>
      <c r="E284" s="80"/>
      <c r="F284" s="80"/>
    </row>
    <row r="285" spans="1:6" s="78" customFormat="1" ht="11.25" customHeight="1">
      <c r="A285" s="1289" t="s">
        <v>177</v>
      </c>
      <c r="B285" s="1291"/>
      <c r="C285" s="1062">
        <v>2141.73</v>
      </c>
      <c r="D285" s="83">
        <f>(C144+D144)/1000</f>
        <v>9741.321920000002</v>
      </c>
      <c r="F285" s="80"/>
    </row>
    <row r="286" spans="1:6" s="78" customFormat="1" ht="11.25" customHeight="1">
      <c r="A286" s="1338" t="s">
        <v>404</v>
      </c>
      <c r="B286" s="1339"/>
      <c r="C286" s="1062"/>
      <c r="D286" s="83">
        <f>D370/1000</f>
        <v>14117</v>
      </c>
      <c r="E286" s="81"/>
      <c r="F286" s="80"/>
    </row>
    <row r="287" spans="1:20" s="9" customFormat="1" ht="11.25" customHeight="1">
      <c r="A287" s="1338" t="s">
        <v>405</v>
      </c>
      <c r="B287" s="1339"/>
      <c r="C287" s="1062">
        <v>7462.66</v>
      </c>
      <c r="D287" s="83"/>
      <c r="E287" s="6"/>
      <c r="F287" s="6"/>
      <c r="G287" s="6"/>
      <c r="H287" s="6"/>
      <c r="I287" s="3"/>
      <c r="J287" s="56"/>
      <c r="K287" s="3"/>
      <c r="L287" s="3"/>
      <c r="M287" s="3"/>
      <c r="N287"/>
      <c r="O287"/>
      <c r="P287"/>
      <c r="Q287"/>
      <c r="R287"/>
      <c r="S287"/>
      <c r="T287"/>
    </row>
    <row r="288" spans="1:14" ht="11.25" customHeight="1" thickBot="1">
      <c r="A288" s="1336" t="s">
        <v>178</v>
      </c>
      <c r="B288" s="1337"/>
      <c r="C288" s="1063"/>
      <c r="D288" s="670"/>
      <c r="M288"/>
      <c r="N288"/>
    </row>
    <row r="289" spans="1:14" ht="13.5" thickBot="1">
      <c r="A289" s="1283" t="s">
        <v>46</v>
      </c>
      <c r="B289" s="1285"/>
      <c r="C289" s="89">
        <f>SUM(C245+C246-C258)</f>
        <v>50378.850000000006</v>
      </c>
      <c r="D289" s="90">
        <f>SUM(D245+D246-D258)</f>
        <v>19110.129579999993</v>
      </c>
      <c r="J289" s="3"/>
      <c r="K289" s="56"/>
      <c r="N289"/>
    </row>
    <row r="290" spans="1:14" ht="6.75" customHeight="1">
      <c r="A290" s="2"/>
      <c r="J290" s="3"/>
      <c r="K290" s="56"/>
      <c r="N290"/>
    </row>
    <row r="291" spans="1:14" ht="14.25" customHeight="1" thickBot="1">
      <c r="A291" s="11" t="s">
        <v>519</v>
      </c>
      <c r="B291" s="20"/>
      <c r="C291" s="20"/>
      <c r="D291" s="3"/>
      <c r="J291" s="3"/>
      <c r="K291" s="56"/>
      <c r="N291"/>
    </row>
    <row r="292" spans="1:10" s="169" customFormat="1" ht="11.25">
      <c r="A292" s="1340" t="s">
        <v>30</v>
      </c>
      <c r="B292" s="1341"/>
      <c r="C292" s="21" t="s">
        <v>35</v>
      </c>
      <c r="D292" s="18" t="s">
        <v>36</v>
      </c>
      <c r="J292" s="170"/>
    </row>
    <row r="293" spans="1:10" s="427" customFormat="1" ht="11.25" customHeight="1" thickBot="1">
      <c r="A293" s="1342"/>
      <c r="B293" s="1343"/>
      <c r="C293" s="31">
        <v>2011</v>
      </c>
      <c r="D293" s="19">
        <v>2012</v>
      </c>
      <c r="J293" s="428"/>
    </row>
    <row r="294" spans="1:14" s="440" customFormat="1" ht="13.5" thickBot="1">
      <c r="A294" s="1257" t="s">
        <v>192</v>
      </c>
      <c r="B294" s="1258"/>
      <c r="C294" s="199">
        <v>1033.41</v>
      </c>
      <c r="D294" s="191">
        <v>1027</v>
      </c>
      <c r="E294" s="438"/>
      <c r="F294" s="438"/>
      <c r="G294" s="438"/>
      <c r="H294" s="438"/>
      <c r="I294" s="438"/>
      <c r="J294" s="439"/>
      <c r="K294" s="438"/>
      <c r="L294" s="438"/>
      <c r="M294" s="438"/>
      <c r="N294" s="438"/>
    </row>
    <row r="295" spans="1:14" s="464" customFormat="1" ht="12.75">
      <c r="A295" s="169"/>
      <c r="B295" s="169"/>
      <c r="C295" s="169"/>
      <c r="D295" s="169"/>
      <c r="E295" s="462"/>
      <c r="F295" s="462"/>
      <c r="G295" s="462"/>
      <c r="H295" s="462"/>
      <c r="I295" s="462"/>
      <c r="J295" s="463"/>
      <c r="K295" s="462"/>
      <c r="L295" s="462"/>
      <c r="M295" s="462"/>
      <c r="N295" s="462"/>
    </row>
    <row r="296" spans="1:14" s="464" customFormat="1" ht="16.5" thickBot="1">
      <c r="A296" s="427" t="s">
        <v>520</v>
      </c>
      <c r="B296" s="427"/>
      <c r="C296" s="427"/>
      <c r="D296" s="427"/>
      <c r="E296" s="462"/>
      <c r="F296" s="462"/>
      <c r="G296" s="462"/>
      <c r="H296" s="462"/>
      <c r="I296" s="462"/>
      <c r="J296" s="463"/>
      <c r="K296" s="462"/>
      <c r="L296" s="462"/>
      <c r="M296" s="462"/>
      <c r="N296" s="462"/>
    </row>
    <row r="297" spans="1:14" s="464" customFormat="1" ht="33.75">
      <c r="A297" s="435" t="s">
        <v>271</v>
      </c>
      <c r="B297" s="436" t="s">
        <v>272</v>
      </c>
      <c r="C297" s="436" t="s">
        <v>398</v>
      </c>
      <c r="D297" s="437" t="s">
        <v>399</v>
      </c>
      <c r="E297" s="462"/>
      <c r="F297" s="462"/>
      <c r="G297" s="462"/>
      <c r="H297" s="462"/>
      <c r="I297" s="462"/>
      <c r="J297" s="463"/>
      <c r="K297" s="462"/>
      <c r="L297" s="462"/>
      <c r="M297" s="462"/>
      <c r="N297" s="462"/>
    </row>
    <row r="298" spans="1:14" s="464" customFormat="1" ht="12.75">
      <c r="A298" s="441">
        <v>1</v>
      </c>
      <c r="B298" s="459" t="s">
        <v>309</v>
      </c>
      <c r="C298" s="460">
        <v>731808.05</v>
      </c>
      <c r="D298" s="461">
        <v>700000</v>
      </c>
      <c r="E298" s="462"/>
      <c r="F298" s="462"/>
      <c r="G298" s="462"/>
      <c r="H298" s="462"/>
      <c r="I298" s="462"/>
      <c r="J298" s="463"/>
      <c r="K298" s="462"/>
      <c r="L298" s="462"/>
      <c r="M298" s="462"/>
      <c r="N298" s="462"/>
    </row>
    <row r="299" spans="1:14" s="464" customFormat="1" ht="12.75">
      <c r="A299" s="441">
        <v>2</v>
      </c>
      <c r="B299" s="459" t="s">
        <v>406</v>
      </c>
      <c r="C299" s="460">
        <v>350518.72</v>
      </c>
      <c r="D299" s="461">
        <v>300000</v>
      </c>
      <c r="E299" s="462"/>
      <c r="F299" s="462"/>
      <c r="G299" s="462"/>
      <c r="H299" s="462"/>
      <c r="I299" s="462"/>
      <c r="J299" s="463"/>
      <c r="K299" s="462"/>
      <c r="L299" s="462"/>
      <c r="M299" s="462"/>
      <c r="N299" s="462"/>
    </row>
    <row r="300" spans="1:14" s="464" customFormat="1" ht="22.5">
      <c r="A300" s="441">
        <v>3</v>
      </c>
      <c r="B300" s="459" t="s">
        <v>407</v>
      </c>
      <c r="C300" s="460">
        <v>815920.69</v>
      </c>
      <c r="D300" s="461">
        <v>800000</v>
      </c>
      <c r="E300" s="462"/>
      <c r="F300" s="462"/>
      <c r="G300" s="462"/>
      <c r="H300" s="462"/>
      <c r="I300" s="462"/>
      <c r="J300" s="463"/>
      <c r="K300" s="462"/>
      <c r="L300" s="462"/>
      <c r="M300" s="462"/>
      <c r="N300" s="462"/>
    </row>
    <row r="301" spans="1:14" s="464" customFormat="1" ht="12.75">
      <c r="A301" s="441">
        <v>4</v>
      </c>
      <c r="B301" s="459" t="s">
        <v>290</v>
      </c>
      <c r="C301" s="460">
        <v>461416</v>
      </c>
      <c r="D301" s="461">
        <v>450000</v>
      </c>
      <c r="E301" s="462"/>
      <c r="F301" s="462"/>
      <c r="G301" s="462"/>
      <c r="H301" s="462"/>
      <c r="I301" s="462"/>
      <c r="J301" s="463"/>
      <c r="K301" s="462"/>
      <c r="L301" s="462"/>
      <c r="M301" s="462"/>
      <c r="N301" s="462"/>
    </row>
    <row r="302" spans="1:14" s="464" customFormat="1" ht="12.75">
      <c r="A302" s="441">
        <v>5</v>
      </c>
      <c r="B302" s="459" t="s">
        <v>291</v>
      </c>
      <c r="C302" s="460">
        <v>11292</v>
      </c>
      <c r="D302" s="461">
        <v>10000</v>
      </c>
      <c r="E302" s="462"/>
      <c r="F302" s="462"/>
      <c r="G302" s="462"/>
      <c r="H302" s="462"/>
      <c r="I302" s="462"/>
      <c r="J302" s="463"/>
      <c r="K302" s="462"/>
      <c r="L302" s="462"/>
      <c r="M302" s="462"/>
      <c r="N302" s="462"/>
    </row>
    <row r="303" spans="1:14" s="464" customFormat="1" ht="12.75">
      <c r="A303" s="441">
        <v>6</v>
      </c>
      <c r="B303" s="459" t="s">
        <v>333</v>
      </c>
      <c r="C303" s="460">
        <v>316326.91</v>
      </c>
      <c r="D303" s="461">
        <v>300000</v>
      </c>
      <c r="E303" s="462"/>
      <c r="F303" s="462"/>
      <c r="G303" s="462"/>
      <c r="H303" s="462"/>
      <c r="I303" s="462"/>
      <c r="J303" s="463"/>
      <c r="K303" s="462"/>
      <c r="L303" s="462"/>
      <c r="M303" s="462"/>
      <c r="N303" s="462"/>
    </row>
    <row r="304" spans="1:14" s="464" customFormat="1" ht="12.75">
      <c r="A304" s="441">
        <v>7</v>
      </c>
      <c r="B304" s="459" t="s">
        <v>334</v>
      </c>
      <c r="C304" s="460">
        <v>55951.5</v>
      </c>
      <c r="D304" s="461">
        <v>50000</v>
      </c>
      <c r="E304" s="462"/>
      <c r="F304" s="462"/>
      <c r="G304" s="462"/>
      <c r="H304" s="462"/>
      <c r="I304" s="462"/>
      <c r="J304" s="463"/>
      <c r="K304" s="462"/>
      <c r="L304" s="462"/>
      <c r="M304" s="462"/>
      <c r="N304" s="462"/>
    </row>
    <row r="305" spans="1:14" s="464" customFormat="1" ht="12.75">
      <c r="A305" s="441">
        <v>8</v>
      </c>
      <c r="B305" s="459" t="s">
        <v>335</v>
      </c>
      <c r="C305" s="460">
        <v>458857.44</v>
      </c>
      <c r="D305" s="461">
        <v>450000</v>
      </c>
      <c r="E305" s="462"/>
      <c r="F305" s="462"/>
      <c r="G305" s="462"/>
      <c r="H305" s="462"/>
      <c r="I305" s="462"/>
      <c r="J305" s="463"/>
      <c r="K305" s="462"/>
      <c r="L305" s="462"/>
      <c r="M305" s="462"/>
      <c r="N305" s="462"/>
    </row>
    <row r="306" spans="1:14" s="440" customFormat="1" ht="12.75">
      <c r="A306" s="441">
        <v>9</v>
      </c>
      <c r="B306" s="459" t="s">
        <v>336</v>
      </c>
      <c r="C306" s="460">
        <v>682397.01</v>
      </c>
      <c r="D306" s="461">
        <v>650000</v>
      </c>
      <c r="E306" s="438"/>
      <c r="F306" s="438"/>
      <c r="G306" s="438"/>
      <c r="H306" s="438"/>
      <c r="I306" s="438"/>
      <c r="J306" s="439"/>
      <c r="K306" s="438"/>
      <c r="L306" s="438"/>
      <c r="M306" s="438"/>
      <c r="N306" s="438"/>
    </row>
    <row r="307" spans="1:4" ht="12.75">
      <c r="A307" s="1259" t="s">
        <v>273</v>
      </c>
      <c r="B307" s="1260"/>
      <c r="C307" s="449">
        <f>SUM(C298:C306)</f>
        <v>3884488.3200000003</v>
      </c>
      <c r="D307" s="453">
        <f>SUM(D298:D306)</f>
        <v>3710000</v>
      </c>
    </row>
    <row r="308" spans="1:4" ht="12.75">
      <c r="A308" s="433"/>
      <c r="B308" s="430"/>
      <c r="C308" s="458"/>
      <c r="D308" s="349"/>
    </row>
    <row r="309" spans="1:14" s="464" customFormat="1" ht="33.75">
      <c r="A309" s="441" t="s">
        <v>274</v>
      </c>
      <c r="B309" s="442" t="s">
        <v>275</v>
      </c>
      <c r="C309" s="456" t="s">
        <v>398</v>
      </c>
      <c r="D309" s="457" t="s">
        <v>399</v>
      </c>
      <c r="E309" s="462"/>
      <c r="F309" s="462"/>
      <c r="G309" s="462"/>
      <c r="H309" s="462"/>
      <c r="I309" s="462"/>
      <c r="J309" s="463"/>
      <c r="K309" s="462"/>
      <c r="L309" s="462"/>
      <c r="M309" s="462"/>
      <c r="N309" s="462"/>
    </row>
    <row r="310" spans="1:14" s="464" customFormat="1" ht="12.75">
      <c r="A310" s="441">
        <v>1</v>
      </c>
      <c r="B310" s="459" t="s">
        <v>293</v>
      </c>
      <c r="C310" s="460">
        <v>355828.86</v>
      </c>
      <c r="D310" s="461">
        <v>300000</v>
      </c>
      <c r="E310" s="462"/>
      <c r="F310" s="462"/>
      <c r="G310" s="462"/>
      <c r="H310" s="462"/>
      <c r="I310" s="462"/>
      <c r="J310" s="463"/>
      <c r="K310" s="462"/>
      <c r="L310" s="462"/>
      <c r="M310" s="462"/>
      <c r="N310" s="462"/>
    </row>
    <row r="311" spans="1:14" s="464" customFormat="1" ht="12.75">
      <c r="A311" s="441">
        <v>2</v>
      </c>
      <c r="B311" s="459" t="s">
        <v>294</v>
      </c>
      <c r="C311" s="460">
        <v>350743</v>
      </c>
      <c r="D311" s="461">
        <v>320000</v>
      </c>
      <c r="E311" s="462"/>
      <c r="F311" s="462"/>
      <c r="G311" s="462"/>
      <c r="H311" s="462"/>
      <c r="I311" s="462"/>
      <c r="J311" s="463"/>
      <c r="K311" s="462"/>
      <c r="L311" s="462"/>
      <c r="M311" s="462"/>
      <c r="N311" s="462"/>
    </row>
    <row r="312" spans="1:14" s="464" customFormat="1" ht="12.75">
      <c r="A312" s="441">
        <v>3</v>
      </c>
      <c r="B312" s="459" t="s">
        <v>295</v>
      </c>
      <c r="C312" s="460">
        <v>306066</v>
      </c>
      <c r="D312" s="461">
        <v>300000</v>
      </c>
      <c r="E312" s="462"/>
      <c r="F312" s="462"/>
      <c r="G312" s="462"/>
      <c r="H312" s="462"/>
      <c r="I312" s="462"/>
      <c r="J312" s="463"/>
      <c r="K312" s="462"/>
      <c r="L312" s="462"/>
      <c r="M312" s="462"/>
      <c r="N312" s="462"/>
    </row>
    <row r="313" spans="1:14" s="464" customFormat="1" ht="12.75">
      <c r="A313" s="441">
        <v>4</v>
      </c>
      <c r="B313" s="459" t="s">
        <v>337</v>
      </c>
      <c r="C313" s="460">
        <v>220084.21</v>
      </c>
      <c r="D313" s="461">
        <v>200000</v>
      </c>
      <c r="E313" s="462"/>
      <c r="F313" s="462"/>
      <c r="G313" s="462"/>
      <c r="H313" s="462"/>
      <c r="I313" s="462"/>
      <c r="J313" s="463"/>
      <c r="K313" s="462"/>
      <c r="L313" s="462"/>
      <c r="M313" s="462"/>
      <c r="N313" s="462"/>
    </row>
    <row r="314" spans="1:14" s="464" customFormat="1" ht="12.75">
      <c r="A314" s="441">
        <v>5</v>
      </c>
      <c r="B314" s="459" t="s">
        <v>296</v>
      </c>
      <c r="C314" s="460">
        <v>778068.17</v>
      </c>
      <c r="D314" s="461">
        <v>750000</v>
      </c>
      <c r="E314" s="462"/>
      <c r="F314" s="462"/>
      <c r="G314" s="462"/>
      <c r="H314" s="462"/>
      <c r="I314" s="462"/>
      <c r="J314" s="463"/>
      <c r="K314" s="462"/>
      <c r="L314" s="462"/>
      <c r="M314" s="462"/>
      <c r="N314" s="462"/>
    </row>
    <row r="315" spans="1:14" s="464" customFormat="1" ht="12.75">
      <c r="A315" s="441">
        <v>6</v>
      </c>
      <c r="B315" s="459" t="s">
        <v>408</v>
      </c>
      <c r="C315" s="460">
        <v>64713.1</v>
      </c>
      <c r="D315" s="461">
        <v>50000</v>
      </c>
      <c r="E315" s="462"/>
      <c r="F315" s="462"/>
      <c r="G315" s="462"/>
      <c r="H315" s="462"/>
      <c r="I315" s="462"/>
      <c r="J315" s="463"/>
      <c r="K315" s="462"/>
      <c r="L315" s="462"/>
      <c r="M315" s="462"/>
      <c r="N315" s="462"/>
    </row>
    <row r="316" spans="1:14" s="464" customFormat="1" ht="12.75">
      <c r="A316" s="441">
        <v>7</v>
      </c>
      <c r="B316" s="459" t="s">
        <v>298</v>
      </c>
      <c r="C316" s="460">
        <v>104753.45</v>
      </c>
      <c r="D316" s="461">
        <v>100000</v>
      </c>
      <c r="E316" s="462"/>
      <c r="F316" s="462"/>
      <c r="G316" s="462"/>
      <c r="H316" s="462"/>
      <c r="I316" s="462"/>
      <c r="J316" s="463"/>
      <c r="K316" s="462"/>
      <c r="L316" s="462"/>
      <c r="M316" s="462"/>
      <c r="N316" s="462"/>
    </row>
    <row r="317" spans="1:14" s="464" customFormat="1" ht="22.5">
      <c r="A317" s="441">
        <v>8</v>
      </c>
      <c r="B317" s="459" t="s">
        <v>409</v>
      </c>
      <c r="C317" s="460">
        <v>41151.65</v>
      </c>
      <c r="D317" s="461">
        <v>40000</v>
      </c>
      <c r="E317" s="462"/>
      <c r="F317" s="462"/>
      <c r="G317" s="462"/>
      <c r="H317" s="462"/>
      <c r="I317" s="462"/>
      <c r="J317" s="463"/>
      <c r="K317" s="462"/>
      <c r="L317" s="462"/>
      <c r="M317" s="462"/>
      <c r="N317" s="462"/>
    </row>
    <row r="318" spans="1:14" s="464" customFormat="1" ht="12.75">
      <c r="A318" s="441">
        <v>9</v>
      </c>
      <c r="B318" s="459" t="s">
        <v>299</v>
      </c>
      <c r="C318" s="460">
        <v>360872.76</v>
      </c>
      <c r="D318" s="461">
        <v>320000</v>
      </c>
      <c r="E318" s="462"/>
      <c r="F318" s="462"/>
      <c r="G318" s="462"/>
      <c r="H318" s="462"/>
      <c r="I318" s="462"/>
      <c r="J318" s="463"/>
      <c r="K318" s="462"/>
      <c r="L318" s="462"/>
      <c r="M318" s="462"/>
      <c r="N318" s="462"/>
    </row>
    <row r="319" spans="1:14" s="464" customFormat="1" ht="12.75">
      <c r="A319" s="441">
        <v>10</v>
      </c>
      <c r="B319" s="459" t="s">
        <v>300</v>
      </c>
      <c r="C319" s="460">
        <v>2179383.75</v>
      </c>
      <c r="D319" s="461">
        <v>2000000</v>
      </c>
      <c r="E319" s="462"/>
      <c r="F319" s="462"/>
      <c r="G319" s="462"/>
      <c r="H319" s="462"/>
      <c r="I319" s="462"/>
      <c r="J319" s="463"/>
      <c r="K319" s="462"/>
      <c r="L319" s="462"/>
      <c r="M319" s="462"/>
      <c r="N319" s="462"/>
    </row>
    <row r="320" spans="1:14" s="464" customFormat="1" ht="12.75">
      <c r="A320" s="441">
        <v>11</v>
      </c>
      <c r="B320" s="459" t="s">
        <v>410</v>
      </c>
      <c r="C320" s="460">
        <v>217213.42</v>
      </c>
      <c r="D320" s="461">
        <v>200000</v>
      </c>
      <c r="E320" s="462"/>
      <c r="F320" s="462"/>
      <c r="G320" s="462"/>
      <c r="H320" s="462"/>
      <c r="I320" s="462"/>
      <c r="J320" s="463"/>
      <c r="K320" s="462"/>
      <c r="L320" s="462"/>
      <c r="M320" s="462"/>
      <c r="N320" s="462"/>
    </row>
    <row r="321" spans="1:14" s="464" customFormat="1" ht="12.75">
      <c r="A321" s="441">
        <v>12</v>
      </c>
      <c r="B321" s="459" t="s">
        <v>301</v>
      </c>
      <c r="C321" s="460">
        <v>45069.6</v>
      </c>
      <c r="D321" s="461">
        <v>40000</v>
      </c>
      <c r="E321" s="462"/>
      <c r="F321" s="462"/>
      <c r="G321" s="462"/>
      <c r="H321" s="462"/>
      <c r="I321" s="462"/>
      <c r="J321" s="463"/>
      <c r="K321" s="462"/>
      <c r="L321" s="462"/>
      <c r="M321" s="462"/>
      <c r="N321" s="462"/>
    </row>
    <row r="322" spans="1:14" s="464" customFormat="1" ht="12.75">
      <c r="A322" s="441">
        <v>13</v>
      </c>
      <c r="B322" s="459" t="s">
        <v>411</v>
      </c>
      <c r="C322" s="460">
        <v>7239</v>
      </c>
      <c r="D322" s="461">
        <v>10000</v>
      </c>
      <c r="E322" s="462"/>
      <c r="F322" s="462"/>
      <c r="G322" s="462"/>
      <c r="H322" s="462"/>
      <c r="I322" s="462"/>
      <c r="J322" s="463"/>
      <c r="K322" s="462"/>
      <c r="L322" s="462"/>
      <c r="M322" s="462"/>
      <c r="N322" s="462"/>
    </row>
    <row r="323" spans="1:14" s="464" customFormat="1" ht="12.75">
      <c r="A323" s="441">
        <v>14</v>
      </c>
      <c r="B323" s="459" t="s">
        <v>302</v>
      </c>
      <c r="C323" s="460">
        <v>71003</v>
      </c>
      <c r="D323" s="461">
        <v>70000</v>
      </c>
      <c r="E323" s="462"/>
      <c r="F323" s="462"/>
      <c r="G323" s="462"/>
      <c r="H323" s="462"/>
      <c r="I323" s="462"/>
      <c r="J323" s="463"/>
      <c r="K323" s="462"/>
      <c r="L323" s="462"/>
      <c r="M323" s="462"/>
      <c r="N323" s="462"/>
    </row>
    <row r="324" spans="1:14" s="464" customFormat="1" ht="12.75">
      <c r="A324" s="441">
        <v>15</v>
      </c>
      <c r="B324" s="459" t="s">
        <v>303</v>
      </c>
      <c r="C324" s="460">
        <v>62308</v>
      </c>
      <c r="D324" s="461">
        <v>60000</v>
      </c>
      <c r="E324" s="462"/>
      <c r="F324" s="462"/>
      <c r="G324" s="462"/>
      <c r="H324" s="462"/>
      <c r="I324" s="462"/>
      <c r="J324" s="463"/>
      <c r="K324" s="462"/>
      <c r="L324" s="462"/>
      <c r="M324" s="462"/>
      <c r="N324" s="462"/>
    </row>
    <row r="325" spans="1:14" s="464" customFormat="1" ht="12.75">
      <c r="A325" s="441">
        <v>16</v>
      </c>
      <c r="B325" s="459" t="s">
        <v>304</v>
      </c>
      <c r="C325" s="460">
        <v>93873.2</v>
      </c>
      <c r="D325" s="461">
        <v>90000</v>
      </c>
      <c r="E325" s="462"/>
      <c r="F325" s="462"/>
      <c r="G325" s="462"/>
      <c r="H325" s="462"/>
      <c r="I325" s="462"/>
      <c r="J325" s="463"/>
      <c r="K325" s="462"/>
      <c r="L325" s="462"/>
      <c r="M325" s="462"/>
      <c r="N325" s="462"/>
    </row>
    <row r="326" spans="1:14" s="464" customFormat="1" ht="12.75">
      <c r="A326" s="441">
        <v>17</v>
      </c>
      <c r="B326" s="459" t="s">
        <v>305</v>
      </c>
      <c r="C326" s="460">
        <v>2301623.1</v>
      </c>
      <c r="D326" s="461">
        <v>2300000</v>
      </c>
      <c r="E326" s="462"/>
      <c r="F326" s="462"/>
      <c r="G326" s="462"/>
      <c r="H326" s="462"/>
      <c r="I326" s="462"/>
      <c r="J326" s="463"/>
      <c r="K326" s="462"/>
      <c r="L326" s="462"/>
      <c r="M326" s="462"/>
      <c r="N326" s="462"/>
    </row>
    <row r="327" spans="1:10" s="709" customFormat="1" ht="12.75">
      <c r="A327" s="441">
        <v>18</v>
      </c>
      <c r="B327" s="459" t="s">
        <v>306</v>
      </c>
      <c r="C327" s="460">
        <v>84668.2</v>
      </c>
      <c r="D327" s="461">
        <v>80000</v>
      </c>
      <c r="J327" s="710"/>
    </row>
    <row r="328" spans="1:14" s="464" customFormat="1" ht="12.75">
      <c r="A328" s="441">
        <v>19</v>
      </c>
      <c r="B328" s="459" t="s">
        <v>412</v>
      </c>
      <c r="C328" s="460">
        <v>380752</v>
      </c>
      <c r="D328" s="461">
        <v>350000</v>
      </c>
      <c r="E328" s="462"/>
      <c r="F328" s="462"/>
      <c r="G328" s="462"/>
      <c r="H328" s="462"/>
      <c r="I328" s="462"/>
      <c r="J328" s="463"/>
      <c r="K328" s="462"/>
      <c r="L328" s="462"/>
      <c r="M328" s="462"/>
      <c r="N328" s="462"/>
    </row>
    <row r="329" spans="1:14" s="440" customFormat="1" ht="12.75">
      <c r="A329" s="441">
        <v>20</v>
      </c>
      <c r="B329" s="459" t="s">
        <v>308</v>
      </c>
      <c r="C329" s="460">
        <v>55255.2</v>
      </c>
      <c r="D329" s="461">
        <v>50000</v>
      </c>
      <c r="E329" s="438"/>
      <c r="F329" s="438"/>
      <c r="G329" s="438"/>
      <c r="H329" s="438"/>
      <c r="I329" s="438"/>
      <c r="J329" s="439"/>
      <c r="K329" s="438"/>
      <c r="L329" s="438"/>
      <c r="M329" s="438"/>
      <c r="N329" s="438"/>
    </row>
    <row r="330" spans="1:4" ht="12.75">
      <c r="A330" s="1259" t="s">
        <v>276</v>
      </c>
      <c r="B330" s="1260"/>
      <c r="C330" s="450">
        <f>SUM(C310:C329)</f>
        <v>8080669.67</v>
      </c>
      <c r="D330" s="454">
        <f>SUM(D310:D329)</f>
        <v>7630000</v>
      </c>
    </row>
    <row r="331" spans="1:4" ht="12.75">
      <c r="A331" s="433"/>
      <c r="B331" s="430"/>
      <c r="C331" s="458"/>
      <c r="D331" s="349"/>
    </row>
    <row r="332" spans="1:14" s="464" customFormat="1" ht="33.75">
      <c r="A332" s="441" t="s">
        <v>274</v>
      </c>
      <c r="B332" s="442" t="s">
        <v>277</v>
      </c>
      <c r="C332" s="456" t="s">
        <v>398</v>
      </c>
      <c r="D332" s="457" t="s">
        <v>399</v>
      </c>
      <c r="E332" s="462"/>
      <c r="F332" s="462"/>
      <c r="G332" s="462"/>
      <c r="H332" s="462"/>
      <c r="I332" s="462"/>
      <c r="J332" s="463"/>
      <c r="K332" s="462"/>
      <c r="L332" s="462"/>
      <c r="M332" s="462"/>
      <c r="N332" s="462"/>
    </row>
    <row r="333" spans="1:14" s="464" customFormat="1" ht="12.75">
      <c r="A333" s="441">
        <v>1</v>
      </c>
      <c r="B333" s="459" t="s">
        <v>343</v>
      </c>
      <c r="C333" s="460">
        <v>290821.02</v>
      </c>
      <c r="D333" s="461">
        <v>280000</v>
      </c>
      <c r="E333" s="462"/>
      <c r="F333" s="462"/>
      <c r="G333" s="462"/>
      <c r="H333" s="462"/>
      <c r="I333" s="462"/>
      <c r="J333" s="463"/>
      <c r="K333" s="462"/>
      <c r="L333" s="462"/>
      <c r="M333" s="462"/>
      <c r="N333" s="462"/>
    </row>
    <row r="334" spans="1:14" s="464" customFormat="1" ht="12.75">
      <c r="A334" s="441">
        <v>2</v>
      </c>
      <c r="B334" s="459" t="s">
        <v>344</v>
      </c>
      <c r="C334" s="460">
        <v>35464</v>
      </c>
      <c r="D334" s="461">
        <v>30000</v>
      </c>
      <c r="E334" s="462"/>
      <c r="F334" s="462"/>
      <c r="G334" s="462"/>
      <c r="H334" s="462"/>
      <c r="I334" s="462"/>
      <c r="J334" s="463"/>
      <c r="K334" s="462"/>
      <c r="L334" s="462"/>
      <c r="M334" s="462"/>
      <c r="N334" s="462"/>
    </row>
    <row r="335" spans="1:14" s="464" customFormat="1" ht="12.75">
      <c r="A335" s="441">
        <v>3</v>
      </c>
      <c r="B335" s="459" t="s">
        <v>345</v>
      </c>
      <c r="C335" s="460">
        <v>92521.29</v>
      </c>
      <c r="D335" s="461">
        <v>90000</v>
      </c>
      <c r="E335" s="462"/>
      <c r="F335" s="462"/>
      <c r="G335" s="462"/>
      <c r="H335" s="462"/>
      <c r="I335" s="462"/>
      <c r="J335" s="463"/>
      <c r="K335" s="462"/>
      <c r="L335" s="462"/>
      <c r="M335" s="462"/>
      <c r="N335" s="462"/>
    </row>
    <row r="336" spans="1:14" s="464" customFormat="1" ht="12.75">
      <c r="A336" s="441">
        <v>4</v>
      </c>
      <c r="B336" s="459" t="s">
        <v>413</v>
      </c>
      <c r="C336" s="460">
        <v>63382</v>
      </c>
      <c r="D336" s="461">
        <v>60000</v>
      </c>
      <c r="E336" s="462"/>
      <c r="F336" s="462"/>
      <c r="G336" s="462"/>
      <c r="H336" s="462"/>
      <c r="I336" s="462"/>
      <c r="J336" s="463"/>
      <c r="K336" s="462"/>
      <c r="L336" s="462"/>
      <c r="M336" s="462"/>
      <c r="N336" s="462"/>
    </row>
    <row r="337" spans="1:14" s="464" customFormat="1" ht="12.75">
      <c r="A337" s="441">
        <v>5</v>
      </c>
      <c r="B337" s="459" t="s">
        <v>414</v>
      </c>
      <c r="C337" s="460">
        <v>750</v>
      </c>
      <c r="D337" s="461">
        <v>1000</v>
      </c>
      <c r="E337" s="462"/>
      <c r="F337" s="462"/>
      <c r="G337" s="462"/>
      <c r="H337" s="462"/>
      <c r="I337" s="462"/>
      <c r="J337" s="463"/>
      <c r="K337" s="462"/>
      <c r="L337" s="462"/>
      <c r="M337" s="462"/>
      <c r="N337" s="462"/>
    </row>
    <row r="338" spans="1:14" s="464" customFormat="1" ht="12.75">
      <c r="A338" s="441">
        <v>6</v>
      </c>
      <c r="B338" s="459" t="s">
        <v>415</v>
      </c>
      <c r="C338" s="460">
        <v>283014</v>
      </c>
      <c r="D338" s="461">
        <v>250000</v>
      </c>
      <c r="E338" s="462"/>
      <c r="F338" s="462"/>
      <c r="G338" s="462"/>
      <c r="H338" s="462"/>
      <c r="I338" s="462"/>
      <c r="J338" s="463"/>
      <c r="K338" s="462"/>
      <c r="L338" s="462"/>
      <c r="M338" s="462"/>
      <c r="N338" s="462"/>
    </row>
    <row r="339" spans="1:14" s="464" customFormat="1" ht="12.75">
      <c r="A339" s="441">
        <v>7</v>
      </c>
      <c r="B339" s="459" t="s">
        <v>416</v>
      </c>
      <c r="C339" s="460">
        <v>159306</v>
      </c>
      <c r="D339" s="461">
        <v>150000</v>
      </c>
      <c r="E339" s="462"/>
      <c r="F339" s="462"/>
      <c r="G339" s="462"/>
      <c r="H339" s="462"/>
      <c r="I339" s="462"/>
      <c r="J339" s="463"/>
      <c r="K339" s="462"/>
      <c r="L339" s="462"/>
      <c r="M339" s="462"/>
      <c r="N339" s="462"/>
    </row>
    <row r="340" spans="1:14" s="464" customFormat="1" ht="12.75">
      <c r="A340" s="441">
        <v>8</v>
      </c>
      <c r="B340" s="459" t="s">
        <v>310</v>
      </c>
      <c r="C340" s="460">
        <v>134887.2</v>
      </c>
      <c r="D340" s="461">
        <v>110000</v>
      </c>
      <c r="E340" s="462"/>
      <c r="F340" s="462"/>
      <c r="G340" s="462"/>
      <c r="H340" s="462"/>
      <c r="I340" s="462"/>
      <c r="J340" s="463"/>
      <c r="K340" s="462"/>
      <c r="L340" s="462"/>
      <c r="M340" s="462"/>
      <c r="N340" s="462"/>
    </row>
    <row r="341" spans="1:14" s="464" customFormat="1" ht="22.5">
      <c r="A341" s="441">
        <v>9</v>
      </c>
      <c r="B341" s="459" t="s">
        <v>417</v>
      </c>
      <c r="C341" s="460">
        <v>128777.29</v>
      </c>
      <c r="D341" s="461">
        <v>100000</v>
      </c>
      <c r="E341" s="462"/>
      <c r="F341" s="462"/>
      <c r="G341" s="462"/>
      <c r="H341" s="462"/>
      <c r="I341" s="462"/>
      <c r="J341" s="463"/>
      <c r="K341" s="462"/>
      <c r="L341" s="462"/>
      <c r="M341" s="462"/>
      <c r="N341" s="462"/>
    </row>
    <row r="342" spans="1:14" s="464" customFormat="1" ht="12.75">
      <c r="A342" s="441">
        <v>10</v>
      </c>
      <c r="B342" s="459" t="s">
        <v>279</v>
      </c>
      <c r="C342" s="460">
        <v>229297</v>
      </c>
      <c r="D342" s="461">
        <v>200000</v>
      </c>
      <c r="E342" s="462"/>
      <c r="F342" s="462"/>
      <c r="G342" s="462"/>
      <c r="H342" s="462"/>
      <c r="I342" s="462"/>
      <c r="J342" s="463"/>
      <c r="K342" s="462"/>
      <c r="L342" s="462"/>
      <c r="M342" s="462"/>
      <c r="N342" s="462"/>
    </row>
    <row r="343" spans="1:14" s="464" customFormat="1" ht="12.75">
      <c r="A343" s="441">
        <v>11</v>
      </c>
      <c r="B343" s="459" t="s">
        <v>278</v>
      </c>
      <c r="C343" s="460">
        <v>555446.6</v>
      </c>
      <c r="D343" s="461">
        <v>550000</v>
      </c>
      <c r="E343" s="462"/>
      <c r="F343" s="462"/>
      <c r="G343" s="462"/>
      <c r="H343" s="462"/>
      <c r="I343" s="462"/>
      <c r="J343" s="463"/>
      <c r="K343" s="462"/>
      <c r="L343" s="462"/>
      <c r="M343" s="462"/>
      <c r="N343" s="462"/>
    </row>
    <row r="344" spans="1:14" s="464" customFormat="1" ht="12.75">
      <c r="A344" s="441">
        <v>12</v>
      </c>
      <c r="B344" s="459" t="s">
        <v>348</v>
      </c>
      <c r="C344" s="460">
        <v>431966.29</v>
      </c>
      <c r="D344" s="461">
        <v>430000</v>
      </c>
      <c r="E344" s="462"/>
      <c r="F344" s="462"/>
      <c r="G344" s="462"/>
      <c r="H344" s="462"/>
      <c r="I344" s="462"/>
      <c r="J344" s="463"/>
      <c r="K344" s="462"/>
      <c r="L344" s="462"/>
      <c r="M344" s="462"/>
      <c r="N344" s="462"/>
    </row>
    <row r="345" spans="1:14" s="464" customFormat="1" ht="12.75">
      <c r="A345" s="441">
        <v>13</v>
      </c>
      <c r="B345" s="459" t="s">
        <v>349</v>
      </c>
      <c r="C345" s="460">
        <v>70747.98</v>
      </c>
      <c r="D345" s="461">
        <v>70000</v>
      </c>
      <c r="E345" s="462"/>
      <c r="F345" s="462"/>
      <c r="G345" s="462"/>
      <c r="H345" s="462"/>
      <c r="I345" s="462"/>
      <c r="J345" s="463"/>
      <c r="K345" s="462"/>
      <c r="L345" s="462"/>
      <c r="M345" s="462"/>
      <c r="N345" s="462"/>
    </row>
    <row r="346" spans="1:14" s="440" customFormat="1" ht="12.75">
      <c r="A346" s="441">
        <v>14</v>
      </c>
      <c r="B346" s="459" t="s">
        <v>418</v>
      </c>
      <c r="C346" s="460">
        <v>91680</v>
      </c>
      <c r="D346" s="461">
        <v>90000</v>
      </c>
      <c r="E346" s="438"/>
      <c r="F346" s="438"/>
      <c r="G346" s="438"/>
      <c r="H346" s="438"/>
      <c r="I346" s="438"/>
      <c r="J346" s="439"/>
      <c r="K346" s="438"/>
      <c r="L346" s="438"/>
      <c r="M346" s="438"/>
      <c r="N346" s="438"/>
    </row>
    <row r="347" spans="1:4" ht="12.75">
      <c r="A347" s="1259" t="s">
        <v>280</v>
      </c>
      <c r="B347" s="1260"/>
      <c r="C347" s="449">
        <f>SUM(C333:C346)</f>
        <v>2568060.67</v>
      </c>
      <c r="D347" s="453">
        <f>SUM(D333:D346)</f>
        <v>2411000</v>
      </c>
    </row>
    <row r="348" spans="1:4" ht="12.75">
      <c r="A348" s="433"/>
      <c r="B348" s="430"/>
      <c r="C348" s="458"/>
      <c r="D348" s="349"/>
    </row>
    <row r="349" spans="1:14" s="464" customFormat="1" ht="33.75">
      <c r="A349" s="441" t="s">
        <v>271</v>
      </c>
      <c r="B349" s="442" t="s">
        <v>281</v>
      </c>
      <c r="C349" s="456" t="s">
        <v>398</v>
      </c>
      <c r="D349" s="457" t="s">
        <v>399</v>
      </c>
      <c r="E349" s="462"/>
      <c r="F349" s="462"/>
      <c r="G349" s="462"/>
      <c r="H349" s="462"/>
      <c r="I349" s="462"/>
      <c r="J349" s="463"/>
      <c r="K349" s="462"/>
      <c r="L349" s="462"/>
      <c r="M349" s="462"/>
      <c r="N349" s="462"/>
    </row>
    <row r="350" spans="1:14" s="464" customFormat="1" ht="12.75">
      <c r="A350" s="441">
        <v>1</v>
      </c>
      <c r="B350" s="459" t="s">
        <v>419</v>
      </c>
      <c r="C350" s="460">
        <v>29659.19</v>
      </c>
      <c r="D350" s="461">
        <v>30000</v>
      </c>
      <c r="E350" s="462"/>
      <c r="F350" s="462"/>
      <c r="G350" s="462"/>
      <c r="H350" s="462"/>
      <c r="I350" s="462"/>
      <c r="J350" s="463"/>
      <c r="K350" s="462"/>
      <c r="L350" s="462"/>
      <c r="M350" s="462"/>
      <c r="N350" s="462"/>
    </row>
    <row r="351" spans="1:14" s="464" customFormat="1" ht="12.75">
      <c r="A351" s="441">
        <v>2</v>
      </c>
      <c r="B351" s="459" t="s">
        <v>420</v>
      </c>
      <c r="C351" s="460">
        <v>17624.68</v>
      </c>
      <c r="D351" s="461">
        <v>20000</v>
      </c>
      <c r="E351" s="462"/>
      <c r="F351" s="462"/>
      <c r="G351" s="462"/>
      <c r="H351" s="462"/>
      <c r="I351" s="462"/>
      <c r="J351" s="463"/>
      <c r="K351" s="462"/>
      <c r="L351" s="462"/>
      <c r="M351" s="462"/>
      <c r="N351" s="462"/>
    </row>
    <row r="352" spans="1:14" s="464" customFormat="1" ht="22.5">
      <c r="A352" s="441">
        <v>3</v>
      </c>
      <c r="B352" s="459" t="s">
        <v>407</v>
      </c>
      <c r="C352" s="460">
        <v>2226.11</v>
      </c>
      <c r="D352" s="461">
        <v>5000</v>
      </c>
      <c r="E352" s="462"/>
      <c r="F352" s="462"/>
      <c r="G352" s="462"/>
      <c r="H352" s="462"/>
      <c r="I352" s="462"/>
      <c r="J352" s="463"/>
      <c r="K352" s="462"/>
      <c r="L352" s="462"/>
      <c r="M352" s="462"/>
      <c r="N352" s="462"/>
    </row>
    <row r="353" spans="1:14" s="464" customFormat="1" ht="22.5">
      <c r="A353" s="441">
        <v>4</v>
      </c>
      <c r="B353" s="459" t="s">
        <v>421</v>
      </c>
      <c r="C353" s="460">
        <v>72.09</v>
      </c>
      <c r="D353" s="461">
        <v>1000</v>
      </c>
      <c r="E353" s="462"/>
      <c r="F353" s="462"/>
      <c r="G353" s="462"/>
      <c r="H353" s="462"/>
      <c r="I353" s="462"/>
      <c r="J353" s="463"/>
      <c r="K353" s="462"/>
      <c r="L353" s="462"/>
      <c r="M353" s="462"/>
      <c r="N353" s="462"/>
    </row>
    <row r="354" spans="1:14" s="464" customFormat="1" ht="12.75">
      <c r="A354" s="441">
        <v>5</v>
      </c>
      <c r="B354" s="459" t="s">
        <v>422</v>
      </c>
      <c r="C354" s="460">
        <v>21542.56</v>
      </c>
      <c r="D354" s="461">
        <v>25000</v>
      </c>
      <c r="E354" s="462"/>
      <c r="F354" s="462"/>
      <c r="G354" s="462"/>
      <c r="H354" s="462"/>
      <c r="I354" s="462"/>
      <c r="J354" s="463"/>
      <c r="K354" s="462"/>
      <c r="L354" s="462"/>
      <c r="M354" s="462"/>
      <c r="N354" s="462"/>
    </row>
    <row r="355" spans="1:14" s="440" customFormat="1" ht="22.5">
      <c r="A355" s="441">
        <v>6</v>
      </c>
      <c r="B355" s="459" t="s">
        <v>423</v>
      </c>
      <c r="C355" s="460">
        <v>31979.14</v>
      </c>
      <c r="D355" s="461">
        <v>35000</v>
      </c>
      <c r="E355" s="438"/>
      <c r="F355" s="438"/>
      <c r="G355" s="438"/>
      <c r="H355" s="438"/>
      <c r="I355" s="438"/>
      <c r="J355" s="439"/>
      <c r="K355" s="438"/>
      <c r="L355" s="438"/>
      <c r="M355" s="438"/>
      <c r="N355" s="438"/>
    </row>
    <row r="356" spans="1:4" ht="12.75">
      <c r="A356" s="1259" t="s">
        <v>282</v>
      </c>
      <c r="B356" s="1260"/>
      <c r="C356" s="449">
        <f>SUM(C350:C355)</f>
        <v>103103.76999999999</v>
      </c>
      <c r="D356" s="453">
        <f>SUM(D350:D355)</f>
        <v>116000</v>
      </c>
    </row>
    <row r="357" spans="1:4" ht="12.75">
      <c r="A357" s="433"/>
      <c r="B357" s="430"/>
      <c r="C357" s="458"/>
      <c r="D357" s="349"/>
    </row>
    <row r="358" spans="1:14" s="464" customFormat="1" ht="33.75">
      <c r="A358" s="441" t="s">
        <v>271</v>
      </c>
      <c r="B358" s="442" t="s">
        <v>283</v>
      </c>
      <c r="C358" s="456" t="s">
        <v>398</v>
      </c>
      <c r="D358" s="457" t="s">
        <v>399</v>
      </c>
      <c r="E358" s="462"/>
      <c r="F358" s="462"/>
      <c r="G358" s="462"/>
      <c r="H358" s="462"/>
      <c r="I358" s="462"/>
      <c r="J358" s="463"/>
      <c r="K358" s="462"/>
      <c r="L358" s="462"/>
      <c r="M358" s="462"/>
      <c r="N358" s="462"/>
    </row>
    <row r="359" spans="1:14" s="464" customFormat="1" ht="22.5">
      <c r="A359" s="441">
        <v>1</v>
      </c>
      <c r="B359" s="459" t="s">
        <v>424</v>
      </c>
      <c r="C359" s="460">
        <v>7838.63</v>
      </c>
      <c r="D359" s="461">
        <v>10000</v>
      </c>
      <c r="E359" s="462"/>
      <c r="F359" s="462"/>
      <c r="G359" s="462"/>
      <c r="H359" s="462"/>
      <c r="I359" s="462"/>
      <c r="J359" s="463"/>
      <c r="K359" s="462"/>
      <c r="L359" s="462"/>
      <c r="M359" s="462"/>
      <c r="N359" s="462"/>
    </row>
    <row r="360" spans="1:14" s="464" customFormat="1" ht="22.5">
      <c r="A360" s="441">
        <v>2</v>
      </c>
      <c r="B360" s="459" t="s">
        <v>425</v>
      </c>
      <c r="C360" s="460">
        <v>129322.8</v>
      </c>
      <c r="D360" s="461">
        <v>120000</v>
      </c>
      <c r="E360" s="462"/>
      <c r="F360" s="462"/>
      <c r="G360" s="462"/>
      <c r="H360" s="462"/>
      <c r="I360" s="462"/>
      <c r="J360" s="463"/>
      <c r="K360" s="462"/>
      <c r="L360" s="462"/>
      <c r="M360" s="462"/>
      <c r="N360" s="462"/>
    </row>
    <row r="361" spans="1:14" s="464" customFormat="1" ht="12.75">
      <c r="A361" s="441">
        <v>3</v>
      </c>
      <c r="B361" s="459" t="s">
        <v>426</v>
      </c>
      <c r="C361" s="460">
        <v>64396.57</v>
      </c>
      <c r="D361" s="461">
        <v>65000</v>
      </c>
      <c r="E361" s="462"/>
      <c r="F361" s="462"/>
      <c r="G361" s="462"/>
      <c r="H361" s="462"/>
      <c r="I361" s="462"/>
      <c r="J361" s="463"/>
      <c r="K361" s="462"/>
      <c r="L361" s="462"/>
      <c r="M361" s="462"/>
      <c r="N361" s="462"/>
    </row>
    <row r="362" spans="1:14" s="464" customFormat="1" ht="12.75">
      <c r="A362" s="441">
        <v>4</v>
      </c>
      <c r="B362" s="459" t="s">
        <v>427</v>
      </c>
      <c r="C362" s="460">
        <v>223687.68</v>
      </c>
      <c r="D362" s="461">
        <v>30000</v>
      </c>
      <c r="E362" s="462"/>
      <c r="F362" s="462"/>
      <c r="G362" s="462"/>
      <c r="H362" s="462"/>
      <c r="I362" s="462"/>
      <c r="J362" s="463"/>
      <c r="K362" s="462"/>
      <c r="L362" s="462"/>
      <c r="M362" s="462"/>
      <c r="N362" s="462"/>
    </row>
    <row r="363" spans="1:14" s="440" customFormat="1" ht="12.75">
      <c r="A363" s="441">
        <v>5</v>
      </c>
      <c r="B363" s="459" t="s">
        <v>428</v>
      </c>
      <c r="C363" s="460">
        <v>22287.82</v>
      </c>
      <c r="D363" s="461">
        <v>25000</v>
      </c>
      <c r="E363" s="438"/>
      <c r="F363" s="438"/>
      <c r="G363" s="438"/>
      <c r="H363" s="438"/>
      <c r="I363" s="438"/>
      <c r="J363" s="439"/>
      <c r="K363" s="438"/>
      <c r="L363" s="438"/>
      <c r="M363" s="438"/>
      <c r="N363" s="438"/>
    </row>
    <row r="364" spans="1:14" s="464" customFormat="1" ht="12.75">
      <c r="A364" s="1259" t="s">
        <v>289</v>
      </c>
      <c r="B364" s="1260"/>
      <c r="C364" s="449">
        <f>SUM(C359:C363)</f>
        <v>447533.5</v>
      </c>
      <c r="D364" s="453">
        <f>SUM(D359:D363)</f>
        <v>250000</v>
      </c>
      <c r="E364" s="462"/>
      <c r="F364" s="462"/>
      <c r="G364" s="462"/>
      <c r="H364" s="462"/>
      <c r="I364" s="462"/>
      <c r="J364" s="463"/>
      <c r="K364" s="462"/>
      <c r="L364" s="462"/>
      <c r="M364" s="462"/>
      <c r="N364" s="462"/>
    </row>
    <row r="365" spans="1:14" s="464" customFormat="1" ht="12.75">
      <c r="A365" s="433"/>
      <c r="B365" s="430"/>
      <c r="C365" s="458"/>
      <c r="D365" s="349"/>
      <c r="E365" s="462"/>
      <c r="F365" s="462"/>
      <c r="G365" s="462"/>
      <c r="H365" s="462"/>
      <c r="I365" s="462"/>
      <c r="J365" s="463"/>
      <c r="K365" s="462"/>
      <c r="L365" s="462"/>
      <c r="M365" s="462"/>
      <c r="N365" s="462"/>
    </row>
    <row r="366" spans="1:14" s="464" customFormat="1" ht="33.75">
      <c r="A366" s="441" t="s">
        <v>271</v>
      </c>
      <c r="B366" s="442" t="s">
        <v>284</v>
      </c>
      <c r="C366" s="456" t="s">
        <v>398</v>
      </c>
      <c r="D366" s="457" t="s">
        <v>399</v>
      </c>
      <c r="E366" s="462"/>
      <c r="F366" s="462"/>
      <c r="G366" s="462"/>
      <c r="H366" s="462"/>
      <c r="I366" s="462"/>
      <c r="J366" s="463"/>
      <c r="K366" s="462"/>
      <c r="L366" s="462"/>
      <c r="M366" s="462"/>
      <c r="N366" s="462"/>
    </row>
    <row r="367" spans="1:4" ht="12.75">
      <c r="A367" s="441">
        <v>1</v>
      </c>
      <c r="B367" s="459" t="s">
        <v>285</v>
      </c>
      <c r="C367" s="460">
        <f>C307+C356</f>
        <v>3987592.0900000003</v>
      </c>
      <c r="D367" s="461">
        <f>D307+D356</f>
        <v>3826000</v>
      </c>
    </row>
    <row r="368" spans="1:4" ht="22.5">
      <c r="A368" s="441">
        <v>2</v>
      </c>
      <c r="B368" s="459" t="s">
        <v>286</v>
      </c>
      <c r="C368" s="460">
        <f>C330</f>
        <v>8080669.67</v>
      </c>
      <c r="D368" s="461">
        <f>D330</f>
        <v>7630000</v>
      </c>
    </row>
    <row r="369" spans="1:4" ht="12.75">
      <c r="A369" s="441">
        <v>3</v>
      </c>
      <c r="B369" s="459" t="s">
        <v>287</v>
      </c>
      <c r="C369" s="460">
        <f>C347+C364</f>
        <v>3015594.17</v>
      </c>
      <c r="D369" s="461">
        <f>D347+D364</f>
        <v>2661000</v>
      </c>
    </row>
    <row r="370" spans="1:4" ht="13.5" thickBot="1">
      <c r="A370" s="446" t="s">
        <v>288</v>
      </c>
      <c r="B370" s="447"/>
      <c r="C370" s="451">
        <f>SUM(C367:C369)</f>
        <v>15083855.93</v>
      </c>
      <c r="D370" s="455">
        <f>SUM(D367:D369)</f>
        <v>14117000</v>
      </c>
    </row>
  </sheetData>
  <sheetProtection formatCells="0"/>
  <protectedRanges>
    <protectedRange password="A131" sqref="F24:G24 C26:D58 C60:D66 D69 C71:D78 C80:D94 F7:G7 G9 F10:G22 G23 F91:G94 F26:G58 F60:G66 G69 F71:G78 F80:G89 G90" name="Oblast1_1"/>
    <protectedRange password="A131" sqref="D100:E120" name="Oblast1"/>
    <protectedRange password="A131" sqref="C245 C247:D257 D261 D263:D264 D280 D282:D283 D286:D288 D270 C259:C288 I245 D272:D275" name="Oblast1_2"/>
    <protectedRange password="A131" sqref="I251:J254 I247:J249" name="Oblast1_3"/>
    <protectedRange password="A131" sqref="I259:I261" name="Oblast1_4"/>
    <protectedRange password="A131" sqref="I266:I268 J267:J268" name="Oblast1_5"/>
    <protectedRange password="A131" sqref="D9 D23 C24:D24 C7:D7 C10:D22" name="Oblast1_6"/>
  </protectedRanges>
  <mergeCells count="298">
    <mergeCell ref="D228:E228"/>
    <mergeCell ref="A220:B220"/>
    <mergeCell ref="A192:B192"/>
    <mergeCell ref="A191:B191"/>
    <mergeCell ref="A190:B190"/>
    <mergeCell ref="A189:B189"/>
    <mergeCell ref="A198:B198"/>
    <mergeCell ref="A197:B197"/>
    <mergeCell ref="A219:B219"/>
    <mergeCell ref="A218:B218"/>
    <mergeCell ref="A217:B217"/>
    <mergeCell ref="F131:F132"/>
    <mergeCell ref="F146:F147"/>
    <mergeCell ref="F211:F212"/>
    <mergeCell ref="F225:F226"/>
    <mergeCell ref="A188:B188"/>
    <mergeCell ref="A196:B196"/>
    <mergeCell ref="A195:B195"/>
    <mergeCell ref="A194:B194"/>
    <mergeCell ref="A193:B193"/>
    <mergeCell ref="A221:B221"/>
    <mergeCell ref="A216:B216"/>
    <mergeCell ref="A164:B164"/>
    <mergeCell ref="A163:B163"/>
    <mergeCell ref="A208:B208"/>
    <mergeCell ref="A209:B209"/>
    <mergeCell ref="A182:B182"/>
    <mergeCell ref="A183:B183"/>
    <mergeCell ref="A184:B184"/>
    <mergeCell ref="A200:B200"/>
    <mergeCell ref="A199:B199"/>
    <mergeCell ref="A187:B187"/>
    <mergeCell ref="A186:B186"/>
    <mergeCell ref="A185:B185"/>
    <mergeCell ref="A181:B181"/>
    <mergeCell ref="A169:B169"/>
    <mergeCell ref="A170:B170"/>
    <mergeCell ref="A171:B171"/>
    <mergeCell ref="A172:B172"/>
    <mergeCell ref="A173:B173"/>
    <mergeCell ref="K225:K226"/>
    <mergeCell ref="A225:B227"/>
    <mergeCell ref="C225:C226"/>
    <mergeCell ref="E225:E226"/>
    <mergeCell ref="G225:G226"/>
    <mergeCell ref="L225:L226"/>
    <mergeCell ref="J225:J226"/>
    <mergeCell ref="D131:D132"/>
    <mergeCell ref="D146:D147"/>
    <mergeCell ref="D211:D212"/>
    <mergeCell ref="D225:D226"/>
    <mergeCell ref="A161:B161"/>
    <mergeCell ref="A160:B160"/>
    <mergeCell ref="A223:B223"/>
    <mergeCell ref="A203:B203"/>
    <mergeCell ref="A201:B201"/>
    <mergeCell ref="A162:B162"/>
    <mergeCell ref="J211:J212"/>
    <mergeCell ref="K211:K212"/>
    <mergeCell ref="L211:L212"/>
    <mergeCell ref="A213:B213"/>
    <mergeCell ref="A214:B214"/>
    <mergeCell ref="A215:B215"/>
    <mergeCell ref="A211:B212"/>
    <mergeCell ref="C211:C212"/>
    <mergeCell ref="E211:E212"/>
    <mergeCell ref="G211:G212"/>
    <mergeCell ref="A204:B204"/>
    <mergeCell ref="A205:B205"/>
    <mergeCell ref="A206:B206"/>
    <mergeCell ref="A207:B207"/>
    <mergeCell ref="A202:B202"/>
    <mergeCell ref="A176:B176"/>
    <mergeCell ref="A177:B177"/>
    <mergeCell ref="A178:B178"/>
    <mergeCell ref="A179:B179"/>
    <mergeCell ref="A180:B180"/>
    <mergeCell ref="A175:B175"/>
    <mergeCell ref="A174:B174"/>
    <mergeCell ref="A154:B154"/>
    <mergeCell ref="A155:B155"/>
    <mergeCell ref="A156:B156"/>
    <mergeCell ref="A166:B166"/>
    <mergeCell ref="A167:B167"/>
    <mergeCell ref="A168:B168"/>
    <mergeCell ref="A159:B159"/>
    <mergeCell ref="A158:B158"/>
    <mergeCell ref="A157:B157"/>
    <mergeCell ref="A165:B165"/>
    <mergeCell ref="A148:B148"/>
    <mergeCell ref="A149:B149"/>
    <mergeCell ref="A150:B150"/>
    <mergeCell ref="A151:B151"/>
    <mergeCell ref="A152:B152"/>
    <mergeCell ref="A153:B153"/>
    <mergeCell ref="C146:C147"/>
    <mergeCell ref="E146:E147"/>
    <mergeCell ref="G146:G147"/>
    <mergeCell ref="J146:J147"/>
    <mergeCell ref="K146:K147"/>
    <mergeCell ref="L146:L147"/>
    <mergeCell ref="A138:B138"/>
    <mergeCell ref="A139:B139"/>
    <mergeCell ref="A140:B140"/>
    <mergeCell ref="A142:B142"/>
    <mergeCell ref="A144:B144"/>
    <mergeCell ref="A146:B147"/>
    <mergeCell ref="A143:B143"/>
    <mergeCell ref="A141:B141"/>
    <mergeCell ref="L131:L132"/>
    <mergeCell ref="A133:B133"/>
    <mergeCell ref="A134:B134"/>
    <mergeCell ref="A135:B135"/>
    <mergeCell ref="A136:B136"/>
    <mergeCell ref="A137:B137"/>
    <mergeCell ref="A131:B132"/>
    <mergeCell ref="C131:C132"/>
    <mergeCell ref="E131:E132"/>
    <mergeCell ref="G131:G132"/>
    <mergeCell ref="J131:J132"/>
    <mergeCell ref="K131:K132"/>
    <mergeCell ref="A81:B81"/>
    <mergeCell ref="A82:B82"/>
    <mergeCell ref="A69:B69"/>
    <mergeCell ref="A70:A75"/>
    <mergeCell ref="A76:B76"/>
    <mergeCell ref="A78:A79"/>
    <mergeCell ref="A80:B80"/>
    <mergeCell ref="A77:B77"/>
    <mergeCell ref="A52:B52"/>
    <mergeCell ref="A53:B53"/>
    <mergeCell ref="A54:B54"/>
    <mergeCell ref="A56:B56"/>
    <mergeCell ref="A57:B57"/>
    <mergeCell ref="A66:A68"/>
    <mergeCell ref="A61:B61"/>
    <mergeCell ref="A62:B62"/>
    <mergeCell ref="A63:B63"/>
    <mergeCell ref="A64:B64"/>
    <mergeCell ref="A41:B41"/>
    <mergeCell ref="A42:B42"/>
    <mergeCell ref="A43:B43"/>
    <mergeCell ref="A44:A47"/>
    <mergeCell ref="A48:B48"/>
    <mergeCell ref="A49:A50"/>
    <mergeCell ref="A7:B7"/>
    <mergeCell ref="A252:B252"/>
    <mergeCell ref="I5:I6"/>
    <mergeCell ref="A124:C124"/>
    <mergeCell ref="A120:B120"/>
    <mergeCell ref="A119:B119"/>
    <mergeCell ref="A118:B118"/>
    <mergeCell ref="A117:B117"/>
    <mergeCell ref="A116:B116"/>
    <mergeCell ref="A8:B8"/>
    <mergeCell ref="A9:A12"/>
    <mergeCell ref="A13:B13"/>
    <mergeCell ref="A22:B22"/>
    <mergeCell ref="I4:J4"/>
    <mergeCell ref="A4:B6"/>
    <mergeCell ref="C4:E4"/>
    <mergeCell ref="F4:H4"/>
    <mergeCell ref="J5:J6"/>
    <mergeCell ref="H5:H6"/>
    <mergeCell ref="E5:E6"/>
    <mergeCell ref="A32:B32"/>
    <mergeCell ref="A33:A39"/>
    <mergeCell ref="A23:B23"/>
    <mergeCell ref="A14:B14"/>
    <mergeCell ref="A15:A16"/>
    <mergeCell ref="A17:B17"/>
    <mergeCell ref="A19:B19"/>
    <mergeCell ref="A20:A21"/>
    <mergeCell ref="A24:B24"/>
    <mergeCell ref="A25:B25"/>
    <mergeCell ref="A26:B26"/>
    <mergeCell ref="A27:B27"/>
    <mergeCell ref="A28:A31"/>
    <mergeCell ref="A65:B65"/>
    <mergeCell ref="A40:B40"/>
    <mergeCell ref="A51:B51"/>
    <mergeCell ref="A55:B55"/>
    <mergeCell ref="A58:B58"/>
    <mergeCell ref="A59:B59"/>
    <mergeCell ref="A60:B60"/>
    <mergeCell ref="A98:B99"/>
    <mergeCell ref="A83:B83"/>
    <mergeCell ref="A84:B84"/>
    <mergeCell ref="A85:B85"/>
    <mergeCell ref="A86:B86"/>
    <mergeCell ref="A93:B93"/>
    <mergeCell ref="A87:A88"/>
    <mergeCell ref="A89:B89"/>
    <mergeCell ref="A90:A92"/>
    <mergeCell ref="A111:B111"/>
    <mergeCell ref="A121:B121"/>
    <mergeCell ref="A94:B94"/>
    <mergeCell ref="A95:B95"/>
    <mergeCell ref="A96:B96"/>
    <mergeCell ref="A108:B108"/>
    <mergeCell ref="A107:B107"/>
    <mergeCell ref="A100:B100"/>
    <mergeCell ref="A103:B103"/>
    <mergeCell ref="A104:B104"/>
    <mergeCell ref="A271:B271"/>
    <mergeCell ref="A270:B270"/>
    <mergeCell ref="A285:B285"/>
    <mergeCell ref="A110:B110"/>
    <mergeCell ref="A109:B109"/>
    <mergeCell ref="A126:B126"/>
    <mergeCell ref="A125:B125"/>
    <mergeCell ref="A115:B115"/>
    <mergeCell ref="A114:B114"/>
    <mergeCell ref="A113:B113"/>
    <mergeCell ref="A281:B281"/>
    <mergeCell ref="A266:B266"/>
    <mergeCell ref="F255:H255"/>
    <mergeCell ref="A292:B293"/>
    <mergeCell ref="A264:B264"/>
    <mergeCell ref="A263:B263"/>
    <mergeCell ref="A269:B269"/>
    <mergeCell ref="A268:B268"/>
    <mergeCell ref="A273:B273"/>
    <mergeCell ref="A272:B272"/>
    <mergeCell ref="A284:B284"/>
    <mergeCell ref="A283:B283"/>
    <mergeCell ref="A289:B289"/>
    <mergeCell ref="A288:B288"/>
    <mergeCell ref="A287:B287"/>
    <mergeCell ref="A286:B286"/>
    <mergeCell ref="A262:B262"/>
    <mergeCell ref="A251:B251"/>
    <mergeCell ref="A255:B255"/>
    <mergeCell ref="A254:B254"/>
    <mergeCell ref="F266:H266"/>
    <mergeCell ref="F262:H262"/>
    <mergeCell ref="F257:H258"/>
    <mergeCell ref="F254:H254"/>
    <mergeCell ref="F267:H267"/>
    <mergeCell ref="A282:B282"/>
    <mergeCell ref="A277:B277"/>
    <mergeCell ref="A278:B278"/>
    <mergeCell ref="A253:B253"/>
    <mergeCell ref="A256:B256"/>
    <mergeCell ref="A260:B260"/>
    <mergeCell ref="A259:B259"/>
    <mergeCell ref="A258:B258"/>
    <mergeCell ref="A257:B257"/>
    <mergeCell ref="F248:H248"/>
    <mergeCell ref="A280:B280"/>
    <mergeCell ref="A279:B279"/>
    <mergeCell ref="A265:B265"/>
    <mergeCell ref="A275:B275"/>
    <mergeCell ref="F264:H265"/>
    <mergeCell ref="F269:H269"/>
    <mergeCell ref="A276:B276"/>
    <mergeCell ref="A274:B274"/>
    <mergeCell ref="F268:H268"/>
    <mergeCell ref="A250:B250"/>
    <mergeCell ref="A246:B246"/>
    <mergeCell ref="A245:B245"/>
    <mergeCell ref="F261:H261"/>
    <mergeCell ref="F260:H260"/>
    <mergeCell ref="F259:H259"/>
    <mergeCell ref="F252:H252"/>
    <mergeCell ref="A261:B261"/>
    <mergeCell ref="F246:H246"/>
    <mergeCell ref="F251:H251"/>
    <mergeCell ref="F250:H250"/>
    <mergeCell ref="F247:H247"/>
    <mergeCell ref="F253:H253"/>
    <mergeCell ref="F249:H249"/>
    <mergeCell ref="A106:B106"/>
    <mergeCell ref="A105:B105"/>
    <mergeCell ref="F245:H245"/>
    <mergeCell ref="A247:B247"/>
    <mergeCell ref="A248:B248"/>
    <mergeCell ref="A127:B127"/>
    <mergeCell ref="A243:B244"/>
    <mergeCell ref="F243:H244"/>
    <mergeCell ref="I98:I99"/>
    <mergeCell ref="J98:J99"/>
    <mergeCell ref="A102:B102"/>
    <mergeCell ref="A101:B101"/>
    <mergeCell ref="G98:G99"/>
    <mergeCell ref="H98:H99"/>
    <mergeCell ref="A222:B222"/>
    <mergeCell ref="A112:B112"/>
    <mergeCell ref="C98:C99"/>
    <mergeCell ref="G124:I124"/>
    <mergeCell ref="G125:I125"/>
    <mergeCell ref="A294:B294"/>
    <mergeCell ref="A364:B364"/>
    <mergeCell ref="A307:B307"/>
    <mergeCell ref="A330:B330"/>
    <mergeCell ref="A347:B347"/>
    <mergeCell ref="A356:B356"/>
    <mergeCell ref="A249:B249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0" r:id="rId1"/>
  <headerFooter alignWithMargins="0">
    <oddFooter>&amp;C&amp;8&amp;A&amp;R&amp;8Stránka &amp;P</oddFooter>
  </headerFooter>
  <rowBreaks count="3" manualBreakCount="3">
    <brk id="96" max="11" man="1"/>
    <brk id="210" max="11" man="1"/>
    <brk id="2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22"/>
  <sheetViews>
    <sheetView showGridLines="0" zoomScalePageLayoutView="0" workbookViewId="0" topLeftCell="A1">
      <pane xSplit="2" ySplit="6" topLeftCell="C122" activePane="bottomRight" state="frozen"/>
      <selection pane="topLeft" activeCell="J7" sqref="J7"/>
      <selection pane="topRight" activeCell="J7" sqref="J7"/>
      <selection pane="bottomLeft" activeCell="J7" sqref="J7"/>
      <selection pane="bottomRight" activeCell="E258" sqref="E258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8" width="10.625" style="3" customWidth="1"/>
    <col min="9" max="9" width="11.00390625" style="3" customWidth="1"/>
    <col min="10" max="10" width="12.00390625" style="56" customWidth="1"/>
    <col min="11" max="11" width="33.125" style="3" customWidth="1"/>
    <col min="12" max="12" width="10.875" style="3" bestFit="1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358</v>
      </c>
    </row>
    <row r="2" spans="8:13" ht="6.75" customHeight="1">
      <c r="H2" s="4"/>
      <c r="M2" s="4"/>
    </row>
    <row r="3" spans="1:13" ht="16.5" thickBot="1">
      <c r="A3" s="5" t="s">
        <v>218</v>
      </c>
      <c r="B3" s="8"/>
      <c r="C3" s="8"/>
      <c r="D3" s="8"/>
      <c r="H3" s="4"/>
      <c r="J3" s="63" t="s">
        <v>170</v>
      </c>
      <c r="M3" s="4"/>
    </row>
    <row r="4" spans="1:10" s="49" customFormat="1" ht="11.25" customHeight="1">
      <c r="A4" s="1465" t="s">
        <v>264</v>
      </c>
      <c r="B4" s="1466"/>
      <c r="C4" s="1475" t="s">
        <v>390</v>
      </c>
      <c r="D4" s="1476"/>
      <c r="E4" s="1477"/>
      <c r="F4" s="1475" t="s">
        <v>741</v>
      </c>
      <c r="G4" s="1476"/>
      <c r="H4" s="1477"/>
      <c r="I4" s="1471" t="s">
        <v>51</v>
      </c>
      <c r="J4" s="1472"/>
    </row>
    <row r="5" spans="1:10" s="49" customFormat="1" ht="11.25">
      <c r="A5" s="1467"/>
      <c r="B5" s="1468"/>
      <c r="C5" s="50" t="s">
        <v>31</v>
      </c>
      <c r="D5" s="51" t="s">
        <v>32</v>
      </c>
      <c r="E5" s="1463" t="s">
        <v>9</v>
      </c>
      <c r="F5" s="50" t="s">
        <v>31</v>
      </c>
      <c r="G5" s="51" t="s">
        <v>32</v>
      </c>
      <c r="H5" s="1463" t="s">
        <v>9</v>
      </c>
      <c r="I5" s="1473" t="s">
        <v>52</v>
      </c>
      <c r="J5" s="1478" t="s">
        <v>11</v>
      </c>
    </row>
    <row r="6" spans="1:10" s="49" customFormat="1" ht="12" thickBot="1">
      <c r="A6" s="1469"/>
      <c r="B6" s="1470"/>
      <c r="C6" s="52" t="s">
        <v>10</v>
      </c>
      <c r="D6" s="53" t="s">
        <v>10</v>
      </c>
      <c r="E6" s="1464"/>
      <c r="F6" s="52" t="s">
        <v>10</v>
      </c>
      <c r="G6" s="53" t="s">
        <v>10</v>
      </c>
      <c r="H6" s="1464"/>
      <c r="I6" s="1474"/>
      <c r="J6" s="1479"/>
    </row>
    <row r="7" spans="1:10" s="54" customFormat="1" ht="11.25" customHeight="1">
      <c r="A7" s="1403" t="s">
        <v>87</v>
      </c>
      <c r="B7" s="1404"/>
      <c r="C7" s="850"/>
      <c r="D7" s="851"/>
      <c r="E7" s="1002">
        <f aca="true" t="shared" si="0" ref="E7:E37">SUM(C7:D7)</f>
        <v>0</v>
      </c>
      <c r="F7" s="992"/>
      <c r="G7" s="993"/>
      <c r="H7" s="994">
        <f aca="true" t="shared" si="1" ref="H7:H37">SUM(F7:G7)</f>
        <v>0</v>
      </c>
      <c r="I7" s="938">
        <f aca="true" t="shared" si="2" ref="I7:I37">+H7-E7</f>
        <v>0</v>
      </c>
      <c r="J7" s="902"/>
    </row>
    <row r="8" spans="1:10" s="54" customFormat="1" ht="11.25" customHeight="1">
      <c r="A8" s="1378" t="s">
        <v>88</v>
      </c>
      <c r="B8" s="1379"/>
      <c r="C8" s="1003">
        <v>1029850.5729900007</v>
      </c>
      <c r="D8" s="1004">
        <v>0</v>
      </c>
      <c r="E8" s="1005">
        <f t="shared" si="0"/>
        <v>1029850.5729900007</v>
      </c>
      <c r="F8" s="865">
        <v>1033257</v>
      </c>
      <c r="G8" s="835">
        <v>0</v>
      </c>
      <c r="H8" s="996">
        <f t="shared" si="1"/>
        <v>1033257</v>
      </c>
      <c r="I8" s="939">
        <f t="shared" si="2"/>
        <v>3406.4270099992864</v>
      </c>
      <c r="J8" s="895">
        <f aca="true" t="shared" si="3" ref="J8:J15">+H8/E8</f>
        <v>1.0033076905517557</v>
      </c>
    </row>
    <row r="9" spans="1:10" s="54" customFormat="1" ht="11.25">
      <c r="A9" s="1367" t="s">
        <v>89</v>
      </c>
      <c r="B9" s="697" t="s">
        <v>90</v>
      </c>
      <c r="C9" s="1006">
        <v>998913.7464900007</v>
      </c>
      <c r="D9" s="1007"/>
      <c r="E9" s="956">
        <f t="shared" si="0"/>
        <v>998913.7464900007</v>
      </c>
      <c r="F9" s="680">
        <v>996468</v>
      </c>
      <c r="G9" s="679"/>
      <c r="H9" s="912">
        <f t="shared" si="1"/>
        <v>996468</v>
      </c>
      <c r="I9" s="940">
        <f t="shared" si="2"/>
        <v>-2445.746490000747</v>
      </c>
      <c r="J9" s="57">
        <f t="shared" si="3"/>
        <v>0.9975515939203012</v>
      </c>
    </row>
    <row r="10" spans="1:10" s="54" customFormat="1" ht="11.25" customHeight="1">
      <c r="A10" s="1367"/>
      <c r="B10" s="697" t="s">
        <v>91</v>
      </c>
      <c r="C10" s="1008">
        <v>5885.485489999995</v>
      </c>
      <c r="D10" s="1007"/>
      <c r="E10" s="956">
        <f t="shared" si="0"/>
        <v>5885.485489999995</v>
      </c>
      <c r="F10" s="681">
        <v>6657</v>
      </c>
      <c r="G10" s="679"/>
      <c r="H10" s="912">
        <f t="shared" si="1"/>
        <v>6657</v>
      </c>
      <c r="I10" s="940">
        <f t="shared" si="2"/>
        <v>771.5145100000054</v>
      </c>
      <c r="J10" s="57">
        <f t="shared" si="3"/>
        <v>1.1310876581568134</v>
      </c>
    </row>
    <row r="11" spans="1:10" s="54" customFormat="1" ht="11.25">
      <c r="A11" s="1367"/>
      <c r="B11" s="697" t="s">
        <v>92</v>
      </c>
      <c r="C11" s="1008">
        <v>7904.3410099999965</v>
      </c>
      <c r="D11" s="1007"/>
      <c r="E11" s="956">
        <f t="shared" si="0"/>
        <v>7904.3410099999965</v>
      </c>
      <c r="F11" s="681">
        <v>277</v>
      </c>
      <c r="G11" s="679"/>
      <c r="H11" s="912">
        <f t="shared" si="1"/>
        <v>277</v>
      </c>
      <c r="I11" s="940">
        <f t="shared" si="2"/>
        <v>-7627.3410099999965</v>
      </c>
      <c r="J11" s="57">
        <f t="shared" si="3"/>
        <v>0.03504403461965517</v>
      </c>
    </row>
    <row r="12" spans="1:10" s="54" customFormat="1" ht="11.25">
      <c r="A12" s="1367"/>
      <c r="B12" s="697" t="s">
        <v>93</v>
      </c>
      <c r="C12" s="1008">
        <v>17147</v>
      </c>
      <c r="D12" s="1007"/>
      <c r="E12" s="956">
        <f t="shared" si="0"/>
        <v>17147</v>
      </c>
      <c r="F12" s="681">
        <v>29855</v>
      </c>
      <c r="G12" s="679"/>
      <c r="H12" s="912">
        <f t="shared" si="1"/>
        <v>29855</v>
      </c>
      <c r="I12" s="940">
        <f t="shared" si="2"/>
        <v>12708</v>
      </c>
      <c r="J12" s="57">
        <f t="shared" si="3"/>
        <v>1.741120895783519</v>
      </c>
    </row>
    <row r="13" spans="1:10" s="54" customFormat="1" ht="11.25">
      <c r="A13" s="1380" t="s">
        <v>94</v>
      </c>
      <c r="B13" s="1381"/>
      <c r="C13" s="1009"/>
      <c r="D13" s="1004">
        <v>3072.7314399999996</v>
      </c>
      <c r="E13" s="1005">
        <f t="shared" si="0"/>
        <v>3072.7314399999996</v>
      </c>
      <c r="F13" s="834">
        <v>2825</v>
      </c>
      <c r="G13" s="835"/>
      <c r="H13" s="996">
        <f t="shared" si="1"/>
        <v>2825</v>
      </c>
      <c r="I13" s="939">
        <f t="shared" si="2"/>
        <v>-247.73143999999957</v>
      </c>
      <c r="J13" s="895">
        <f t="shared" si="3"/>
        <v>0.9193774513531845</v>
      </c>
    </row>
    <row r="14" spans="1:10" s="54" customFormat="1" ht="11.25">
      <c r="A14" s="1378" t="s">
        <v>95</v>
      </c>
      <c r="B14" s="1379"/>
      <c r="C14" s="1009"/>
      <c r="D14" s="1004">
        <v>69484.06034</v>
      </c>
      <c r="E14" s="1005">
        <f t="shared" si="0"/>
        <v>69484.06034</v>
      </c>
      <c r="F14" s="834"/>
      <c r="G14" s="835">
        <v>82312</v>
      </c>
      <c r="H14" s="996">
        <f t="shared" si="1"/>
        <v>82312</v>
      </c>
      <c r="I14" s="939">
        <f t="shared" si="2"/>
        <v>12827.939660000004</v>
      </c>
      <c r="J14" s="895">
        <f t="shared" si="3"/>
        <v>1.184617012840502</v>
      </c>
    </row>
    <row r="15" spans="1:10" s="54" customFormat="1" ht="11.25">
      <c r="A15" s="1367" t="s">
        <v>96</v>
      </c>
      <c r="B15" s="700" t="s">
        <v>97</v>
      </c>
      <c r="C15" s="1008"/>
      <c r="D15" s="1007">
        <v>69484.06034</v>
      </c>
      <c r="E15" s="956">
        <f t="shared" si="0"/>
        <v>69484.06034</v>
      </c>
      <c r="F15" s="681"/>
      <c r="G15" s="679">
        <v>82204</v>
      </c>
      <c r="H15" s="912">
        <f t="shared" si="1"/>
        <v>82204</v>
      </c>
      <c r="I15" s="940">
        <f t="shared" si="2"/>
        <v>12719.939660000004</v>
      </c>
      <c r="J15" s="57">
        <f t="shared" si="3"/>
        <v>1.1830626995279017</v>
      </c>
    </row>
    <row r="16" spans="1:10" s="54" customFormat="1" ht="11.25">
      <c r="A16" s="1367"/>
      <c r="B16" s="700" t="s">
        <v>98</v>
      </c>
      <c r="C16" s="1008"/>
      <c r="D16" s="1007">
        <v>0</v>
      </c>
      <c r="E16" s="956">
        <f t="shared" si="0"/>
        <v>0</v>
      </c>
      <c r="F16" s="681"/>
      <c r="G16" s="679">
        <v>108</v>
      </c>
      <c r="H16" s="912">
        <f t="shared" si="1"/>
        <v>108</v>
      </c>
      <c r="I16" s="940">
        <f t="shared" si="2"/>
        <v>108</v>
      </c>
      <c r="J16" s="57"/>
    </row>
    <row r="17" spans="1:10" s="54" customFormat="1" ht="11.25">
      <c r="A17" s="1380" t="s">
        <v>99</v>
      </c>
      <c r="B17" s="1381"/>
      <c r="C17" s="1004">
        <v>126</v>
      </c>
      <c r="D17" s="1004"/>
      <c r="E17" s="1005">
        <f t="shared" si="0"/>
        <v>126</v>
      </c>
      <c r="F17" s="834">
        <v>179</v>
      </c>
      <c r="G17" s="835"/>
      <c r="H17" s="996">
        <f t="shared" si="1"/>
        <v>179</v>
      </c>
      <c r="I17" s="939">
        <f t="shared" si="2"/>
        <v>53</v>
      </c>
      <c r="J17" s="895">
        <f>+H17/E17</f>
        <v>1.4206349206349207</v>
      </c>
    </row>
    <row r="18" spans="1:10" s="54" customFormat="1" ht="11.25">
      <c r="A18" s="819" t="s">
        <v>374</v>
      </c>
      <c r="B18" s="820"/>
      <c r="C18" s="1009">
        <v>7502.310000000001</v>
      </c>
      <c r="D18" s="1004"/>
      <c r="E18" s="1005">
        <f t="shared" si="0"/>
        <v>7502.310000000001</v>
      </c>
      <c r="F18" s="834">
        <v>0</v>
      </c>
      <c r="G18" s="835"/>
      <c r="H18" s="996">
        <f t="shared" si="1"/>
        <v>0</v>
      </c>
      <c r="I18" s="939">
        <f t="shared" si="2"/>
        <v>-7502.310000000001</v>
      </c>
      <c r="J18" s="895">
        <f>+H18/E18</f>
        <v>0</v>
      </c>
    </row>
    <row r="19" spans="1:10" s="54" customFormat="1" ht="11.25">
      <c r="A19" s="1378" t="s">
        <v>158</v>
      </c>
      <c r="B19" s="1379"/>
      <c r="C19" s="1004">
        <v>49760.279760000005</v>
      </c>
      <c r="D19" s="1004"/>
      <c r="E19" s="1005">
        <f t="shared" si="0"/>
        <v>49760.279760000005</v>
      </c>
      <c r="F19" s="834">
        <v>57585</v>
      </c>
      <c r="G19" s="835"/>
      <c r="H19" s="996">
        <f t="shared" si="1"/>
        <v>57585</v>
      </c>
      <c r="I19" s="939">
        <f t="shared" si="2"/>
        <v>7824.720239999995</v>
      </c>
      <c r="J19" s="895">
        <f>+H19/E19</f>
        <v>1.1572483168852665</v>
      </c>
    </row>
    <row r="20" spans="1:10" s="54" customFormat="1" ht="11.25">
      <c r="A20" s="1382" t="s">
        <v>96</v>
      </c>
      <c r="B20" s="697" t="s">
        <v>101</v>
      </c>
      <c r="C20" s="1008">
        <v>20025.609399999998</v>
      </c>
      <c r="D20" s="1007"/>
      <c r="E20" s="956">
        <f t="shared" si="0"/>
        <v>20025.609399999998</v>
      </c>
      <c r="F20" s="681">
        <v>20398</v>
      </c>
      <c r="G20" s="679"/>
      <c r="H20" s="912">
        <f t="shared" si="1"/>
        <v>20398</v>
      </c>
      <c r="I20" s="940">
        <f t="shared" si="2"/>
        <v>372.39060000000245</v>
      </c>
      <c r="J20" s="57">
        <f>+H20/E20</f>
        <v>1.0185957187400252</v>
      </c>
    </row>
    <row r="21" spans="1:10" s="54" customFormat="1" ht="11.25">
      <c r="A21" s="1383"/>
      <c r="B21" s="697" t="s">
        <v>375</v>
      </c>
      <c r="C21" s="1007"/>
      <c r="D21" s="1007"/>
      <c r="E21" s="956">
        <f t="shared" si="0"/>
        <v>0</v>
      </c>
      <c r="F21" s="681">
        <v>37187</v>
      </c>
      <c r="G21" s="679"/>
      <c r="H21" s="912">
        <f t="shared" si="1"/>
        <v>37187</v>
      </c>
      <c r="I21" s="940">
        <f t="shared" si="2"/>
        <v>37187</v>
      </c>
      <c r="J21" s="57"/>
    </row>
    <row r="22" spans="1:10" s="54" customFormat="1" ht="11.25">
      <c r="A22" s="1378" t="s">
        <v>102</v>
      </c>
      <c r="B22" s="1379"/>
      <c r="C22" s="1009">
        <v>150</v>
      </c>
      <c r="D22" s="1004"/>
      <c r="E22" s="1005">
        <f t="shared" si="0"/>
        <v>150</v>
      </c>
      <c r="F22" s="834">
        <v>692</v>
      </c>
      <c r="G22" s="835"/>
      <c r="H22" s="996">
        <f t="shared" si="1"/>
        <v>692</v>
      </c>
      <c r="I22" s="939">
        <f t="shared" si="2"/>
        <v>542</v>
      </c>
      <c r="J22" s="895">
        <f aca="true" t="shared" si="4" ref="J22:J38">+H22/E22</f>
        <v>4.613333333333333</v>
      </c>
    </row>
    <row r="23" spans="1:10" s="54" customFormat="1" ht="11.25">
      <c r="A23" s="1378" t="s">
        <v>376</v>
      </c>
      <c r="B23" s="1379"/>
      <c r="C23" s="1010">
        <v>12145.4</v>
      </c>
      <c r="D23" s="1004"/>
      <c r="E23" s="1005">
        <f t="shared" si="0"/>
        <v>12145.4</v>
      </c>
      <c r="F23" s="836">
        <f>E122/1000</f>
        <v>13841.248</v>
      </c>
      <c r="G23" s="835"/>
      <c r="H23" s="996">
        <f t="shared" si="1"/>
        <v>13841.248</v>
      </c>
      <c r="I23" s="939">
        <f t="shared" si="2"/>
        <v>1695.848</v>
      </c>
      <c r="J23" s="895">
        <f t="shared" si="4"/>
        <v>1.1396288306684013</v>
      </c>
    </row>
    <row r="24" spans="1:10" s="54" customFormat="1" ht="12" thickBot="1">
      <c r="A24" s="1384" t="s">
        <v>377</v>
      </c>
      <c r="B24" s="1385"/>
      <c r="C24" s="1011"/>
      <c r="D24" s="1012"/>
      <c r="E24" s="1013">
        <f t="shared" si="0"/>
        <v>0</v>
      </c>
      <c r="F24" s="667"/>
      <c r="G24" s="666"/>
      <c r="H24" s="1001">
        <f t="shared" si="1"/>
        <v>0</v>
      </c>
      <c r="I24" s="1019">
        <f t="shared" si="2"/>
        <v>0</v>
      </c>
      <c r="J24" s="58"/>
    </row>
    <row r="25" spans="1:10" s="114" customFormat="1" ht="12" thickBot="1">
      <c r="A25" s="1480" t="s">
        <v>12</v>
      </c>
      <c r="B25" s="1481"/>
      <c r="C25" s="960">
        <f>SUM(C7,C8,C13,C14,C17,C18,C19,C22,C23)</f>
        <v>1099534.5627500007</v>
      </c>
      <c r="D25" s="961">
        <f>SUM(D7,D8,D13,D14,D17,D18,D19,D22,D23)</f>
        <v>72556.79178</v>
      </c>
      <c r="E25" s="962">
        <f t="shared" si="0"/>
        <v>1172091.3545300008</v>
      </c>
      <c r="F25" s="746">
        <f>SUM(F7,F8,F13,F14,F17,F18,F19,F22,F23)</f>
        <v>1108379.248</v>
      </c>
      <c r="G25" s="111">
        <f>SUM(G7,G8,G13,G14,G17,G18,G19,G22,G23)</f>
        <v>82312</v>
      </c>
      <c r="H25" s="112">
        <f t="shared" si="1"/>
        <v>1190691.248</v>
      </c>
      <c r="I25" s="941">
        <f t="shared" si="2"/>
        <v>18599.89346999908</v>
      </c>
      <c r="J25" s="113">
        <f t="shared" si="4"/>
        <v>1.015868979323252</v>
      </c>
    </row>
    <row r="26" spans="1:10" s="54" customFormat="1" ht="11.25" customHeight="1">
      <c r="A26" s="1368" t="s">
        <v>103</v>
      </c>
      <c r="B26" s="1369"/>
      <c r="C26" s="1021">
        <v>372538.93263</v>
      </c>
      <c r="D26" s="1004"/>
      <c r="E26" s="965">
        <f t="shared" si="0"/>
        <v>372538.93263</v>
      </c>
      <c r="F26" s="1022">
        <f>382513-0.432</f>
        <v>382512.568</v>
      </c>
      <c r="G26" s="1023">
        <v>0</v>
      </c>
      <c r="H26" s="901">
        <f t="shared" si="1"/>
        <v>382512.568</v>
      </c>
      <c r="I26" s="942">
        <f t="shared" si="2"/>
        <v>9973.635370000033</v>
      </c>
      <c r="J26" s="902">
        <f t="shared" si="4"/>
        <v>1.0267720619146823</v>
      </c>
    </row>
    <row r="27" spans="1:10" s="54" customFormat="1" ht="11.25">
      <c r="A27" s="1370" t="s">
        <v>104</v>
      </c>
      <c r="B27" s="1371"/>
      <c r="C27" s="1008">
        <v>218383</v>
      </c>
      <c r="D27" s="1007"/>
      <c r="E27" s="966">
        <f t="shared" si="0"/>
        <v>218383</v>
      </c>
      <c r="F27" s="681">
        <v>265040.12477999995</v>
      </c>
      <c r="G27" s="679"/>
      <c r="H27" s="125">
        <f t="shared" si="1"/>
        <v>265040.12477999995</v>
      </c>
      <c r="I27" s="943">
        <f t="shared" si="2"/>
        <v>46657.124779999955</v>
      </c>
      <c r="J27" s="59">
        <f t="shared" si="4"/>
        <v>1.2136481538398134</v>
      </c>
    </row>
    <row r="28" spans="1:10" s="54" customFormat="1" ht="11.25">
      <c r="A28" s="1372" t="s">
        <v>96</v>
      </c>
      <c r="B28" s="697" t="s">
        <v>105</v>
      </c>
      <c r="C28" s="1008">
        <v>42</v>
      </c>
      <c r="D28" s="1007"/>
      <c r="E28" s="966">
        <f t="shared" si="0"/>
        <v>42</v>
      </c>
      <c r="F28" s="681">
        <v>327</v>
      </c>
      <c r="G28" s="679"/>
      <c r="H28" s="125">
        <f t="shared" si="1"/>
        <v>327</v>
      </c>
      <c r="I28" s="943">
        <f t="shared" si="2"/>
        <v>285</v>
      </c>
      <c r="J28" s="59">
        <f t="shared" si="4"/>
        <v>7.785714285714286</v>
      </c>
    </row>
    <row r="29" spans="1:10" s="54" customFormat="1" ht="11.25">
      <c r="A29" s="1372"/>
      <c r="B29" s="697" t="s">
        <v>106</v>
      </c>
      <c r="C29" s="1008">
        <v>1410</v>
      </c>
      <c r="D29" s="1007"/>
      <c r="E29" s="966">
        <f t="shared" si="0"/>
        <v>1410</v>
      </c>
      <c r="F29" s="681">
        <v>1088</v>
      </c>
      <c r="G29" s="679"/>
      <c r="H29" s="125">
        <f t="shared" si="1"/>
        <v>1088</v>
      </c>
      <c r="I29" s="943">
        <f t="shared" si="2"/>
        <v>-322</v>
      </c>
      <c r="J29" s="59">
        <f t="shared" si="4"/>
        <v>0.7716312056737589</v>
      </c>
    </row>
    <row r="30" spans="1:10" s="54" customFormat="1" ht="11.25">
      <c r="A30" s="1372"/>
      <c r="B30" s="697" t="s">
        <v>107</v>
      </c>
      <c r="C30" s="1008">
        <v>73776.85569</v>
      </c>
      <c r="D30" s="1007"/>
      <c r="E30" s="966">
        <f t="shared" si="0"/>
        <v>73776.85569</v>
      </c>
      <c r="F30" s="681">
        <v>80981</v>
      </c>
      <c r="G30" s="679"/>
      <c r="H30" s="125">
        <f t="shared" si="1"/>
        <v>80981</v>
      </c>
      <c r="I30" s="943">
        <f t="shared" si="2"/>
        <v>7204.144310000003</v>
      </c>
      <c r="J30" s="59">
        <f t="shared" si="4"/>
        <v>1.097647754741281</v>
      </c>
    </row>
    <row r="31" spans="1:10" s="54" customFormat="1" ht="11.25">
      <c r="A31" s="1372"/>
      <c r="B31" s="697" t="s">
        <v>108</v>
      </c>
      <c r="C31" s="1008">
        <v>5280</v>
      </c>
      <c r="D31" s="1007"/>
      <c r="E31" s="966">
        <f t="shared" si="0"/>
        <v>5280</v>
      </c>
      <c r="F31" s="681">
        <v>5635</v>
      </c>
      <c r="G31" s="679"/>
      <c r="H31" s="125">
        <f t="shared" si="1"/>
        <v>5635</v>
      </c>
      <c r="I31" s="943">
        <f t="shared" si="2"/>
        <v>355</v>
      </c>
      <c r="J31" s="59">
        <f t="shared" si="4"/>
        <v>1.0672348484848484</v>
      </c>
    </row>
    <row r="32" spans="1:10" s="54" customFormat="1" ht="11.25">
      <c r="A32" s="1370" t="s">
        <v>109</v>
      </c>
      <c r="B32" s="1371"/>
      <c r="C32" s="1008">
        <v>111158</v>
      </c>
      <c r="D32" s="1007"/>
      <c r="E32" s="966">
        <f t="shared" si="0"/>
        <v>111158</v>
      </c>
      <c r="F32" s="681">
        <v>75758</v>
      </c>
      <c r="G32" s="679"/>
      <c r="H32" s="125">
        <f t="shared" si="1"/>
        <v>75758</v>
      </c>
      <c r="I32" s="943">
        <f t="shared" si="2"/>
        <v>-35400</v>
      </c>
      <c r="J32" s="59">
        <f t="shared" si="4"/>
        <v>0.6815343924863707</v>
      </c>
    </row>
    <row r="33" spans="1:10" s="54" customFormat="1" ht="11.25">
      <c r="A33" s="1372" t="s">
        <v>96</v>
      </c>
      <c r="B33" s="697" t="s">
        <v>110</v>
      </c>
      <c r="C33" s="1008">
        <v>559</v>
      </c>
      <c r="D33" s="1007"/>
      <c r="E33" s="966">
        <f t="shared" si="0"/>
        <v>559</v>
      </c>
      <c r="F33" s="681">
        <v>81</v>
      </c>
      <c r="G33" s="679"/>
      <c r="H33" s="125">
        <f t="shared" si="1"/>
        <v>81</v>
      </c>
      <c r="I33" s="943">
        <f t="shared" si="2"/>
        <v>-478</v>
      </c>
      <c r="J33" s="59">
        <f t="shared" si="4"/>
        <v>0.1449016100178891</v>
      </c>
    </row>
    <row r="34" spans="1:10" s="54" customFormat="1" ht="11.25">
      <c r="A34" s="1372"/>
      <c r="B34" s="697" t="s">
        <v>111</v>
      </c>
      <c r="C34" s="1008">
        <v>23564</v>
      </c>
      <c r="D34" s="1007"/>
      <c r="E34" s="966">
        <f t="shared" si="0"/>
        <v>23564</v>
      </c>
      <c r="F34" s="681">
        <v>587</v>
      </c>
      <c r="G34" s="679"/>
      <c r="H34" s="125">
        <f t="shared" si="1"/>
        <v>587</v>
      </c>
      <c r="I34" s="943">
        <f t="shared" si="2"/>
        <v>-22977</v>
      </c>
      <c r="J34" s="59">
        <f t="shared" si="4"/>
        <v>0.024910881004922763</v>
      </c>
    </row>
    <row r="35" spans="1:10" s="54" customFormat="1" ht="11.25">
      <c r="A35" s="1372"/>
      <c r="B35" s="697" t="s">
        <v>112</v>
      </c>
      <c r="C35" s="1008">
        <v>33739</v>
      </c>
      <c r="D35" s="1007"/>
      <c r="E35" s="966">
        <f t="shared" si="0"/>
        <v>33739</v>
      </c>
      <c r="F35" s="681">
        <v>21957</v>
      </c>
      <c r="G35" s="679"/>
      <c r="H35" s="125">
        <f t="shared" si="1"/>
        <v>21957</v>
      </c>
      <c r="I35" s="943">
        <f t="shared" si="2"/>
        <v>-11782</v>
      </c>
      <c r="J35" s="59">
        <f t="shared" si="4"/>
        <v>0.6507898870743057</v>
      </c>
    </row>
    <row r="36" spans="1:10" s="54" customFormat="1" ht="11.25">
      <c r="A36" s="1372"/>
      <c r="B36" s="697" t="s">
        <v>113</v>
      </c>
      <c r="C36" s="1008">
        <v>2932</v>
      </c>
      <c r="D36" s="1007"/>
      <c r="E36" s="966">
        <f t="shared" si="0"/>
        <v>2932</v>
      </c>
      <c r="F36" s="681">
        <v>2667</v>
      </c>
      <c r="G36" s="679"/>
      <c r="H36" s="125">
        <f t="shared" si="1"/>
        <v>2667</v>
      </c>
      <c r="I36" s="943">
        <f t="shared" si="2"/>
        <v>-265</v>
      </c>
      <c r="J36" s="59">
        <f t="shared" si="4"/>
        <v>0.9096180081855388</v>
      </c>
    </row>
    <row r="37" spans="1:10" s="54" customFormat="1" ht="11.25">
      <c r="A37" s="1372"/>
      <c r="B37" s="697" t="s">
        <v>114</v>
      </c>
      <c r="C37" s="1008">
        <v>3453</v>
      </c>
      <c r="D37" s="1007"/>
      <c r="E37" s="966">
        <f t="shared" si="0"/>
        <v>3453</v>
      </c>
      <c r="F37" s="681">
        <v>3177</v>
      </c>
      <c r="G37" s="679"/>
      <c r="H37" s="125">
        <f t="shared" si="1"/>
        <v>3177</v>
      </c>
      <c r="I37" s="943">
        <f t="shared" si="2"/>
        <v>-276</v>
      </c>
      <c r="J37" s="59">
        <f t="shared" si="4"/>
        <v>0.9200695047784535</v>
      </c>
    </row>
    <row r="38" spans="1:10" s="54" customFormat="1" ht="11.25">
      <c r="A38" s="1372"/>
      <c r="B38" s="697" t="s">
        <v>115</v>
      </c>
      <c r="C38" s="1008">
        <v>2364</v>
      </c>
      <c r="D38" s="1007"/>
      <c r="E38" s="966">
        <f aca="true" t="shared" si="5" ref="E38:E76">SUM(C38:D38)</f>
        <v>2364</v>
      </c>
      <c r="F38" s="681">
        <v>-941</v>
      </c>
      <c r="G38" s="679"/>
      <c r="H38" s="125">
        <f aca="true" t="shared" si="6" ref="H38:H76">SUM(F38:G38)</f>
        <v>-941</v>
      </c>
      <c r="I38" s="943">
        <f aca="true" t="shared" si="7" ref="I38:I76">+H38-E38</f>
        <v>-3305</v>
      </c>
      <c r="J38" s="59">
        <f t="shared" si="4"/>
        <v>-0.39805414551607443</v>
      </c>
    </row>
    <row r="39" spans="1:10" s="54" customFormat="1" ht="11.25">
      <c r="A39" s="1372"/>
      <c r="B39" s="697" t="s">
        <v>116</v>
      </c>
      <c r="C39" s="1008">
        <v>4636</v>
      </c>
      <c r="D39" s="1007"/>
      <c r="E39" s="966">
        <f t="shared" si="5"/>
        <v>4636</v>
      </c>
      <c r="F39" s="681">
        <v>12001</v>
      </c>
      <c r="G39" s="679"/>
      <c r="H39" s="125">
        <f t="shared" si="6"/>
        <v>12001</v>
      </c>
      <c r="I39" s="943">
        <f t="shared" si="7"/>
        <v>7365</v>
      </c>
      <c r="J39" s="59">
        <f aca="true" t="shared" si="8" ref="J39:J50">+H39/E39</f>
        <v>2.588654012079379</v>
      </c>
    </row>
    <row r="40" spans="1:10" s="54" customFormat="1" ht="11.25">
      <c r="A40" s="1373" t="s">
        <v>378</v>
      </c>
      <c r="B40" s="1374"/>
      <c r="C40" s="1008">
        <v>8836.93263000001</v>
      </c>
      <c r="D40" s="1007"/>
      <c r="E40" s="966">
        <f t="shared" si="5"/>
        <v>8836.93263000001</v>
      </c>
      <c r="F40" s="681">
        <v>8553</v>
      </c>
      <c r="G40" s="679"/>
      <c r="H40" s="125">
        <f t="shared" si="6"/>
        <v>8553</v>
      </c>
      <c r="I40" s="943">
        <f t="shared" si="7"/>
        <v>-283.93263000001025</v>
      </c>
      <c r="J40" s="59">
        <f t="shared" si="8"/>
        <v>0.967869775420025</v>
      </c>
    </row>
    <row r="41" spans="1:10" s="54" customFormat="1" ht="11.25" customHeight="1">
      <c r="A41" s="1373" t="s">
        <v>379</v>
      </c>
      <c r="B41" s="1374"/>
      <c r="C41" s="1008">
        <v>17281</v>
      </c>
      <c r="D41" s="1007"/>
      <c r="E41" s="966">
        <f t="shared" si="5"/>
        <v>17281</v>
      </c>
      <c r="F41" s="681">
        <v>17248</v>
      </c>
      <c r="G41" s="679"/>
      <c r="H41" s="125">
        <f t="shared" si="6"/>
        <v>17248</v>
      </c>
      <c r="I41" s="943"/>
      <c r="J41" s="59">
        <f t="shared" si="8"/>
        <v>0.9980903882877148</v>
      </c>
    </row>
    <row r="42" spans="1:10" s="54" customFormat="1" ht="11.25">
      <c r="A42" s="1370" t="s">
        <v>117</v>
      </c>
      <c r="B42" s="1371"/>
      <c r="C42" s="1008">
        <v>388</v>
      </c>
      <c r="D42" s="1007"/>
      <c r="E42" s="966">
        <f t="shared" si="5"/>
        <v>388</v>
      </c>
      <c r="F42" s="681">
        <v>438</v>
      </c>
      <c r="G42" s="679"/>
      <c r="H42" s="125">
        <f t="shared" si="6"/>
        <v>438</v>
      </c>
      <c r="I42" s="943">
        <f t="shared" si="7"/>
        <v>50</v>
      </c>
      <c r="J42" s="59">
        <f t="shared" si="8"/>
        <v>1.1288659793814433</v>
      </c>
    </row>
    <row r="43" spans="1:10" s="54" customFormat="1" ht="12.75">
      <c r="A43" s="1370" t="s">
        <v>118</v>
      </c>
      <c r="B43" s="1410"/>
      <c r="C43" s="1008">
        <v>12674</v>
      </c>
      <c r="D43" s="1007"/>
      <c r="E43" s="966">
        <f t="shared" si="5"/>
        <v>12674</v>
      </c>
      <c r="F43" s="681">
        <v>11619</v>
      </c>
      <c r="G43" s="679"/>
      <c r="H43" s="125">
        <f t="shared" si="6"/>
        <v>11619</v>
      </c>
      <c r="I43" s="943">
        <f t="shared" si="7"/>
        <v>-1055</v>
      </c>
      <c r="J43" s="59">
        <f t="shared" si="8"/>
        <v>0.9167587186365789</v>
      </c>
    </row>
    <row r="44" spans="1:10" s="54" customFormat="1" ht="11.25">
      <c r="A44" s="1372" t="s">
        <v>96</v>
      </c>
      <c r="B44" s="703" t="s">
        <v>119</v>
      </c>
      <c r="C44" s="1008">
        <v>1021</v>
      </c>
      <c r="D44" s="1007"/>
      <c r="E44" s="966">
        <f t="shared" si="5"/>
        <v>1021</v>
      </c>
      <c r="F44" s="681">
        <v>1023</v>
      </c>
      <c r="G44" s="679"/>
      <c r="H44" s="125">
        <f t="shared" si="6"/>
        <v>1023</v>
      </c>
      <c r="I44" s="943">
        <f t="shared" si="7"/>
        <v>2</v>
      </c>
      <c r="J44" s="59">
        <f t="shared" si="8"/>
        <v>1.0019588638589618</v>
      </c>
    </row>
    <row r="45" spans="1:10" s="54" customFormat="1" ht="11.25">
      <c r="A45" s="1372"/>
      <c r="B45" s="704" t="s">
        <v>120</v>
      </c>
      <c r="C45" s="1008">
        <v>14</v>
      </c>
      <c r="D45" s="1007"/>
      <c r="E45" s="966">
        <f t="shared" si="5"/>
        <v>14</v>
      </c>
      <c r="F45" s="681">
        <v>1</v>
      </c>
      <c r="G45" s="679"/>
      <c r="H45" s="125">
        <f t="shared" si="6"/>
        <v>1</v>
      </c>
      <c r="I45" s="943">
        <f t="shared" si="7"/>
        <v>-13</v>
      </c>
      <c r="J45" s="59">
        <f t="shared" si="8"/>
        <v>0.07142857142857142</v>
      </c>
    </row>
    <row r="46" spans="1:10" s="54" customFormat="1" ht="11.25">
      <c r="A46" s="1372"/>
      <c r="B46" s="697" t="s">
        <v>121</v>
      </c>
      <c r="C46" s="1008">
        <v>1823</v>
      </c>
      <c r="D46" s="1007"/>
      <c r="E46" s="966">
        <f t="shared" si="5"/>
        <v>1823</v>
      </c>
      <c r="F46" s="681">
        <v>956</v>
      </c>
      <c r="G46" s="679"/>
      <c r="H46" s="125">
        <f t="shared" si="6"/>
        <v>956</v>
      </c>
      <c r="I46" s="943">
        <f t="shared" si="7"/>
        <v>-867</v>
      </c>
      <c r="J46" s="59">
        <f t="shared" si="8"/>
        <v>0.5244103126714207</v>
      </c>
    </row>
    <row r="47" spans="1:10" s="54" customFormat="1" ht="11.25">
      <c r="A47" s="1372"/>
      <c r="B47" s="704" t="s">
        <v>122</v>
      </c>
      <c r="C47" s="1008">
        <v>3434</v>
      </c>
      <c r="D47" s="1007"/>
      <c r="E47" s="966">
        <f t="shared" si="5"/>
        <v>3434</v>
      </c>
      <c r="F47" s="681">
        <v>2519</v>
      </c>
      <c r="G47" s="679"/>
      <c r="H47" s="125">
        <f t="shared" si="6"/>
        <v>2519</v>
      </c>
      <c r="I47" s="943">
        <f t="shared" si="7"/>
        <v>-915</v>
      </c>
      <c r="J47" s="59">
        <f t="shared" si="8"/>
        <v>0.7335468841001748</v>
      </c>
    </row>
    <row r="48" spans="1:10" s="54" customFormat="1" ht="11.25">
      <c r="A48" s="1411" t="s">
        <v>126</v>
      </c>
      <c r="B48" s="1412"/>
      <c r="C48" s="1008">
        <v>2346</v>
      </c>
      <c r="D48" s="1007"/>
      <c r="E48" s="966">
        <f t="shared" si="5"/>
        <v>2346</v>
      </c>
      <c r="F48" s="681">
        <v>2431</v>
      </c>
      <c r="G48" s="679"/>
      <c r="H48" s="125">
        <f t="shared" si="6"/>
        <v>2431</v>
      </c>
      <c r="I48" s="943">
        <f t="shared" si="7"/>
        <v>85</v>
      </c>
      <c r="J48" s="59">
        <f t="shared" si="8"/>
        <v>1.036231884057971</v>
      </c>
    </row>
    <row r="49" spans="1:10" s="54" customFormat="1" ht="11.25">
      <c r="A49" s="1367" t="s">
        <v>96</v>
      </c>
      <c r="B49" s="697" t="s">
        <v>127</v>
      </c>
      <c r="C49" s="1008">
        <v>960</v>
      </c>
      <c r="D49" s="1007"/>
      <c r="E49" s="966">
        <f t="shared" si="5"/>
        <v>960</v>
      </c>
      <c r="F49" s="681">
        <v>707</v>
      </c>
      <c r="G49" s="679"/>
      <c r="H49" s="125">
        <f t="shared" si="6"/>
        <v>707</v>
      </c>
      <c r="I49" s="943">
        <f t="shared" si="7"/>
        <v>-253</v>
      </c>
      <c r="J49" s="59">
        <f t="shared" si="8"/>
        <v>0.7364583333333333</v>
      </c>
    </row>
    <row r="50" spans="1:10" s="54" customFormat="1" ht="11.25">
      <c r="A50" s="1367"/>
      <c r="B50" s="697" t="s">
        <v>128</v>
      </c>
      <c r="C50" s="1008">
        <v>1386</v>
      </c>
      <c r="D50" s="1007"/>
      <c r="E50" s="966">
        <f t="shared" si="5"/>
        <v>1386</v>
      </c>
      <c r="F50" s="681">
        <v>1001</v>
      </c>
      <c r="G50" s="679"/>
      <c r="H50" s="125">
        <f t="shared" si="6"/>
        <v>1001</v>
      </c>
      <c r="I50" s="943">
        <f t="shared" si="7"/>
        <v>-385</v>
      </c>
      <c r="J50" s="59">
        <f t="shared" si="8"/>
        <v>0.7222222222222222</v>
      </c>
    </row>
    <row r="51" spans="1:10" s="54" customFormat="1" ht="11.25">
      <c r="A51" s="1375" t="s">
        <v>380</v>
      </c>
      <c r="B51" s="1376"/>
      <c r="C51" s="1008">
        <v>1382</v>
      </c>
      <c r="D51" s="1007"/>
      <c r="E51" s="966">
        <f t="shared" si="5"/>
        <v>1382</v>
      </c>
      <c r="F51" s="681">
        <v>1382</v>
      </c>
      <c r="G51" s="679"/>
      <c r="H51" s="125">
        <f t="shared" si="6"/>
        <v>1382</v>
      </c>
      <c r="I51" s="943">
        <f t="shared" si="7"/>
        <v>0</v>
      </c>
      <c r="J51" s="59">
        <f aca="true" t="shared" si="9" ref="J51:J58">+H51/E51</f>
        <v>1</v>
      </c>
    </row>
    <row r="52" spans="1:10" s="54" customFormat="1" ht="11.25">
      <c r="A52" s="1411" t="s">
        <v>129</v>
      </c>
      <c r="B52" s="1412"/>
      <c r="C52" s="1008">
        <v>90</v>
      </c>
      <c r="D52" s="1007"/>
      <c r="E52" s="966">
        <f t="shared" si="5"/>
        <v>90</v>
      </c>
      <c r="F52" s="681">
        <v>44</v>
      </c>
      <c r="G52" s="679"/>
      <c r="H52" s="125">
        <f t="shared" si="6"/>
        <v>44</v>
      </c>
      <c r="I52" s="943">
        <f t="shared" si="7"/>
        <v>-46</v>
      </c>
      <c r="J52" s="59">
        <f t="shared" si="9"/>
        <v>0.4888888888888889</v>
      </c>
    </row>
    <row r="53" spans="1:10" s="54" customFormat="1" ht="11.25">
      <c r="A53" s="1413" t="s">
        <v>381</v>
      </c>
      <c r="B53" s="1414"/>
      <c r="C53" s="1008">
        <v>0</v>
      </c>
      <c r="D53" s="1007"/>
      <c r="E53" s="966">
        <f t="shared" si="5"/>
        <v>0</v>
      </c>
      <c r="F53" s="681">
        <v>0</v>
      </c>
      <c r="G53" s="679"/>
      <c r="H53" s="125">
        <f t="shared" si="6"/>
        <v>0</v>
      </c>
      <c r="I53" s="943">
        <f t="shared" si="7"/>
        <v>0</v>
      </c>
      <c r="J53" s="59"/>
    </row>
    <row r="54" spans="1:10" s="54" customFormat="1" ht="11.25" customHeight="1">
      <c r="A54" s="1415" t="s">
        <v>130</v>
      </c>
      <c r="B54" s="1416"/>
      <c r="C54" s="1024">
        <v>36301</v>
      </c>
      <c r="D54" s="1025">
        <v>0</v>
      </c>
      <c r="E54" s="967">
        <f t="shared" si="5"/>
        <v>36301</v>
      </c>
      <c r="F54" s="869">
        <v>41168</v>
      </c>
      <c r="G54" s="870">
        <v>0</v>
      </c>
      <c r="H54" s="904">
        <f t="shared" si="6"/>
        <v>41168</v>
      </c>
      <c r="I54" s="944">
        <f t="shared" si="7"/>
        <v>4867</v>
      </c>
      <c r="J54" s="890">
        <f t="shared" si="9"/>
        <v>1.134073441502989</v>
      </c>
    </row>
    <row r="55" spans="1:10" s="54" customFormat="1" ht="11.25" customHeight="1">
      <c r="A55" s="1360" t="s">
        <v>131</v>
      </c>
      <c r="B55" s="1377"/>
      <c r="C55" s="1008">
        <v>15920</v>
      </c>
      <c r="D55" s="1007"/>
      <c r="E55" s="966">
        <f t="shared" si="5"/>
        <v>15920</v>
      </c>
      <c r="F55" s="681">
        <v>17721</v>
      </c>
      <c r="G55" s="679"/>
      <c r="H55" s="125">
        <f t="shared" si="6"/>
        <v>17721</v>
      </c>
      <c r="I55" s="943">
        <f t="shared" si="7"/>
        <v>1801</v>
      </c>
      <c r="J55" s="59">
        <f t="shared" si="9"/>
        <v>1.1131281407035176</v>
      </c>
    </row>
    <row r="56" spans="1:10" s="54" customFormat="1" ht="11.25" customHeight="1">
      <c r="A56" s="1360" t="s">
        <v>132</v>
      </c>
      <c r="B56" s="1377"/>
      <c r="C56" s="1008">
        <v>5433</v>
      </c>
      <c r="D56" s="1007"/>
      <c r="E56" s="966">
        <f t="shared" si="5"/>
        <v>5433</v>
      </c>
      <c r="F56" s="681">
        <v>5255</v>
      </c>
      <c r="G56" s="679"/>
      <c r="H56" s="125">
        <f t="shared" si="6"/>
        <v>5255</v>
      </c>
      <c r="I56" s="943">
        <f t="shared" si="7"/>
        <v>-178</v>
      </c>
      <c r="J56" s="59">
        <f t="shared" si="9"/>
        <v>0.9672372538192527</v>
      </c>
    </row>
    <row r="57" spans="1:10" s="54" customFormat="1" ht="11.25" customHeight="1">
      <c r="A57" s="1360" t="s">
        <v>133</v>
      </c>
      <c r="B57" s="1412"/>
      <c r="C57" s="1008">
        <v>4</v>
      </c>
      <c r="D57" s="1007"/>
      <c r="E57" s="966">
        <f t="shared" si="5"/>
        <v>4</v>
      </c>
      <c r="F57" s="681">
        <v>0</v>
      </c>
      <c r="G57" s="679"/>
      <c r="H57" s="125">
        <f t="shared" si="6"/>
        <v>0</v>
      </c>
      <c r="I57" s="943">
        <f t="shared" si="7"/>
        <v>-4</v>
      </c>
      <c r="J57" s="59">
        <f t="shared" si="9"/>
        <v>0</v>
      </c>
    </row>
    <row r="58" spans="1:10" s="54" customFormat="1" ht="11.25" customHeight="1">
      <c r="A58" s="1360" t="s">
        <v>134</v>
      </c>
      <c r="B58" s="1377"/>
      <c r="C58" s="1008">
        <v>14944</v>
      </c>
      <c r="D58" s="1007"/>
      <c r="E58" s="966">
        <f t="shared" si="5"/>
        <v>14944</v>
      </c>
      <c r="F58" s="681">
        <v>18192</v>
      </c>
      <c r="G58" s="679"/>
      <c r="H58" s="125">
        <f t="shared" si="6"/>
        <v>18192</v>
      </c>
      <c r="I58" s="943">
        <f t="shared" si="7"/>
        <v>3248</v>
      </c>
      <c r="J58" s="59">
        <f t="shared" si="9"/>
        <v>1.2173447537473234</v>
      </c>
    </row>
    <row r="59" spans="1:10" s="55" customFormat="1" ht="11.25" customHeight="1">
      <c r="A59" s="1362" t="s">
        <v>135</v>
      </c>
      <c r="B59" s="1363"/>
      <c r="C59" s="1009">
        <v>0</v>
      </c>
      <c r="D59" s="1004"/>
      <c r="E59" s="967">
        <f t="shared" si="5"/>
        <v>0</v>
      </c>
      <c r="F59" s="865">
        <v>0</v>
      </c>
      <c r="G59" s="835"/>
      <c r="H59" s="904">
        <f t="shared" si="6"/>
        <v>0</v>
      </c>
      <c r="I59" s="944">
        <f t="shared" si="7"/>
        <v>0</v>
      </c>
      <c r="J59" s="890"/>
    </row>
    <row r="60" spans="1:10" s="54" customFormat="1" ht="11.25" customHeight="1">
      <c r="A60" s="1362" t="s">
        <v>136</v>
      </c>
      <c r="B60" s="1363"/>
      <c r="C60" s="1009">
        <v>0</v>
      </c>
      <c r="D60" s="1004">
        <v>59419</v>
      </c>
      <c r="E60" s="967">
        <f t="shared" si="5"/>
        <v>59419</v>
      </c>
      <c r="F60" s="865">
        <v>0</v>
      </c>
      <c r="G60" s="835">
        <v>68480</v>
      </c>
      <c r="H60" s="904">
        <f t="shared" si="6"/>
        <v>68480</v>
      </c>
      <c r="I60" s="944">
        <f t="shared" si="7"/>
        <v>9061</v>
      </c>
      <c r="J60" s="890">
        <f aca="true" t="shared" si="10" ref="J60:J76">+H60/E60</f>
        <v>1.1524933102206365</v>
      </c>
    </row>
    <row r="61" spans="1:10" s="54" customFormat="1" ht="11.25">
      <c r="A61" s="1415" t="s">
        <v>382</v>
      </c>
      <c r="B61" s="1416"/>
      <c r="C61" s="1009">
        <v>0</v>
      </c>
      <c r="D61" s="1004"/>
      <c r="E61" s="967">
        <f t="shared" si="5"/>
        <v>0</v>
      </c>
      <c r="F61" s="834">
        <v>0</v>
      </c>
      <c r="G61" s="835"/>
      <c r="H61" s="904">
        <f t="shared" si="6"/>
        <v>0</v>
      </c>
      <c r="I61" s="944">
        <f t="shared" si="7"/>
        <v>0</v>
      </c>
      <c r="J61" s="890"/>
    </row>
    <row r="62" spans="1:10" s="54" customFormat="1" ht="11.25" customHeight="1">
      <c r="A62" s="1415" t="s">
        <v>383</v>
      </c>
      <c r="B62" s="1416"/>
      <c r="C62" s="1024">
        <v>0</v>
      </c>
      <c r="D62" s="1025"/>
      <c r="E62" s="967">
        <f t="shared" si="5"/>
        <v>0</v>
      </c>
      <c r="F62" s="869">
        <v>-8539</v>
      </c>
      <c r="G62" s="870"/>
      <c r="H62" s="904">
        <f t="shared" si="6"/>
        <v>-8539</v>
      </c>
      <c r="I62" s="944">
        <f t="shared" si="7"/>
        <v>-8539</v>
      </c>
      <c r="J62" s="890"/>
    </row>
    <row r="63" spans="1:10" s="108" customFormat="1" ht="11.25">
      <c r="A63" s="1415" t="s">
        <v>384</v>
      </c>
      <c r="B63" s="1416"/>
      <c r="C63" s="1010">
        <v>0</v>
      </c>
      <c r="D63" s="1025"/>
      <c r="E63" s="967">
        <f t="shared" si="5"/>
        <v>0</v>
      </c>
      <c r="F63" s="836">
        <v>0</v>
      </c>
      <c r="G63" s="835"/>
      <c r="H63" s="904">
        <f t="shared" si="6"/>
        <v>0</v>
      </c>
      <c r="I63" s="944">
        <f t="shared" si="7"/>
        <v>0</v>
      </c>
      <c r="J63" s="890"/>
    </row>
    <row r="64" spans="1:10" s="108" customFormat="1" ht="11.25" customHeight="1">
      <c r="A64" s="1362" t="s">
        <v>461</v>
      </c>
      <c r="B64" s="1363"/>
      <c r="C64" s="1010">
        <v>99693</v>
      </c>
      <c r="D64" s="1004">
        <v>0</v>
      </c>
      <c r="E64" s="967">
        <f t="shared" si="5"/>
        <v>99693</v>
      </c>
      <c r="F64" s="836">
        <f>93678+25.54+1283.13</f>
        <v>94986.67</v>
      </c>
      <c r="G64" s="835">
        <v>0</v>
      </c>
      <c r="H64" s="904">
        <f t="shared" si="6"/>
        <v>94986.67</v>
      </c>
      <c r="I64" s="944">
        <f t="shared" si="7"/>
        <v>-4706.330000000002</v>
      </c>
      <c r="J64" s="890">
        <f t="shared" si="10"/>
        <v>0.95279177073616</v>
      </c>
    </row>
    <row r="65" spans="1:10" s="54" customFormat="1" ht="11.25" customHeight="1">
      <c r="A65" s="1360" t="s">
        <v>137</v>
      </c>
      <c r="B65" s="1361"/>
      <c r="C65" s="1006">
        <v>19317</v>
      </c>
      <c r="D65" s="1017">
        <v>0</v>
      </c>
      <c r="E65" s="966">
        <f t="shared" si="5"/>
        <v>19317</v>
      </c>
      <c r="F65" s="680">
        <v>22388</v>
      </c>
      <c r="G65" s="609">
        <v>0</v>
      </c>
      <c r="H65" s="125">
        <f t="shared" si="6"/>
        <v>22388</v>
      </c>
      <c r="I65" s="943">
        <f t="shared" si="7"/>
        <v>3071</v>
      </c>
      <c r="J65" s="59">
        <f t="shared" si="10"/>
        <v>1.1589791375472382</v>
      </c>
    </row>
    <row r="66" spans="1:10" s="54" customFormat="1" ht="11.25">
      <c r="A66" s="1417" t="s">
        <v>96</v>
      </c>
      <c r="B66" s="697" t="s">
        <v>138</v>
      </c>
      <c r="C66" s="1006">
        <v>2506</v>
      </c>
      <c r="D66" s="1017"/>
      <c r="E66" s="966">
        <f t="shared" si="5"/>
        <v>2506</v>
      </c>
      <c r="F66" s="680">
        <v>2038</v>
      </c>
      <c r="G66" s="609"/>
      <c r="H66" s="125">
        <f t="shared" si="6"/>
        <v>2038</v>
      </c>
      <c r="I66" s="943">
        <f t="shared" si="7"/>
        <v>-468</v>
      </c>
      <c r="J66" s="59">
        <f t="shared" si="10"/>
        <v>0.8132482043096568</v>
      </c>
    </row>
    <row r="67" spans="1:10" s="54" customFormat="1" ht="11.25">
      <c r="A67" s="1418"/>
      <c r="B67" s="697" t="s">
        <v>139</v>
      </c>
      <c r="C67" s="1006">
        <v>14754</v>
      </c>
      <c r="D67" s="1017"/>
      <c r="E67" s="966">
        <f t="shared" si="5"/>
        <v>14754</v>
      </c>
      <c r="F67" s="680">
        <v>18027</v>
      </c>
      <c r="G67" s="609"/>
      <c r="H67" s="125">
        <f t="shared" si="6"/>
        <v>18027</v>
      </c>
      <c r="I67" s="943">
        <f t="shared" si="7"/>
        <v>3273</v>
      </c>
      <c r="J67" s="59">
        <f t="shared" si="10"/>
        <v>1.2218381455876373</v>
      </c>
    </row>
    <row r="68" spans="1:10" s="54" customFormat="1" ht="11.25">
      <c r="A68" s="1418"/>
      <c r="B68" s="697" t="s">
        <v>140</v>
      </c>
      <c r="C68" s="1006">
        <v>2057</v>
      </c>
      <c r="D68" s="1017"/>
      <c r="E68" s="966">
        <f t="shared" si="5"/>
        <v>2057</v>
      </c>
      <c r="F68" s="680">
        <v>2323</v>
      </c>
      <c r="G68" s="609"/>
      <c r="H68" s="125">
        <f t="shared" si="6"/>
        <v>2323</v>
      </c>
      <c r="I68" s="943">
        <f t="shared" si="7"/>
        <v>266</v>
      </c>
      <c r="J68" s="59">
        <f t="shared" si="10"/>
        <v>1.129314535731648</v>
      </c>
    </row>
    <row r="69" spans="1:10" s="54" customFormat="1" ht="11.25">
      <c r="A69" s="1360" t="s">
        <v>141</v>
      </c>
      <c r="B69" s="1361"/>
      <c r="C69" s="1006">
        <v>80376</v>
      </c>
      <c r="D69" s="1017"/>
      <c r="E69" s="966">
        <f t="shared" si="5"/>
        <v>80376</v>
      </c>
      <c r="F69" s="680">
        <f>71289+1283.13</f>
        <v>72572.13</v>
      </c>
      <c r="G69" s="609"/>
      <c r="H69" s="125">
        <f t="shared" si="6"/>
        <v>72572.13</v>
      </c>
      <c r="I69" s="943">
        <f t="shared" si="7"/>
        <v>-7803.869999999995</v>
      </c>
      <c r="J69" s="59">
        <f t="shared" si="10"/>
        <v>0.9029079575992834</v>
      </c>
    </row>
    <row r="70" spans="1:10" s="54" customFormat="1" ht="11.25">
      <c r="A70" s="1423" t="s">
        <v>96</v>
      </c>
      <c r="B70" s="875" t="s">
        <v>142</v>
      </c>
      <c r="C70" s="1006">
        <v>6288</v>
      </c>
      <c r="D70" s="1017"/>
      <c r="E70" s="966">
        <f t="shared" si="5"/>
        <v>6288</v>
      </c>
      <c r="F70" s="680">
        <v>7044</v>
      </c>
      <c r="G70" s="609"/>
      <c r="H70" s="125">
        <f t="shared" si="6"/>
        <v>7044</v>
      </c>
      <c r="I70" s="943">
        <f t="shared" si="7"/>
        <v>756</v>
      </c>
      <c r="J70" s="59">
        <f t="shared" si="10"/>
        <v>1.1202290076335877</v>
      </c>
    </row>
    <row r="71" spans="1:10" s="54" customFormat="1" ht="11.25">
      <c r="A71" s="1424"/>
      <c r="B71" s="875" t="s">
        <v>143</v>
      </c>
      <c r="C71" s="1006"/>
      <c r="D71" s="1017"/>
      <c r="E71" s="966">
        <f t="shared" si="5"/>
        <v>0</v>
      </c>
      <c r="F71" s="680">
        <v>0</v>
      </c>
      <c r="G71" s="609"/>
      <c r="H71" s="125">
        <f t="shared" si="6"/>
        <v>0</v>
      </c>
      <c r="I71" s="943">
        <f t="shared" si="7"/>
        <v>0</v>
      </c>
      <c r="J71" s="59"/>
    </row>
    <row r="72" spans="1:10" s="54" customFormat="1" ht="11.25">
      <c r="A72" s="1424"/>
      <c r="B72" s="875" t="s">
        <v>144</v>
      </c>
      <c r="C72" s="1006">
        <v>17639</v>
      </c>
      <c r="D72" s="1017"/>
      <c r="E72" s="966">
        <f t="shared" si="5"/>
        <v>17639</v>
      </c>
      <c r="F72" s="680">
        <v>14969</v>
      </c>
      <c r="G72" s="609"/>
      <c r="H72" s="125">
        <f t="shared" si="6"/>
        <v>14969</v>
      </c>
      <c r="I72" s="943">
        <f t="shared" si="7"/>
        <v>-2670</v>
      </c>
      <c r="J72" s="59">
        <f t="shared" si="10"/>
        <v>0.8486308747661432</v>
      </c>
    </row>
    <row r="73" spans="1:10" s="54" customFormat="1" ht="11.25" customHeight="1">
      <c r="A73" s="1424"/>
      <c r="B73" s="875" t="s">
        <v>385</v>
      </c>
      <c r="C73" s="1008">
        <v>0</v>
      </c>
      <c r="D73" s="1007"/>
      <c r="E73" s="966">
        <f t="shared" si="5"/>
        <v>0</v>
      </c>
      <c r="F73" s="681">
        <v>2842</v>
      </c>
      <c r="G73" s="679"/>
      <c r="H73" s="125">
        <f t="shared" si="6"/>
        <v>2842</v>
      </c>
      <c r="I73" s="943">
        <f t="shared" si="7"/>
        <v>2842</v>
      </c>
      <c r="J73" s="59"/>
    </row>
    <row r="74" spans="1:10" s="54" customFormat="1" ht="11.25">
      <c r="A74" s="1424"/>
      <c r="B74" s="875" t="s">
        <v>145</v>
      </c>
      <c r="C74" s="1008">
        <v>3074</v>
      </c>
      <c r="D74" s="1007"/>
      <c r="E74" s="966">
        <f t="shared" si="5"/>
        <v>3074</v>
      </c>
      <c r="F74" s="681">
        <v>3423</v>
      </c>
      <c r="G74" s="679"/>
      <c r="H74" s="125">
        <f t="shared" si="6"/>
        <v>3423</v>
      </c>
      <c r="I74" s="943">
        <f t="shared" si="7"/>
        <v>349</v>
      </c>
      <c r="J74" s="59">
        <f t="shared" si="10"/>
        <v>1.1135328562134028</v>
      </c>
    </row>
    <row r="75" spans="1:10" s="54" customFormat="1" ht="11.25">
      <c r="A75" s="1425"/>
      <c r="B75" s="875" t="s">
        <v>146</v>
      </c>
      <c r="C75" s="1008">
        <v>1682</v>
      </c>
      <c r="D75" s="1007"/>
      <c r="E75" s="966">
        <f t="shared" si="5"/>
        <v>1682</v>
      </c>
      <c r="F75" s="681">
        <v>2263</v>
      </c>
      <c r="G75" s="679"/>
      <c r="H75" s="125">
        <f t="shared" si="6"/>
        <v>2263</v>
      </c>
      <c r="I75" s="943">
        <f t="shared" si="7"/>
        <v>581</v>
      </c>
      <c r="J75" s="59"/>
    </row>
    <row r="76" spans="1:10" s="108" customFormat="1" ht="11.25">
      <c r="A76" s="1362" t="s">
        <v>466</v>
      </c>
      <c r="B76" s="1363"/>
      <c r="C76" s="1009">
        <v>540291</v>
      </c>
      <c r="D76" s="1004">
        <v>2060</v>
      </c>
      <c r="E76" s="967">
        <f t="shared" si="5"/>
        <v>542351</v>
      </c>
      <c r="F76" s="834">
        <v>555907</v>
      </c>
      <c r="G76" s="835">
        <v>0</v>
      </c>
      <c r="H76" s="904">
        <f t="shared" si="6"/>
        <v>555907</v>
      </c>
      <c r="I76" s="944">
        <f t="shared" si="7"/>
        <v>13556</v>
      </c>
      <c r="J76" s="890">
        <f t="shared" si="10"/>
        <v>1.0249948833873266</v>
      </c>
    </row>
    <row r="77" spans="1:10" s="54" customFormat="1" ht="11.25">
      <c r="A77" s="1426" t="s">
        <v>148</v>
      </c>
      <c r="B77" s="1427"/>
      <c r="C77" s="1008">
        <v>399636</v>
      </c>
      <c r="D77" s="1007">
        <v>2060</v>
      </c>
      <c r="E77" s="966">
        <f aca="true" t="shared" si="11" ref="E77:E95">SUM(C77:D77)</f>
        <v>401696</v>
      </c>
      <c r="F77" s="681">
        <v>411804</v>
      </c>
      <c r="G77" s="679">
        <v>0</v>
      </c>
      <c r="H77" s="125">
        <f aca="true" t="shared" si="12" ref="H77:H96">SUM(F77:G77)</f>
        <v>411804</v>
      </c>
      <c r="I77" s="943">
        <f aca="true" t="shared" si="13" ref="I77:I96">+H77-E77</f>
        <v>10108</v>
      </c>
      <c r="J77" s="59">
        <f aca="true" t="shared" si="14" ref="J77:J82">+H77/E77</f>
        <v>1.0251633075758784</v>
      </c>
    </row>
    <row r="78" spans="1:10" s="54" customFormat="1" ht="11.25">
      <c r="A78" s="1382" t="s">
        <v>96</v>
      </c>
      <c r="B78" s="876" t="s">
        <v>149</v>
      </c>
      <c r="C78" s="1008">
        <v>382592</v>
      </c>
      <c r="D78" s="1007">
        <v>1986</v>
      </c>
      <c r="E78" s="966">
        <f t="shared" si="11"/>
        <v>384578</v>
      </c>
      <c r="F78" s="681">
        <v>394308</v>
      </c>
      <c r="G78" s="679"/>
      <c r="H78" s="125">
        <f t="shared" si="12"/>
        <v>394308</v>
      </c>
      <c r="I78" s="943">
        <f t="shared" si="13"/>
        <v>9730</v>
      </c>
      <c r="J78" s="59">
        <f t="shared" si="14"/>
        <v>1.0253004592046346</v>
      </c>
    </row>
    <row r="79" spans="1:10" s="54" customFormat="1" ht="11.25" customHeight="1">
      <c r="A79" s="1383"/>
      <c r="B79" s="875" t="s">
        <v>150</v>
      </c>
      <c r="C79" s="1018">
        <v>17044</v>
      </c>
      <c r="D79" s="1017">
        <v>74</v>
      </c>
      <c r="E79" s="966">
        <f t="shared" si="11"/>
        <v>17118</v>
      </c>
      <c r="F79" s="610">
        <v>17496</v>
      </c>
      <c r="G79" s="609"/>
      <c r="H79" s="125">
        <f t="shared" si="12"/>
        <v>17496</v>
      </c>
      <c r="I79" s="943">
        <f t="shared" si="13"/>
        <v>378</v>
      </c>
      <c r="J79" s="59">
        <f t="shared" si="14"/>
        <v>1.0220820189274449</v>
      </c>
    </row>
    <row r="80" spans="1:10" s="54" customFormat="1" ht="11.25" customHeight="1">
      <c r="A80" s="1360" t="s">
        <v>151</v>
      </c>
      <c r="B80" s="1361"/>
      <c r="C80" s="1008">
        <v>140655</v>
      </c>
      <c r="D80" s="1007"/>
      <c r="E80" s="966">
        <f t="shared" si="11"/>
        <v>140655</v>
      </c>
      <c r="F80" s="681">
        <v>144104</v>
      </c>
      <c r="G80" s="679"/>
      <c r="H80" s="125">
        <f t="shared" si="12"/>
        <v>144104</v>
      </c>
      <c r="I80" s="943">
        <f t="shared" si="13"/>
        <v>3449</v>
      </c>
      <c r="J80" s="59">
        <f t="shared" si="14"/>
        <v>1.024520991077459</v>
      </c>
    </row>
    <row r="81" spans="1:10" s="108" customFormat="1" ht="11.25">
      <c r="A81" s="1362" t="s">
        <v>462</v>
      </c>
      <c r="B81" s="1363"/>
      <c r="C81" s="1009">
        <v>27</v>
      </c>
      <c r="D81" s="1004"/>
      <c r="E81" s="967">
        <f t="shared" si="11"/>
        <v>27</v>
      </c>
      <c r="F81" s="834">
        <v>3</v>
      </c>
      <c r="G81" s="835"/>
      <c r="H81" s="904">
        <f t="shared" si="12"/>
        <v>3</v>
      </c>
      <c r="I81" s="944">
        <f t="shared" si="13"/>
        <v>-24</v>
      </c>
      <c r="J81" s="890">
        <f t="shared" si="14"/>
        <v>0.1111111111111111</v>
      </c>
    </row>
    <row r="82" spans="1:10" s="108" customFormat="1" ht="11.25">
      <c r="A82" s="1415" t="s">
        <v>463</v>
      </c>
      <c r="B82" s="1416"/>
      <c r="C82" s="1009">
        <v>9082</v>
      </c>
      <c r="D82" s="1004"/>
      <c r="E82" s="967">
        <f t="shared" si="11"/>
        <v>9082</v>
      </c>
      <c r="F82" s="834">
        <v>11970</v>
      </c>
      <c r="G82" s="835"/>
      <c r="H82" s="904">
        <f t="shared" si="12"/>
        <v>11970</v>
      </c>
      <c r="I82" s="944">
        <f t="shared" si="13"/>
        <v>2888</v>
      </c>
      <c r="J82" s="890">
        <f t="shared" si="14"/>
        <v>1.3179916317991631</v>
      </c>
    </row>
    <row r="83" spans="1:10" s="54" customFormat="1" ht="11.25">
      <c r="A83" s="1482" t="s">
        <v>152</v>
      </c>
      <c r="B83" s="1483"/>
      <c r="C83" s="1016">
        <v>557</v>
      </c>
      <c r="D83" s="1014"/>
      <c r="E83" s="1015">
        <f t="shared" si="11"/>
        <v>557</v>
      </c>
      <c r="F83" s="1000">
        <v>143</v>
      </c>
      <c r="G83" s="999"/>
      <c r="H83" s="997">
        <f t="shared" si="12"/>
        <v>143</v>
      </c>
      <c r="I83" s="1020">
        <f t="shared" si="13"/>
        <v>-414</v>
      </c>
      <c r="J83" s="998">
        <f aca="true" t="shared" si="15" ref="J83:J93">+H83/E83</f>
        <v>0.25673249551166966</v>
      </c>
    </row>
    <row r="84" spans="1:10" s="54" customFormat="1" ht="11.25" customHeight="1">
      <c r="A84" s="1360" t="s">
        <v>386</v>
      </c>
      <c r="B84" s="1361"/>
      <c r="C84" s="1008"/>
      <c r="D84" s="1007"/>
      <c r="E84" s="966">
        <f t="shared" si="11"/>
        <v>0</v>
      </c>
      <c r="F84" s="681">
        <v>2987</v>
      </c>
      <c r="G84" s="679"/>
      <c r="H84" s="125">
        <f t="shared" si="12"/>
        <v>2987</v>
      </c>
      <c r="I84" s="943">
        <f t="shared" si="13"/>
        <v>2987</v>
      </c>
      <c r="J84" s="59"/>
    </row>
    <row r="85" spans="1:10" s="54" customFormat="1" ht="11.25" customHeight="1">
      <c r="A85" s="1362" t="s">
        <v>464</v>
      </c>
      <c r="B85" s="1363"/>
      <c r="C85" s="1009">
        <v>42324</v>
      </c>
      <c r="D85" s="1004"/>
      <c r="E85" s="967">
        <f t="shared" si="11"/>
        <v>42324</v>
      </c>
      <c r="F85" s="834">
        <v>44157</v>
      </c>
      <c r="G85" s="835"/>
      <c r="H85" s="904">
        <f t="shared" si="12"/>
        <v>44157</v>
      </c>
      <c r="I85" s="944">
        <f t="shared" si="13"/>
        <v>1833</v>
      </c>
      <c r="J85" s="890">
        <f t="shared" si="15"/>
        <v>1.0433087609866742</v>
      </c>
    </row>
    <row r="86" spans="1:10" s="54" customFormat="1" ht="11.25" customHeight="1">
      <c r="A86" s="1360" t="s">
        <v>153</v>
      </c>
      <c r="B86" s="1361"/>
      <c r="C86" s="1008">
        <v>35148</v>
      </c>
      <c r="D86" s="1007"/>
      <c r="E86" s="966">
        <f t="shared" si="11"/>
        <v>35148</v>
      </c>
      <c r="F86" s="681">
        <v>37157</v>
      </c>
      <c r="G86" s="679"/>
      <c r="H86" s="125">
        <f t="shared" si="12"/>
        <v>37157</v>
      </c>
      <c r="I86" s="943">
        <f t="shared" si="13"/>
        <v>2009</v>
      </c>
      <c r="J86" s="59">
        <f t="shared" si="15"/>
        <v>1.0571583020371003</v>
      </c>
    </row>
    <row r="87" spans="1:10" s="54" customFormat="1" ht="11.25">
      <c r="A87" s="1364" t="s">
        <v>96</v>
      </c>
      <c r="B87" s="875" t="s">
        <v>154</v>
      </c>
      <c r="C87" s="1008">
        <v>799</v>
      </c>
      <c r="D87" s="1007"/>
      <c r="E87" s="966">
        <f t="shared" si="11"/>
        <v>799</v>
      </c>
      <c r="F87" s="681">
        <v>845</v>
      </c>
      <c r="G87" s="679"/>
      <c r="H87" s="125">
        <f t="shared" si="12"/>
        <v>845</v>
      </c>
      <c r="I87" s="943">
        <f t="shared" si="13"/>
        <v>46</v>
      </c>
      <c r="J87" s="59">
        <f t="shared" si="15"/>
        <v>1.0575719649561952</v>
      </c>
    </row>
    <row r="88" spans="1:10" s="54" customFormat="1" ht="11.25">
      <c r="A88" s="1364"/>
      <c r="B88" s="875" t="s">
        <v>155</v>
      </c>
      <c r="C88" s="1008">
        <v>34349</v>
      </c>
      <c r="D88" s="1007"/>
      <c r="E88" s="966">
        <f t="shared" si="11"/>
        <v>34349</v>
      </c>
      <c r="F88" s="681">
        <v>36312</v>
      </c>
      <c r="G88" s="679"/>
      <c r="H88" s="125">
        <f t="shared" si="12"/>
        <v>36312</v>
      </c>
      <c r="I88" s="943">
        <f t="shared" si="13"/>
        <v>1963</v>
      </c>
      <c r="J88" s="59"/>
    </row>
    <row r="89" spans="1:10" s="55" customFormat="1" ht="11.25" customHeight="1">
      <c r="A89" s="1365" t="s">
        <v>387</v>
      </c>
      <c r="B89" s="1366"/>
      <c r="C89" s="1008">
        <v>7069</v>
      </c>
      <c r="D89" s="1007"/>
      <c r="E89" s="966">
        <f t="shared" si="11"/>
        <v>7069</v>
      </c>
      <c r="F89" s="681">
        <v>7000</v>
      </c>
      <c r="G89" s="679"/>
      <c r="H89" s="125">
        <f t="shared" si="12"/>
        <v>7000</v>
      </c>
      <c r="I89" s="943">
        <f t="shared" si="13"/>
        <v>-69</v>
      </c>
      <c r="J89" s="59">
        <f t="shared" si="15"/>
        <v>0.9902390720045268</v>
      </c>
    </row>
    <row r="90" spans="1:10" s="54" customFormat="1" ht="11.25" customHeight="1">
      <c r="A90" s="1367" t="s">
        <v>96</v>
      </c>
      <c r="B90" s="697" t="s">
        <v>123</v>
      </c>
      <c r="C90" s="1008">
        <v>1812</v>
      </c>
      <c r="D90" s="1007"/>
      <c r="E90" s="966">
        <f t="shared" si="11"/>
        <v>1812</v>
      </c>
      <c r="F90" s="680">
        <v>1800</v>
      </c>
      <c r="G90" s="679"/>
      <c r="H90" s="125">
        <f t="shared" si="12"/>
        <v>1800</v>
      </c>
      <c r="I90" s="943">
        <f t="shared" si="13"/>
        <v>-12</v>
      </c>
      <c r="J90" s="59">
        <f t="shared" si="15"/>
        <v>0.9933774834437086</v>
      </c>
    </row>
    <row r="91" spans="1:10" s="54" customFormat="1" ht="11.25">
      <c r="A91" s="1367"/>
      <c r="B91" s="697" t="s">
        <v>124</v>
      </c>
      <c r="C91" s="1008">
        <v>1857</v>
      </c>
      <c r="D91" s="1007"/>
      <c r="E91" s="966">
        <f t="shared" si="11"/>
        <v>1857</v>
      </c>
      <c r="F91" s="681">
        <v>4200</v>
      </c>
      <c r="G91" s="679"/>
      <c r="H91" s="125">
        <f t="shared" si="12"/>
        <v>4200</v>
      </c>
      <c r="I91" s="943">
        <f t="shared" si="13"/>
        <v>2343</v>
      </c>
      <c r="J91" s="59">
        <f t="shared" si="15"/>
        <v>2.261712439418417</v>
      </c>
    </row>
    <row r="92" spans="1:10" s="54" customFormat="1" ht="11.25">
      <c r="A92" s="1367"/>
      <c r="B92" s="697" t="s">
        <v>125</v>
      </c>
      <c r="C92" s="1008">
        <v>3400</v>
      </c>
      <c r="D92" s="1007"/>
      <c r="E92" s="966">
        <f t="shared" si="11"/>
        <v>3400</v>
      </c>
      <c r="F92" s="681">
        <v>1000</v>
      </c>
      <c r="G92" s="679"/>
      <c r="H92" s="125">
        <f t="shared" si="12"/>
        <v>1000</v>
      </c>
      <c r="I92" s="943">
        <f t="shared" si="13"/>
        <v>-2400</v>
      </c>
      <c r="J92" s="59">
        <f t="shared" si="15"/>
        <v>0.29411764705882354</v>
      </c>
    </row>
    <row r="93" spans="1:10" s="55" customFormat="1" ht="11.25" customHeight="1">
      <c r="A93" s="1362" t="s">
        <v>156</v>
      </c>
      <c r="B93" s="1363"/>
      <c r="C93" s="1009">
        <v>49</v>
      </c>
      <c r="D93" s="1004"/>
      <c r="E93" s="967">
        <f t="shared" si="11"/>
        <v>49</v>
      </c>
      <c r="F93" s="834">
        <v>46</v>
      </c>
      <c r="G93" s="835"/>
      <c r="H93" s="904">
        <f t="shared" si="12"/>
        <v>46</v>
      </c>
      <c r="I93" s="944">
        <f t="shared" si="13"/>
        <v>-3</v>
      </c>
      <c r="J93" s="890">
        <f t="shared" si="15"/>
        <v>0.9387755102040817</v>
      </c>
    </row>
    <row r="94" spans="1:10" s="55" customFormat="1" ht="12" customHeight="1" thickBot="1">
      <c r="A94" s="1350" t="s">
        <v>465</v>
      </c>
      <c r="B94" s="1351"/>
      <c r="C94" s="1026">
        <v>0</v>
      </c>
      <c r="D94" s="1027"/>
      <c r="E94" s="975">
        <f t="shared" si="11"/>
        <v>0</v>
      </c>
      <c r="F94" s="873">
        <v>0</v>
      </c>
      <c r="G94" s="874"/>
      <c r="H94" s="910">
        <f t="shared" si="12"/>
        <v>0</v>
      </c>
      <c r="I94" s="945">
        <f t="shared" si="13"/>
        <v>0</v>
      </c>
      <c r="J94" s="947"/>
    </row>
    <row r="95" spans="1:10" s="114" customFormat="1" ht="12" thickBot="1">
      <c r="A95" s="1486" t="s">
        <v>14</v>
      </c>
      <c r="B95" s="1487"/>
      <c r="C95" s="960">
        <f>SUM(C26,C54,C59,C60,C61,C62,C63,C64,C76,C81,C82,C85,C93,C94)</f>
        <v>1100305.93263</v>
      </c>
      <c r="D95" s="961">
        <f>SUM(D26,D54,D59,D60,D61,D62,D63,D64,D76,D81,D82,D85,D93,D94)</f>
        <v>61479</v>
      </c>
      <c r="E95" s="962">
        <f t="shared" si="11"/>
        <v>1161784.93263</v>
      </c>
      <c r="F95" s="746">
        <f>SUM(F26,F54,F59,F60,F61,F62,F63,F64,F76,F81,F82,F85,F93,F94)</f>
        <v>1122211.238</v>
      </c>
      <c r="G95" s="111">
        <f>SUM(G26,G54,G59,G60,G61,G62,G63,G64,G76,G81,G82,G85,G93,G94)</f>
        <v>68480</v>
      </c>
      <c r="H95" s="112">
        <f t="shared" si="12"/>
        <v>1190691.238</v>
      </c>
      <c r="I95" s="946">
        <f t="shared" si="13"/>
        <v>28906.30536999996</v>
      </c>
      <c r="J95" s="113">
        <f>+H95/E95</f>
        <v>1.0248809435878663</v>
      </c>
    </row>
    <row r="96" spans="1:11" s="114" customFormat="1" ht="12" thickBot="1">
      <c r="A96" s="1488" t="s">
        <v>157</v>
      </c>
      <c r="B96" s="1489"/>
      <c r="C96" s="115">
        <f>+C25-C95</f>
        <v>-771.369879999198</v>
      </c>
      <c r="D96" s="116">
        <f>+D25-D95</f>
        <v>11077.79178</v>
      </c>
      <c r="E96" s="117">
        <f>+E25-E95</f>
        <v>10306.421900000889</v>
      </c>
      <c r="F96" s="118">
        <f>+F25-F95</f>
        <v>-13831.98999999999</v>
      </c>
      <c r="G96" s="119">
        <f>+G25-G95</f>
        <v>13832</v>
      </c>
      <c r="H96" s="120">
        <f t="shared" si="12"/>
        <v>0.010000000009313226</v>
      </c>
      <c r="I96" s="115">
        <f t="shared" si="13"/>
        <v>-10306.41190000088</v>
      </c>
      <c r="J96" s="121"/>
      <c r="K96" s="205"/>
    </row>
    <row r="97" spans="1:14" ht="15.75" customHeight="1" thickBot="1">
      <c r="A97"/>
      <c r="B97"/>
      <c r="C97"/>
      <c r="D97"/>
      <c r="E97"/>
      <c r="F97"/>
      <c r="G97"/>
      <c r="H97"/>
      <c r="I97"/>
      <c r="J97" s="60"/>
      <c r="K97"/>
      <c r="L97"/>
      <c r="M97"/>
      <c r="N97"/>
    </row>
    <row r="98" spans="1:10" s="70" customFormat="1" ht="12.75" customHeight="1">
      <c r="A98" s="1356" t="s">
        <v>266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279" t="s">
        <v>159</v>
      </c>
      <c r="I98" s="1273" t="s">
        <v>393</v>
      </c>
      <c r="J98" s="1275" t="s">
        <v>394</v>
      </c>
    </row>
    <row r="99" spans="1:10" s="70" customFormat="1" ht="12" thickBot="1">
      <c r="A99" s="1358"/>
      <c r="B99" s="1359"/>
      <c r="C99" s="1252"/>
      <c r="D99" s="102" t="s">
        <v>232</v>
      </c>
      <c r="E99" s="71" t="s">
        <v>392</v>
      </c>
      <c r="G99" s="1280"/>
      <c r="H99" s="1280"/>
      <c r="I99" s="1274"/>
      <c r="J99" s="1276"/>
    </row>
    <row r="100" spans="1:10" s="65" customFormat="1" ht="11.25" customHeight="1">
      <c r="A100" s="1354" t="s">
        <v>37</v>
      </c>
      <c r="B100" s="1355"/>
      <c r="C100" s="176" t="s">
        <v>38</v>
      </c>
      <c r="D100" s="1130">
        <v>1305000</v>
      </c>
      <c r="E100" s="1131">
        <v>1305000</v>
      </c>
      <c r="F100" s="146"/>
      <c r="G100" s="194" t="s">
        <v>220</v>
      </c>
      <c r="H100" s="713"/>
      <c r="I100" s="711"/>
      <c r="J100" s="195"/>
    </row>
    <row r="101" spans="1:10" s="65" customFormat="1" ht="11.25" customHeight="1">
      <c r="A101" s="1277" t="s">
        <v>39</v>
      </c>
      <c r="B101" s="1278"/>
      <c r="C101" s="177">
        <v>51</v>
      </c>
      <c r="D101" s="1130"/>
      <c r="E101" s="1131">
        <f>4450000+1283130</f>
        <v>5733130</v>
      </c>
      <c r="G101" s="184" t="s">
        <v>402</v>
      </c>
      <c r="H101" s="714" t="s">
        <v>719</v>
      </c>
      <c r="I101" s="711">
        <v>964560</v>
      </c>
      <c r="J101" s="66">
        <v>817200</v>
      </c>
    </row>
    <row r="102" spans="1:10" s="65" customFormat="1" ht="11.25" customHeight="1">
      <c r="A102" s="1277" t="s">
        <v>40</v>
      </c>
      <c r="B102" s="1278"/>
      <c r="C102" s="177">
        <v>52</v>
      </c>
      <c r="D102" s="1130"/>
      <c r="E102" s="1131"/>
      <c r="G102" s="184" t="s">
        <v>39</v>
      </c>
      <c r="H102" s="188">
        <v>51</v>
      </c>
      <c r="I102" s="711">
        <v>8900000</v>
      </c>
      <c r="J102" s="66">
        <v>4450000</v>
      </c>
    </row>
    <row r="103" spans="1:10" s="65" customFormat="1" ht="11.25" customHeight="1">
      <c r="A103" s="1277" t="s">
        <v>226</v>
      </c>
      <c r="B103" s="1278"/>
      <c r="C103" s="177">
        <v>55</v>
      </c>
      <c r="D103" s="1130">
        <v>7455</v>
      </c>
      <c r="E103" s="1131">
        <v>20000</v>
      </c>
      <c r="G103" s="184" t="s">
        <v>221</v>
      </c>
      <c r="H103" s="188">
        <v>52</v>
      </c>
      <c r="I103" s="711"/>
      <c r="J103" s="67"/>
    </row>
    <row r="104" spans="1:10" s="65" customFormat="1" ht="11.25" customHeight="1">
      <c r="A104" s="1277" t="s">
        <v>41</v>
      </c>
      <c r="B104" s="1278"/>
      <c r="C104" s="177">
        <v>57</v>
      </c>
      <c r="D104" s="1130">
        <v>519684</v>
      </c>
      <c r="E104" s="1131"/>
      <c r="G104" s="184" t="s">
        <v>216</v>
      </c>
      <c r="H104" s="188">
        <v>54</v>
      </c>
      <c r="I104" s="711"/>
      <c r="J104" s="66"/>
    </row>
    <row r="105" spans="1:10" s="65" customFormat="1" ht="11.25" customHeight="1">
      <c r="A105" s="1277" t="s">
        <v>29</v>
      </c>
      <c r="B105" s="1278"/>
      <c r="C105" s="177">
        <v>58</v>
      </c>
      <c r="D105" s="1132">
        <v>4000000</v>
      </c>
      <c r="E105" s="1133">
        <v>4000000</v>
      </c>
      <c r="G105" s="184" t="s">
        <v>215</v>
      </c>
      <c r="H105" s="188">
        <v>55</v>
      </c>
      <c r="I105" s="712"/>
      <c r="J105" s="66"/>
    </row>
    <row r="106" spans="1:10" s="65" customFormat="1" ht="11.25" customHeight="1">
      <c r="A106" s="1295" t="s">
        <v>160</v>
      </c>
      <c r="B106" s="1296"/>
      <c r="C106" s="178">
        <v>501</v>
      </c>
      <c r="D106" s="1132">
        <v>-31119</v>
      </c>
      <c r="E106" s="1133"/>
      <c r="G106" s="184" t="s">
        <v>165</v>
      </c>
      <c r="H106" s="188">
        <v>166</v>
      </c>
      <c r="I106" s="712"/>
      <c r="J106" s="66"/>
    </row>
    <row r="107" spans="1:10" s="65" customFormat="1" ht="11.25" customHeight="1">
      <c r="A107" s="1295" t="s">
        <v>161</v>
      </c>
      <c r="B107" s="1296"/>
      <c r="C107" s="178">
        <v>35015</v>
      </c>
      <c r="D107" s="1132">
        <v>2077780</v>
      </c>
      <c r="E107" s="1133">
        <v>1292348</v>
      </c>
      <c r="G107" s="185" t="s">
        <v>400</v>
      </c>
      <c r="H107" s="188">
        <v>502</v>
      </c>
      <c r="I107" s="712">
        <v>526200</v>
      </c>
      <c r="J107" s="66"/>
    </row>
    <row r="108" spans="1:10" s="65" customFormat="1" ht="11.25" customHeight="1">
      <c r="A108" s="1295" t="s">
        <v>162</v>
      </c>
      <c r="B108" s="1296"/>
      <c r="C108" s="178">
        <v>35442</v>
      </c>
      <c r="D108" s="1132"/>
      <c r="E108" s="1133"/>
      <c r="G108" s="185" t="s">
        <v>403</v>
      </c>
      <c r="H108" s="714" t="s">
        <v>38</v>
      </c>
      <c r="I108" s="712">
        <v>700000</v>
      </c>
      <c r="J108" s="66"/>
    </row>
    <row r="109" spans="1:10" s="65" customFormat="1" ht="11.25" customHeight="1">
      <c r="A109" s="1277" t="s">
        <v>53</v>
      </c>
      <c r="B109" s="1278"/>
      <c r="C109" s="179" t="s">
        <v>163</v>
      </c>
      <c r="D109" s="1132"/>
      <c r="E109" s="1133">
        <v>300000</v>
      </c>
      <c r="G109" s="185" t="s">
        <v>401</v>
      </c>
      <c r="H109" s="188">
        <v>502</v>
      </c>
      <c r="I109" s="712"/>
      <c r="J109" s="66"/>
    </row>
    <row r="110" spans="1:10" s="65" customFormat="1" ht="11.25" customHeight="1">
      <c r="A110" s="1277" t="s">
        <v>164</v>
      </c>
      <c r="B110" s="1278"/>
      <c r="C110" s="179" t="s">
        <v>38</v>
      </c>
      <c r="D110" s="1134">
        <v>78070</v>
      </c>
      <c r="E110" s="1133">
        <v>73500</v>
      </c>
      <c r="G110" s="185" t="s">
        <v>260</v>
      </c>
      <c r="H110" s="179" t="s">
        <v>38</v>
      </c>
      <c r="I110" s="181"/>
      <c r="J110" s="66"/>
    </row>
    <row r="111" spans="1:10" s="65" customFormat="1" ht="11.25" customHeight="1">
      <c r="A111" s="1277" t="s">
        <v>165</v>
      </c>
      <c r="B111" s="1278"/>
      <c r="C111" s="179" t="s">
        <v>166</v>
      </c>
      <c r="D111" s="1134"/>
      <c r="E111" s="1133"/>
      <c r="G111" s="185" t="s">
        <v>473</v>
      </c>
      <c r="H111" s="179"/>
      <c r="I111" s="181">
        <v>50641300</v>
      </c>
      <c r="J111" s="66"/>
    </row>
    <row r="112" spans="1:10" s="65" customFormat="1" ht="11.25" customHeight="1">
      <c r="A112" s="1277" t="s">
        <v>167</v>
      </c>
      <c r="B112" s="1278"/>
      <c r="C112" s="179" t="s">
        <v>38</v>
      </c>
      <c r="D112" s="1134">
        <v>15000</v>
      </c>
      <c r="E112" s="1133"/>
      <c r="F112" s="146"/>
      <c r="G112" s="185" t="s">
        <v>362</v>
      </c>
      <c r="H112" s="179" t="s">
        <v>363</v>
      </c>
      <c r="I112" s="181">
        <v>116640</v>
      </c>
      <c r="J112" s="66">
        <v>135000</v>
      </c>
    </row>
    <row r="113" spans="1:10" s="65" customFormat="1" ht="11.25" customHeight="1">
      <c r="A113" s="1277" t="s">
        <v>389</v>
      </c>
      <c r="B113" s="1278"/>
      <c r="C113" s="179" t="s">
        <v>719</v>
      </c>
      <c r="D113" s="1135">
        <f>1973270+150000</f>
        <v>2123270</v>
      </c>
      <c r="E113" s="1133">
        <v>1026720</v>
      </c>
      <c r="G113" s="185" t="s">
        <v>684</v>
      </c>
      <c r="H113" s="179"/>
      <c r="I113" s="789">
        <v>-3300</v>
      </c>
      <c r="J113" s="66"/>
    </row>
    <row r="114" spans="1:11" s="65" customFormat="1" ht="11.25" customHeight="1">
      <c r="A114" s="1277" t="s">
        <v>724</v>
      </c>
      <c r="B114" s="1278"/>
      <c r="C114" s="179" t="s">
        <v>38</v>
      </c>
      <c r="D114" s="1132"/>
      <c r="E114" s="1133">
        <v>25550</v>
      </c>
      <c r="G114" s="185" t="s">
        <v>773</v>
      </c>
      <c r="H114" s="198" t="s">
        <v>719</v>
      </c>
      <c r="I114" s="181"/>
      <c r="J114" s="66">
        <v>16065000</v>
      </c>
      <c r="K114" s="1221"/>
    </row>
    <row r="115" spans="1:11" s="65" customFormat="1" ht="11.25" customHeight="1">
      <c r="A115" s="1277" t="s">
        <v>725</v>
      </c>
      <c r="B115" s="1278"/>
      <c r="C115" s="198" t="s">
        <v>812</v>
      </c>
      <c r="D115" s="1132"/>
      <c r="E115" s="1133">
        <v>65000</v>
      </c>
      <c r="G115" s="185" t="s">
        <v>807</v>
      </c>
      <c r="H115" s="198" t="s">
        <v>813</v>
      </c>
      <c r="I115" s="181"/>
      <c r="J115" s="66">
        <v>1500000</v>
      </c>
      <c r="K115" s="1221"/>
    </row>
    <row r="116" spans="1:10" s="65" customFormat="1" ht="11.25" customHeight="1">
      <c r="A116" s="1277" t="s">
        <v>472</v>
      </c>
      <c r="B116" s="1278"/>
      <c r="C116" s="179" t="s">
        <v>38</v>
      </c>
      <c r="D116" s="1132">
        <v>603000</v>
      </c>
      <c r="E116" s="1133"/>
      <c r="G116" s="321"/>
      <c r="H116" s="198"/>
      <c r="I116" s="181"/>
      <c r="J116" s="66"/>
    </row>
    <row r="117" spans="1:10" s="65" customFormat="1" ht="11.25" customHeight="1">
      <c r="A117" s="1277" t="s">
        <v>372</v>
      </c>
      <c r="B117" s="1278"/>
      <c r="C117" s="179"/>
      <c r="D117" s="1132">
        <v>300000</v>
      </c>
      <c r="E117" s="1133"/>
      <c r="G117" s="185"/>
      <c r="H117" s="185"/>
      <c r="I117" s="181"/>
      <c r="J117" s="66"/>
    </row>
    <row r="118" spans="1:10" s="65" customFormat="1" ht="11.25" customHeight="1">
      <c r="A118" s="1277" t="s">
        <v>373</v>
      </c>
      <c r="B118" s="1278"/>
      <c r="C118" s="179" t="s">
        <v>38</v>
      </c>
      <c r="D118" s="1135">
        <v>250000</v>
      </c>
      <c r="E118" s="1133"/>
      <c r="G118" s="185"/>
      <c r="H118" s="185"/>
      <c r="I118" s="181"/>
      <c r="J118" s="66"/>
    </row>
    <row r="119" spans="1:10" s="65" customFormat="1" ht="11.25" customHeight="1">
      <c r="A119" s="1277" t="s">
        <v>470</v>
      </c>
      <c r="B119" s="1278"/>
      <c r="C119" s="179" t="s">
        <v>38</v>
      </c>
      <c r="D119" s="1132">
        <v>237405</v>
      </c>
      <c r="E119" s="1133"/>
      <c r="G119" s="185"/>
      <c r="H119" s="185"/>
      <c r="I119" s="181"/>
      <c r="J119" s="66"/>
    </row>
    <row r="120" spans="1:10" s="65" customFormat="1" ht="11.25" customHeight="1">
      <c r="A120" s="1277" t="s">
        <v>471</v>
      </c>
      <c r="B120" s="1278"/>
      <c r="C120" s="179" t="s">
        <v>38</v>
      </c>
      <c r="D120" s="1135">
        <v>41895</v>
      </c>
      <c r="E120" s="1133"/>
      <c r="G120" s="185"/>
      <c r="H120" s="185"/>
      <c r="I120" s="181"/>
      <c r="J120" s="66"/>
    </row>
    <row r="121" spans="1:10" s="65" customFormat="1" ht="11.25" customHeight="1" thickBot="1">
      <c r="A121" s="1277" t="s">
        <v>683</v>
      </c>
      <c r="B121" s="1278"/>
      <c r="C121" s="179"/>
      <c r="D121" s="1135">
        <v>617960</v>
      </c>
      <c r="E121" s="1133"/>
      <c r="G121" s="185"/>
      <c r="H121" s="715"/>
      <c r="I121" s="181"/>
      <c r="J121" s="66"/>
    </row>
    <row r="122" spans="1:10" s="127" customFormat="1" ht="11.25" customHeight="1" thickBot="1">
      <c r="A122" s="1484" t="s">
        <v>9</v>
      </c>
      <c r="B122" s="1485"/>
      <c r="C122" s="180"/>
      <c r="D122" s="196">
        <f>SUM(D100:D121)</f>
        <v>12145400</v>
      </c>
      <c r="E122" s="126">
        <f>SUM(E100:E121)</f>
        <v>13841248</v>
      </c>
      <c r="G122" s="187" t="s">
        <v>9</v>
      </c>
      <c r="H122" s="187"/>
      <c r="I122" s="392">
        <f>SUM(I100:I121)</f>
        <v>61845400</v>
      </c>
      <c r="J122" s="172">
        <f>SUM(J100:J121)</f>
        <v>22967200</v>
      </c>
    </row>
    <row r="123" ht="4.5" customHeight="1"/>
    <row r="124" spans="1:14" ht="7.5" customHeight="1">
      <c r="A124"/>
      <c r="B124"/>
      <c r="C124"/>
      <c r="D124"/>
      <c r="E124"/>
      <c r="F124"/>
      <c r="G124"/>
      <c r="H124"/>
      <c r="I124"/>
      <c r="L124"/>
      <c r="M124"/>
      <c r="N124"/>
    </row>
    <row r="125" spans="1:14" ht="18.75" customHeight="1" thickBot="1">
      <c r="A125" s="2" t="s">
        <v>19</v>
      </c>
      <c r="B125" s="1"/>
      <c r="C125" s="1"/>
      <c r="D125"/>
      <c r="E125"/>
      <c r="F125"/>
      <c r="G125" s="2" t="s">
        <v>716</v>
      </c>
      <c r="H125"/>
      <c r="I125"/>
      <c r="J125"/>
      <c r="L125"/>
      <c r="M125"/>
      <c r="N125"/>
    </row>
    <row r="126" spans="1:10" s="6" customFormat="1" ht="11.25" customHeight="1" thickBot="1">
      <c r="A126" s="1241" t="s">
        <v>565</v>
      </c>
      <c r="B126" s="1253"/>
      <c r="C126" s="1407"/>
      <c r="G126" s="1241" t="s">
        <v>717</v>
      </c>
      <c r="H126" s="1253"/>
      <c r="I126" s="1253"/>
      <c r="J126" s="1176"/>
    </row>
    <row r="127" spans="1:10" s="48" customFormat="1" ht="11.25" customHeight="1" thickBot="1">
      <c r="A127" s="1346" t="s">
        <v>17</v>
      </c>
      <c r="B127" s="1347"/>
      <c r="C127" s="1158">
        <f>(E122-E109)/1000</f>
        <v>13541.248</v>
      </c>
      <c r="D127" s="1167"/>
      <c r="G127" s="1254" t="s">
        <v>718</v>
      </c>
      <c r="H127" s="1255"/>
      <c r="I127" s="1256"/>
      <c r="J127" s="1177">
        <v>14164</v>
      </c>
    </row>
    <row r="128" spans="1:10" s="48" customFormat="1" ht="11.25" customHeight="1">
      <c r="A128" s="1344" t="s">
        <v>15</v>
      </c>
      <c r="B128" s="1345"/>
      <c r="C128" s="1159">
        <f>J122/1000-J114/1000</f>
        <v>6902.200000000001</v>
      </c>
      <c r="D128" s="1167"/>
      <c r="J128" s="68"/>
    </row>
    <row r="129" spans="1:10" s="48" customFormat="1" ht="11.25" customHeight="1" thickBot="1">
      <c r="A129" s="1300" t="s">
        <v>18</v>
      </c>
      <c r="B129" s="1301"/>
      <c r="C129" s="1138">
        <f>F78</f>
        <v>394308</v>
      </c>
      <c r="J129" s="68"/>
    </row>
    <row r="130" spans="1:14" ht="5.25" customHeight="1">
      <c r="A130" s="14"/>
      <c r="B130" s="16"/>
      <c r="C130" s="10"/>
      <c r="D130"/>
      <c r="E130"/>
      <c r="F130"/>
      <c r="G130"/>
      <c r="H130"/>
      <c r="I130"/>
      <c r="J130" s="60"/>
      <c r="K130"/>
      <c r="L130"/>
      <c r="M130"/>
      <c r="N130"/>
    </row>
    <row r="131" spans="1:11" s="73" customFormat="1" ht="5.25" customHeight="1">
      <c r="A131" s="74"/>
      <c r="B131" s="74"/>
      <c r="C131" s="75"/>
      <c r="D131" s="75"/>
      <c r="E131" s="75"/>
      <c r="F131" s="75"/>
      <c r="G131" s="75"/>
      <c r="H131" s="75"/>
      <c r="I131" s="75"/>
      <c r="J131" s="75"/>
      <c r="K131" s="72"/>
    </row>
    <row r="132" spans="1:14" ht="15.75" customHeight="1" thickBot="1">
      <c r="A132" s="2" t="s">
        <v>475</v>
      </c>
      <c r="B132"/>
      <c r="C132"/>
      <c r="D132"/>
      <c r="E132"/>
      <c r="F132"/>
      <c r="G132"/>
      <c r="H132"/>
      <c r="I132"/>
      <c r="J132" s="60"/>
      <c r="K132"/>
      <c r="L132"/>
      <c r="M132"/>
      <c r="N132"/>
    </row>
    <row r="133" spans="1:13" s="1125" customFormat="1" ht="22.5" customHeight="1">
      <c r="A133" s="1434" t="s">
        <v>476</v>
      </c>
      <c r="B133" s="1435"/>
      <c r="C133" s="1428" t="s">
        <v>525</v>
      </c>
      <c r="D133" s="1428" t="s">
        <v>526</v>
      </c>
      <c r="E133" s="1428" t="s">
        <v>527</v>
      </c>
      <c r="F133" s="1428" t="s">
        <v>745</v>
      </c>
      <c r="G133" s="1428" t="s">
        <v>477</v>
      </c>
      <c r="H133" s="1088" t="s">
        <v>478</v>
      </c>
      <c r="I133" s="1122" t="s">
        <v>165</v>
      </c>
      <c r="J133" s="1419" t="s">
        <v>479</v>
      </c>
      <c r="K133" s="1421" t="s">
        <v>480</v>
      </c>
      <c r="L133" s="1428" t="s">
        <v>481</v>
      </c>
      <c r="M133" s="1124"/>
    </row>
    <row r="134" spans="1:13" s="1125" customFormat="1" ht="32.25" customHeight="1" thickBot="1">
      <c r="A134" s="1436"/>
      <c r="B134" s="1437"/>
      <c r="C134" s="1429"/>
      <c r="D134" s="1429"/>
      <c r="E134" s="1438"/>
      <c r="F134" s="1458"/>
      <c r="G134" s="1439"/>
      <c r="H134" s="1089" t="s">
        <v>482</v>
      </c>
      <c r="I134" s="1123" t="s">
        <v>521</v>
      </c>
      <c r="J134" s="1420"/>
      <c r="K134" s="1422"/>
      <c r="L134" s="1429"/>
      <c r="M134" s="1124"/>
    </row>
    <row r="135" spans="1:13" s="1127" customFormat="1" ht="11.25" customHeight="1">
      <c r="A135" s="1448" t="s">
        <v>567</v>
      </c>
      <c r="B135" s="1449"/>
      <c r="C135" s="1090">
        <v>8500000</v>
      </c>
      <c r="D135" s="1091"/>
      <c r="E135" s="1091"/>
      <c r="F135" s="1091"/>
      <c r="G135" s="1091"/>
      <c r="H135" s="1092"/>
      <c r="I135" s="1093"/>
      <c r="J135" s="1094"/>
      <c r="K135" s="1095">
        <f>SUM(H135:J135)</f>
        <v>0</v>
      </c>
      <c r="L135" s="1096">
        <f>SUM(C135:G135,K135)</f>
        <v>8500000</v>
      </c>
      <c r="M135" s="1126"/>
    </row>
    <row r="136" spans="1:13" s="1127" customFormat="1" ht="11.25" customHeight="1">
      <c r="A136" s="1432" t="s">
        <v>742</v>
      </c>
      <c r="B136" s="1433"/>
      <c r="C136" s="1099">
        <v>12000</v>
      </c>
      <c r="D136" s="1091"/>
      <c r="E136" s="1091"/>
      <c r="F136" s="1091"/>
      <c r="G136" s="1091"/>
      <c r="H136" s="1092"/>
      <c r="I136" s="1093"/>
      <c r="J136" s="1094"/>
      <c r="K136" s="1095"/>
      <c r="L136" s="1096">
        <f>SUM(C136:G136,K136)</f>
        <v>12000</v>
      </c>
      <c r="M136" s="1126"/>
    </row>
    <row r="137" spans="1:13" s="1127" customFormat="1" ht="11.25" customHeight="1">
      <c r="A137" s="1456" t="s">
        <v>804</v>
      </c>
      <c r="B137" s="1457"/>
      <c r="C137" s="1208"/>
      <c r="D137" s="1188"/>
      <c r="E137" s="1188">
        <v>1440000</v>
      </c>
      <c r="F137" s="1188"/>
      <c r="G137" s="1188"/>
      <c r="H137" s="1189"/>
      <c r="I137" s="1190"/>
      <c r="J137" s="1191"/>
      <c r="K137" s="1192">
        <f>SUM(H137:J137)</f>
        <v>0</v>
      </c>
      <c r="L137" s="1193">
        <f>SUM(C137:G137,K137)</f>
        <v>1440000</v>
      </c>
      <c r="M137" s="1126"/>
    </row>
    <row r="138" spans="1:13" s="1127" customFormat="1" ht="11.25" customHeight="1">
      <c r="A138" s="1456"/>
      <c r="B138" s="1457"/>
      <c r="C138" s="1208"/>
      <c r="D138" s="1188"/>
      <c r="E138" s="1188"/>
      <c r="F138" s="1188"/>
      <c r="G138" s="1188"/>
      <c r="H138" s="1189"/>
      <c r="I138" s="1190"/>
      <c r="J138" s="1191"/>
      <c r="K138" s="1192">
        <f>SUM(H138:J138)</f>
        <v>0</v>
      </c>
      <c r="L138" s="1193">
        <f>SUM(C138:G138,K138)</f>
        <v>0</v>
      </c>
      <c r="M138" s="1126"/>
    </row>
    <row r="139" spans="1:13" s="1105" customFormat="1" ht="11.25" customHeight="1" thickBot="1">
      <c r="A139" s="1442" t="s">
        <v>488</v>
      </c>
      <c r="B139" s="1443"/>
      <c r="C139" s="1100">
        <f aca="true" t="shared" si="16" ref="C139:L139">SUM(C135:C138)</f>
        <v>8512000</v>
      </c>
      <c r="D139" s="1100">
        <f t="shared" si="16"/>
        <v>0</v>
      </c>
      <c r="E139" s="1100">
        <f t="shared" si="16"/>
        <v>1440000</v>
      </c>
      <c r="F139" s="1100">
        <f t="shared" si="16"/>
        <v>0</v>
      </c>
      <c r="G139" s="1100">
        <f t="shared" si="16"/>
        <v>0</v>
      </c>
      <c r="H139" s="1101">
        <f t="shared" si="16"/>
        <v>0</v>
      </c>
      <c r="I139" s="1102">
        <f t="shared" si="16"/>
        <v>0</v>
      </c>
      <c r="J139" s="1102">
        <f t="shared" si="16"/>
        <v>0</v>
      </c>
      <c r="K139" s="1103">
        <f t="shared" si="16"/>
        <v>0</v>
      </c>
      <c r="L139" s="1100">
        <f t="shared" si="16"/>
        <v>9952000</v>
      </c>
      <c r="M139" s="1104"/>
    </row>
    <row r="140" spans="1:13" s="1098" customFormat="1" ht="6" customHeight="1" thickBot="1">
      <c r="A140" s="1106"/>
      <c r="B140" s="1106"/>
      <c r="C140" s="1106"/>
      <c r="D140" s="1106"/>
      <c r="E140" s="1106"/>
      <c r="F140" s="1106"/>
      <c r="G140" s="1106"/>
      <c r="H140" s="1106"/>
      <c r="I140" s="1106"/>
      <c r="J140" s="1106"/>
      <c r="K140" s="1106"/>
      <c r="L140" s="1106"/>
      <c r="M140" s="1097"/>
    </row>
    <row r="141" spans="1:13" s="1108" customFormat="1" ht="22.5" customHeight="1">
      <c r="A141" s="1444" t="s">
        <v>489</v>
      </c>
      <c r="B141" s="1445"/>
      <c r="C141" s="1428" t="s">
        <v>525</v>
      </c>
      <c r="D141" s="1428" t="s">
        <v>526</v>
      </c>
      <c r="E141" s="1428" t="s">
        <v>527</v>
      </c>
      <c r="F141" s="1428" t="s">
        <v>745</v>
      </c>
      <c r="G141" s="1428" t="s">
        <v>477</v>
      </c>
      <c r="H141" s="1088" t="s">
        <v>478</v>
      </c>
      <c r="I141" s="1122" t="s">
        <v>165</v>
      </c>
      <c r="J141" s="1419" t="s">
        <v>479</v>
      </c>
      <c r="K141" s="1421" t="s">
        <v>480</v>
      </c>
      <c r="L141" s="1428" t="s">
        <v>481</v>
      </c>
      <c r="M141" s="1107"/>
    </row>
    <row r="142" spans="1:13" s="1110" customFormat="1" ht="34.5" customHeight="1" thickBot="1">
      <c r="A142" s="1446"/>
      <c r="B142" s="1447"/>
      <c r="C142" s="1429"/>
      <c r="D142" s="1429"/>
      <c r="E142" s="1438"/>
      <c r="F142" s="1458"/>
      <c r="G142" s="1439"/>
      <c r="H142" s="1089" t="s">
        <v>482</v>
      </c>
      <c r="I142" s="1123" t="s">
        <v>521</v>
      </c>
      <c r="J142" s="1420"/>
      <c r="K142" s="1422"/>
      <c r="L142" s="1429"/>
      <c r="M142" s="1109"/>
    </row>
    <row r="143" spans="1:13" s="1110" customFormat="1" ht="11.25" customHeight="1">
      <c r="A143" s="1448" t="s">
        <v>568</v>
      </c>
      <c r="B143" s="1449"/>
      <c r="C143" s="1090">
        <v>200000</v>
      </c>
      <c r="D143" s="1091"/>
      <c r="E143" s="1091"/>
      <c r="F143" s="1091"/>
      <c r="G143" s="1091"/>
      <c r="H143" s="1092"/>
      <c r="I143" s="1111"/>
      <c r="J143" s="1094"/>
      <c r="K143" s="1095">
        <f>SUM(H143:J143)</f>
        <v>0</v>
      </c>
      <c r="L143" s="1096">
        <f aca="true" t="shared" si="17" ref="L143:L153">SUM(C143:G143,K143)</f>
        <v>200000</v>
      </c>
      <c r="M143" s="1109"/>
    </row>
    <row r="144" spans="1:13" s="1110" customFormat="1" ht="11.25" customHeight="1">
      <c r="A144" s="1432" t="s">
        <v>569</v>
      </c>
      <c r="B144" s="1433"/>
      <c r="C144" s="1099">
        <v>2000000</v>
      </c>
      <c r="D144" s="1091"/>
      <c r="E144" s="1091"/>
      <c r="F144" s="1091"/>
      <c r="G144" s="1091"/>
      <c r="H144" s="1092"/>
      <c r="I144" s="1111"/>
      <c r="J144" s="1094"/>
      <c r="K144" s="1095">
        <f aca="true" t="shared" si="18" ref="K144:K176">SUM(H144:J144)</f>
        <v>0</v>
      </c>
      <c r="L144" s="1096">
        <f t="shared" si="17"/>
        <v>2000000</v>
      </c>
      <c r="M144" s="1109"/>
    </row>
    <row r="145" spans="1:13" s="1110" customFormat="1" ht="11.25" customHeight="1">
      <c r="A145" s="1432" t="s">
        <v>570</v>
      </c>
      <c r="B145" s="1433"/>
      <c r="C145" s="1099">
        <v>450000</v>
      </c>
      <c r="D145" s="1091"/>
      <c r="E145" s="1091"/>
      <c r="F145" s="1091"/>
      <c r="G145" s="1091"/>
      <c r="H145" s="1092"/>
      <c r="I145" s="1093"/>
      <c r="J145" s="1094"/>
      <c r="K145" s="1095">
        <f t="shared" si="18"/>
        <v>0</v>
      </c>
      <c r="L145" s="1096">
        <f t="shared" si="17"/>
        <v>450000</v>
      </c>
      <c r="M145" s="1109"/>
    </row>
    <row r="146" spans="1:13" s="1110" customFormat="1" ht="11.25" customHeight="1">
      <c r="A146" s="1432" t="s">
        <v>571</v>
      </c>
      <c r="B146" s="1433"/>
      <c r="C146" s="1099">
        <v>2000000</v>
      </c>
      <c r="D146" s="1091"/>
      <c r="E146" s="1091"/>
      <c r="F146" s="1091"/>
      <c r="G146" s="1091"/>
      <c r="H146" s="1092"/>
      <c r="I146" s="1093"/>
      <c r="J146" s="1094"/>
      <c r="K146" s="1095">
        <f t="shared" si="18"/>
        <v>0</v>
      </c>
      <c r="L146" s="1096">
        <f t="shared" si="17"/>
        <v>2000000</v>
      </c>
      <c r="M146" s="1109"/>
    </row>
    <row r="147" spans="1:13" s="1110" customFormat="1" ht="11.25" customHeight="1">
      <c r="A147" s="1432" t="s">
        <v>572</v>
      </c>
      <c r="B147" s="1433"/>
      <c r="C147" s="1099">
        <v>90000</v>
      </c>
      <c r="D147" s="1091"/>
      <c r="E147" s="1091"/>
      <c r="F147" s="1091"/>
      <c r="G147" s="1091"/>
      <c r="H147" s="1092"/>
      <c r="I147" s="1093"/>
      <c r="J147" s="1094"/>
      <c r="K147" s="1095">
        <f t="shared" si="18"/>
        <v>0</v>
      </c>
      <c r="L147" s="1096">
        <f t="shared" si="17"/>
        <v>90000</v>
      </c>
      <c r="M147" s="1109"/>
    </row>
    <row r="148" spans="1:13" s="1110" customFormat="1" ht="11.25" customHeight="1">
      <c r="A148" s="1432" t="s">
        <v>573</v>
      </c>
      <c r="B148" s="1433"/>
      <c r="C148" s="1099">
        <v>500000</v>
      </c>
      <c r="D148" s="1091"/>
      <c r="E148" s="1091"/>
      <c r="F148" s="1091"/>
      <c r="G148" s="1091"/>
      <c r="H148" s="1092"/>
      <c r="I148" s="1093"/>
      <c r="J148" s="1094"/>
      <c r="K148" s="1095">
        <f t="shared" si="18"/>
        <v>0</v>
      </c>
      <c r="L148" s="1096">
        <f t="shared" si="17"/>
        <v>500000</v>
      </c>
      <c r="M148" s="1109"/>
    </row>
    <row r="149" spans="1:13" s="1110" customFormat="1" ht="11.25" customHeight="1">
      <c r="A149" s="1432" t="s">
        <v>574</v>
      </c>
      <c r="B149" s="1433"/>
      <c r="C149" s="1099">
        <v>750000</v>
      </c>
      <c r="D149" s="1091"/>
      <c r="E149" s="1091"/>
      <c r="F149" s="1091"/>
      <c r="G149" s="1091"/>
      <c r="H149" s="1092"/>
      <c r="I149" s="1093"/>
      <c r="J149" s="1094"/>
      <c r="K149" s="1095">
        <f t="shared" si="18"/>
        <v>0</v>
      </c>
      <c r="L149" s="1096">
        <f t="shared" si="17"/>
        <v>750000</v>
      </c>
      <c r="M149" s="1109"/>
    </row>
    <row r="150" spans="1:13" s="1110" customFormat="1" ht="11.25" customHeight="1">
      <c r="A150" s="1432" t="s">
        <v>575</v>
      </c>
      <c r="B150" s="1433"/>
      <c r="C150" s="1099">
        <v>63800</v>
      </c>
      <c r="D150" s="1091"/>
      <c r="E150" s="1091"/>
      <c r="F150" s="1091"/>
      <c r="G150" s="1091"/>
      <c r="H150" s="1092"/>
      <c r="I150" s="1093"/>
      <c r="J150" s="1094"/>
      <c r="K150" s="1095">
        <f t="shared" si="18"/>
        <v>0</v>
      </c>
      <c r="L150" s="1096">
        <f t="shared" si="17"/>
        <v>63800</v>
      </c>
      <c r="M150" s="1109"/>
    </row>
    <row r="151" spans="1:13" s="1110" customFormat="1" ht="11.25" customHeight="1">
      <c r="A151" s="1432" t="s">
        <v>576</v>
      </c>
      <c r="B151" s="1433"/>
      <c r="C151" s="1099">
        <v>1101924</v>
      </c>
      <c r="D151" s="1091"/>
      <c r="E151" s="1091"/>
      <c r="F151" s="1091"/>
      <c r="G151" s="1091"/>
      <c r="H151" s="1092"/>
      <c r="I151" s="1093"/>
      <c r="J151" s="1094"/>
      <c r="K151" s="1095">
        <f t="shared" si="18"/>
        <v>0</v>
      </c>
      <c r="L151" s="1096">
        <f t="shared" si="17"/>
        <v>1101924</v>
      </c>
      <c r="M151" s="1109"/>
    </row>
    <row r="152" spans="1:13" s="1110" customFormat="1" ht="11.25" customHeight="1">
      <c r="A152" s="1432" t="s">
        <v>577</v>
      </c>
      <c r="B152" s="1433"/>
      <c r="C152" s="1099">
        <v>90000</v>
      </c>
      <c r="D152" s="1091"/>
      <c r="E152" s="1091"/>
      <c r="F152" s="1091"/>
      <c r="G152" s="1091"/>
      <c r="H152" s="1092"/>
      <c r="I152" s="1093"/>
      <c r="J152" s="1094"/>
      <c r="K152" s="1095">
        <f t="shared" si="18"/>
        <v>0</v>
      </c>
      <c r="L152" s="1096">
        <f t="shared" si="17"/>
        <v>90000</v>
      </c>
      <c r="M152" s="1109"/>
    </row>
    <row r="153" spans="1:13" s="1110" customFormat="1" ht="11.25" customHeight="1">
      <c r="A153" s="1432" t="s">
        <v>743</v>
      </c>
      <c r="B153" s="1433"/>
      <c r="C153" s="1099">
        <v>215847.6</v>
      </c>
      <c r="D153" s="1091"/>
      <c r="E153" s="1091"/>
      <c r="F153" s="1091"/>
      <c r="G153" s="1091"/>
      <c r="H153" s="1092"/>
      <c r="I153" s="1093"/>
      <c r="J153" s="1094"/>
      <c r="K153" s="1095">
        <f t="shared" si="18"/>
        <v>0</v>
      </c>
      <c r="L153" s="1096">
        <f t="shared" si="17"/>
        <v>215847.6</v>
      </c>
      <c r="M153" s="1109"/>
    </row>
    <row r="154" spans="1:13" s="1110" customFormat="1" ht="11.25" customHeight="1">
      <c r="A154" s="1496" t="s">
        <v>578</v>
      </c>
      <c r="B154" s="1497"/>
      <c r="C154" s="1099">
        <v>1801600</v>
      </c>
      <c r="D154" s="1091"/>
      <c r="E154" s="1091"/>
      <c r="F154" s="1091"/>
      <c r="G154" s="1091"/>
      <c r="H154" s="1092"/>
      <c r="I154" s="1093"/>
      <c r="J154" s="1094"/>
      <c r="K154" s="1095">
        <f t="shared" si="18"/>
        <v>0</v>
      </c>
      <c r="L154" s="1096">
        <f aca="true" t="shared" si="19" ref="L154:L161">SUM(C154:G154,K154)</f>
        <v>1801600</v>
      </c>
      <c r="M154" s="1109"/>
    </row>
    <row r="155" spans="1:13" s="1110" customFormat="1" ht="11.25" customHeight="1">
      <c r="A155" s="1432" t="s">
        <v>579</v>
      </c>
      <c r="B155" s="1433"/>
      <c r="C155" s="1099">
        <v>500000</v>
      </c>
      <c r="D155" s="1091"/>
      <c r="E155" s="1091"/>
      <c r="F155" s="1091"/>
      <c r="G155" s="1091"/>
      <c r="H155" s="1092"/>
      <c r="I155" s="1093"/>
      <c r="J155" s="1094"/>
      <c r="K155" s="1095">
        <f t="shared" si="18"/>
        <v>0</v>
      </c>
      <c r="L155" s="1096">
        <f t="shared" si="19"/>
        <v>500000</v>
      </c>
      <c r="M155" s="1109"/>
    </row>
    <row r="156" spans="1:13" s="1110" customFormat="1" ht="11.25" customHeight="1">
      <c r="A156" s="1432" t="s">
        <v>744</v>
      </c>
      <c r="B156" s="1433"/>
      <c r="C156" s="1185">
        <v>2671546</v>
      </c>
      <c r="D156" s="1186">
        <v>8900000</v>
      </c>
      <c r="E156" s="1186"/>
      <c r="F156" s="1186">
        <v>21985766</v>
      </c>
      <c r="G156" s="1186"/>
      <c r="H156" s="1180">
        <v>4450000</v>
      </c>
      <c r="I156" s="1181"/>
      <c r="J156" s="1182">
        <v>16065000</v>
      </c>
      <c r="K156" s="1183">
        <f t="shared" si="18"/>
        <v>20515000</v>
      </c>
      <c r="L156" s="1184">
        <f t="shared" si="19"/>
        <v>54072312</v>
      </c>
      <c r="M156" s="1109"/>
    </row>
    <row r="157" spans="1:13" s="1110" customFormat="1" ht="11.25" customHeight="1">
      <c r="A157" s="1432" t="s">
        <v>580</v>
      </c>
      <c r="B157" s="1433"/>
      <c r="C157" s="1099">
        <v>70000</v>
      </c>
      <c r="D157" s="1091"/>
      <c r="E157" s="1091"/>
      <c r="F157" s="1091"/>
      <c r="G157" s="1091"/>
      <c r="H157" s="1092"/>
      <c r="I157" s="1093"/>
      <c r="J157" s="1094"/>
      <c r="K157" s="1095">
        <f t="shared" si="18"/>
        <v>0</v>
      </c>
      <c r="L157" s="1096">
        <f t="shared" si="19"/>
        <v>70000</v>
      </c>
      <c r="M157" s="1109"/>
    </row>
    <row r="158" spans="1:13" s="1110" customFormat="1" ht="11.25" customHeight="1">
      <c r="A158" s="1432" t="s">
        <v>581</v>
      </c>
      <c r="B158" s="1433"/>
      <c r="C158" s="1099">
        <v>100000</v>
      </c>
      <c r="D158" s="1091"/>
      <c r="E158" s="1091"/>
      <c r="F158" s="1091"/>
      <c r="G158" s="1091"/>
      <c r="H158" s="1092"/>
      <c r="I158" s="1093"/>
      <c r="J158" s="1094"/>
      <c r="K158" s="1095">
        <f t="shared" si="18"/>
        <v>0</v>
      </c>
      <c r="L158" s="1096">
        <f t="shared" si="19"/>
        <v>100000</v>
      </c>
      <c r="M158" s="1109"/>
    </row>
    <row r="159" spans="1:13" s="1110" customFormat="1" ht="11.25" customHeight="1">
      <c r="A159" s="1432" t="s">
        <v>582</v>
      </c>
      <c r="B159" s="1433"/>
      <c r="C159" s="1099">
        <v>176000</v>
      </c>
      <c r="D159" s="1091"/>
      <c r="E159" s="1091"/>
      <c r="F159" s="1091"/>
      <c r="G159" s="1091"/>
      <c r="H159" s="1092"/>
      <c r="I159" s="1093"/>
      <c r="J159" s="1094"/>
      <c r="K159" s="1095">
        <f t="shared" si="18"/>
        <v>0</v>
      </c>
      <c r="L159" s="1096">
        <f t="shared" si="19"/>
        <v>176000</v>
      </c>
      <c r="M159" s="1109"/>
    </row>
    <row r="160" spans="1:13" s="1110" customFormat="1" ht="11.25" customHeight="1">
      <c r="A160" s="1432" t="s">
        <v>583</v>
      </c>
      <c r="B160" s="1433"/>
      <c r="C160" s="1099">
        <v>0</v>
      </c>
      <c r="D160" s="1091"/>
      <c r="E160" s="1091">
        <v>69000</v>
      </c>
      <c r="F160" s="1091"/>
      <c r="G160" s="1091"/>
      <c r="H160" s="1092"/>
      <c r="I160" s="1093"/>
      <c r="J160" s="1094"/>
      <c r="K160" s="1095">
        <f t="shared" si="18"/>
        <v>0</v>
      </c>
      <c r="L160" s="1096">
        <f t="shared" si="19"/>
        <v>69000</v>
      </c>
      <c r="M160" s="1109"/>
    </row>
    <row r="161" spans="1:13" s="1110" customFormat="1" ht="11.25" customHeight="1">
      <c r="A161" s="1432" t="s">
        <v>584</v>
      </c>
      <c r="B161" s="1433"/>
      <c r="C161" s="1099">
        <v>1590000</v>
      </c>
      <c r="D161" s="1091"/>
      <c r="E161" s="1091"/>
      <c r="F161" s="1091"/>
      <c r="G161" s="1091"/>
      <c r="H161" s="1092"/>
      <c r="I161" s="1093"/>
      <c r="J161" s="1094"/>
      <c r="K161" s="1095">
        <f t="shared" si="18"/>
        <v>0</v>
      </c>
      <c r="L161" s="1096">
        <f t="shared" si="19"/>
        <v>1590000</v>
      </c>
      <c r="M161" s="1109"/>
    </row>
    <row r="162" spans="1:13" s="1110" customFormat="1" ht="11.25" customHeight="1">
      <c r="A162" s="1456" t="s">
        <v>746</v>
      </c>
      <c r="B162" s="1457"/>
      <c r="C162" s="1208">
        <v>350000</v>
      </c>
      <c r="D162" s="1188"/>
      <c r="E162" s="1188"/>
      <c r="F162" s="1188"/>
      <c r="G162" s="1188"/>
      <c r="H162" s="1189"/>
      <c r="I162" s="1190"/>
      <c r="J162" s="1191"/>
      <c r="K162" s="1192">
        <f t="shared" si="18"/>
        <v>0</v>
      </c>
      <c r="L162" s="1193">
        <f aca="true" t="shared" si="20" ref="L162:L176">SUM(C162:G162,K162)</f>
        <v>350000</v>
      </c>
      <c r="M162" s="1109"/>
    </row>
    <row r="163" spans="1:13" s="1110" customFormat="1" ht="11.25" customHeight="1">
      <c r="A163" s="1456" t="s">
        <v>747</v>
      </c>
      <c r="B163" s="1457"/>
      <c r="C163" s="1208">
        <v>135000</v>
      </c>
      <c r="D163" s="1188"/>
      <c r="E163" s="1188"/>
      <c r="F163" s="1188"/>
      <c r="G163" s="1188"/>
      <c r="H163" s="1189"/>
      <c r="I163" s="1190"/>
      <c r="J163" s="1191"/>
      <c r="K163" s="1192">
        <f t="shared" si="18"/>
        <v>0</v>
      </c>
      <c r="L163" s="1193">
        <f t="shared" si="20"/>
        <v>135000</v>
      </c>
      <c r="M163" s="1109"/>
    </row>
    <row r="164" spans="1:13" s="1110" customFormat="1" ht="11.25" customHeight="1">
      <c r="A164" s="1456" t="s">
        <v>748</v>
      </c>
      <c r="B164" s="1457"/>
      <c r="C164" s="1208">
        <v>100000</v>
      </c>
      <c r="D164" s="1188"/>
      <c r="E164" s="1188"/>
      <c r="F164" s="1188"/>
      <c r="G164" s="1188"/>
      <c r="H164" s="1189"/>
      <c r="I164" s="1190"/>
      <c r="J164" s="1191"/>
      <c r="K164" s="1192">
        <f t="shared" si="18"/>
        <v>0</v>
      </c>
      <c r="L164" s="1193">
        <f t="shared" si="20"/>
        <v>100000</v>
      </c>
      <c r="M164" s="1109"/>
    </row>
    <row r="165" spans="1:13" s="1110" customFormat="1" ht="11.25" customHeight="1">
      <c r="A165" s="1456" t="s">
        <v>749</v>
      </c>
      <c r="B165" s="1457"/>
      <c r="C165" s="1208">
        <v>360000</v>
      </c>
      <c r="D165" s="1188"/>
      <c r="E165" s="1188"/>
      <c r="F165" s="1188"/>
      <c r="G165" s="1188"/>
      <c r="H165" s="1189"/>
      <c r="I165" s="1190"/>
      <c r="J165" s="1191"/>
      <c r="K165" s="1192">
        <f t="shared" si="18"/>
        <v>0</v>
      </c>
      <c r="L165" s="1193">
        <f t="shared" si="20"/>
        <v>360000</v>
      </c>
      <c r="M165" s="1109"/>
    </row>
    <row r="166" spans="1:13" s="1110" customFormat="1" ht="11.25" customHeight="1">
      <c r="A166" s="1456" t="s">
        <v>750</v>
      </c>
      <c r="B166" s="1457"/>
      <c r="C166" s="1208"/>
      <c r="D166" s="1188"/>
      <c r="E166" s="1188">
        <v>93822</v>
      </c>
      <c r="F166" s="1188"/>
      <c r="G166" s="1188"/>
      <c r="H166" s="1189"/>
      <c r="I166" s="1190"/>
      <c r="J166" s="1191"/>
      <c r="K166" s="1192">
        <f t="shared" si="18"/>
        <v>0</v>
      </c>
      <c r="L166" s="1193">
        <f t="shared" si="20"/>
        <v>93822</v>
      </c>
      <c r="M166" s="1109"/>
    </row>
    <row r="167" spans="1:13" s="1110" customFormat="1" ht="11.25" customHeight="1">
      <c r="A167" s="1456" t="s">
        <v>751</v>
      </c>
      <c r="B167" s="1457"/>
      <c r="C167" s="1208">
        <v>57000</v>
      </c>
      <c r="D167" s="1188"/>
      <c r="E167" s="1188">
        <v>100000</v>
      </c>
      <c r="F167" s="1188"/>
      <c r="G167" s="1188"/>
      <c r="H167" s="1189"/>
      <c r="I167" s="1190"/>
      <c r="J167" s="1191"/>
      <c r="K167" s="1192">
        <f t="shared" si="18"/>
        <v>0</v>
      </c>
      <c r="L167" s="1193">
        <f t="shared" si="20"/>
        <v>157000</v>
      </c>
      <c r="M167" s="1109"/>
    </row>
    <row r="168" spans="1:13" s="1110" customFormat="1" ht="11.25" customHeight="1">
      <c r="A168" s="1456" t="s">
        <v>752</v>
      </c>
      <c r="B168" s="1457"/>
      <c r="C168" s="1208">
        <v>250000</v>
      </c>
      <c r="D168" s="1188"/>
      <c r="E168" s="1188"/>
      <c r="F168" s="1188"/>
      <c r="G168" s="1188"/>
      <c r="H168" s="1189"/>
      <c r="I168" s="1190"/>
      <c r="J168" s="1191"/>
      <c r="K168" s="1192">
        <f t="shared" si="18"/>
        <v>0</v>
      </c>
      <c r="L168" s="1193">
        <f t="shared" si="20"/>
        <v>250000</v>
      </c>
      <c r="M168" s="1109"/>
    </row>
    <row r="169" spans="1:13" s="1110" customFormat="1" ht="11.25" customHeight="1">
      <c r="A169" s="1456" t="s">
        <v>753</v>
      </c>
      <c r="B169" s="1457"/>
      <c r="C169" s="1208">
        <v>199000</v>
      </c>
      <c r="D169" s="1188"/>
      <c r="E169" s="1188"/>
      <c r="F169" s="1188"/>
      <c r="G169" s="1188"/>
      <c r="H169" s="1189"/>
      <c r="I169" s="1190"/>
      <c r="J169" s="1191"/>
      <c r="K169" s="1192">
        <f t="shared" si="18"/>
        <v>0</v>
      </c>
      <c r="L169" s="1193">
        <f t="shared" si="20"/>
        <v>199000</v>
      </c>
      <c r="M169" s="1109"/>
    </row>
    <row r="170" spans="1:13" s="1110" customFormat="1" ht="11.25" customHeight="1">
      <c r="A170" s="1456" t="s">
        <v>754</v>
      </c>
      <c r="B170" s="1457"/>
      <c r="C170" s="1208">
        <v>69000</v>
      </c>
      <c r="D170" s="1188"/>
      <c r="E170" s="1188"/>
      <c r="F170" s="1188"/>
      <c r="G170" s="1188"/>
      <c r="H170" s="1189"/>
      <c r="I170" s="1190"/>
      <c r="J170" s="1191"/>
      <c r="K170" s="1192">
        <f t="shared" si="18"/>
        <v>0</v>
      </c>
      <c r="L170" s="1193">
        <f t="shared" si="20"/>
        <v>69000</v>
      </c>
      <c r="M170" s="1109"/>
    </row>
    <row r="171" spans="1:13" s="1110" customFormat="1" ht="11.25" customHeight="1">
      <c r="A171" s="1456" t="s">
        <v>755</v>
      </c>
      <c r="B171" s="1457"/>
      <c r="C171" s="1208">
        <v>73000</v>
      </c>
      <c r="D171" s="1188"/>
      <c r="E171" s="1188"/>
      <c r="F171" s="1188"/>
      <c r="G171" s="1188"/>
      <c r="H171" s="1189"/>
      <c r="I171" s="1190"/>
      <c r="J171" s="1191"/>
      <c r="K171" s="1192">
        <f t="shared" si="18"/>
        <v>0</v>
      </c>
      <c r="L171" s="1193">
        <f t="shared" si="20"/>
        <v>73000</v>
      </c>
      <c r="M171" s="1109"/>
    </row>
    <row r="172" spans="1:13" s="1110" customFormat="1" ht="11.25" customHeight="1">
      <c r="A172" s="1456" t="s">
        <v>756</v>
      </c>
      <c r="B172" s="1457"/>
      <c r="C172" s="1208">
        <v>320000</v>
      </c>
      <c r="D172" s="1188"/>
      <c r="E172" s="1188"/>
      <c r="F172" s="1188"/>
      <c r="G172" s="1188"/>
      <c r="H172" s="1189"/>
      <c r="I172" s="1190"/>
      <c r="J172" s="1191"/>
      <c r="K172" s="1192">
        <f t="shared" si="18"/>
        <v>0</v>
      </c>
      <c r="L172" s="1193">
        <f t="shared" si="20"/>
        <v>320000</v>
      </c>
      <c r="M172" s="1109"/>
    </row>
    <row r="173" spans="1:13" s="1110" customFormat="1" ht="11.25" customHeight="1">
      <c r="A173" s="1456" t="s">
        <v>757</v>
      </c>
      <c r="B173" s="1457"/>
      <c r="C173" s="1208"/>
      <c r="D173" s="1188"/>
      <c r="E173" s="1188">
        <v>335063</v>
      </c>
      <c r="F173" s="1188"/>
      <c r="G173" s="1188"/>
      <c r="H173" s="1189"/>
      <c r="I173" s="1190"/>
      <c r="J173" s="1191"/>
      <c r="K173" s="1192">
        <f t="shared" si="18"/>
        <v>0</v>
      </c>
      <c r="L173" s="1193">
        <f t="shared" si="20"/>
        <v>335063</v>
      </c>
      <c r="M173" s="1109"/>
    </row>
    <row r="174" spans="1:13" s="1110" customFormat="1" ht="11.25" customHeight="1">
      <c r="A174" s="1456" t="s">
        <v>758</v>
      </c>
      <c r="B174" s="1457"/>
      <c r="C174" s="1208">
        <v>30720</v>
      </c>
      <c r="D174" s="1188"/>
      <c r="E174" s="1188">
        <v>125280</v>
      </c>
      <c r="F174" s="1188"/>
      <c r="G174" s="1188"/>
      <c r="H174" s="1189"/>
      <c r="I174" s="1190"/>
      <c r="J174" s="1191"/>
      <c r="K174" s="1192">
        <f t="shared" si="18"/>
        <v>0</v>
      </c>
      <c r="L174" s="1193">
        <f t="shared" si="20"/>
        <v>156000</v>
      </c>
      <c r="M174" s="1109"/>
    </row>
    <row r="175" spans="1:13" s="1110" customFormat="1" ht="11.25" customHeight="1">
      <c r="A175" s="1456" t="s">
        <v>759</v>
      </c>
      <c r="B175" s="1457"/>
      <c r="C175" s="1208">
        <v>400000</v>
      </c>
      <c r="D175" s="1188"/>
      <c r="E175" s="1188"/>
      <c r="F175" s="1188"/>
      <c r="G175" s="1188"/>
      <c r="H175" s="1189"/>
      <c r="I175" s="1190"/>
      <c r="J175" s="1191"/>
      <c r="K175" s="1192">
        <f t="shared" si="18"/>
        <v>0</v>
      </c>
      <c r="L175" s="1193">
        <f t="shared" si="20"/>
        <v>400000</v>
      </c>
      <c r="M175" s="1109"/>
    </row>
    <row r="176" spans="1:13" s="1110" customFormat="1" ht="11.25" customHeight="1">
      <c r="A176" s="1456" t="s">
        <v>760</v>
      </c>
      <c r="B176" s="1457"/>
      <c r="C176" s="1208">
        <v>450000</v>
      </c>
      <c r="D176" s="1188"/>
      <c r="E176" s="1188"/>
      <c r="F176" s="1188"/>
      <c r="G176" s="1188"/>
      <c r="H176" s="1189"/>
      <c r="I176" s="1190"/>
      <c r="J176" s="1191"/>
      <c r="K176" s="1192">
        <f t="shared" si="18"/>
        <v>0</v>
      </c>
      <c r="L176" s="1193">
        <f t="shared" si="20"/>
        <v>450000</v>
      </c>
      <c r="M176" s="1109"/>
    </row>
    <row r="177" spans="1:13" s="1110" customFormat="1" ht="11.25" customHeight="1">
      <c r="A177" s="1432" t="s">
        <v>585</v>
      </c>
      <c r="B177" s="1433"/>
      <c r="C177" s="1185">
        <v>9135566.4</v>
      </c>
      <c r="D177" s="1186"/>
      <c r="E177" s="1186"/>
      <c r="F177" s="1186"/>
      <c r="G177" s="1186"/>
      <c r="H177" s="1180"/>
      <c r="I177" s="1181"/>
      <c r="J177" s="1182"/>
      <c r="K177" s="1183">
        <f>SUM(H177:J177)</f>
        <v>0</v>
      </c>
      <c r="L177" s="1184">
        <f>SUM(C177:G177,K177)</f>
        <v>9135566.4</v>
      </c>
      <c r="M177" s="1109"/>
    </row>
    <row r="178" spans="1:13" s="1110" customFormat="1" ht="11.25" customHeight="1">
      <c r="A178" s="1432"/>
      <c r="B178" s="1433"/>
      <c r="C178" s="1099"/>
      <c r="D178" s="1091"/>
      <c r="E178" s="1091"/>
      <c r="F178" s="1091"/>
      <c r="G178" s="1091"/>
      <c r="H178" s="1092"/>
      <c r="I178" s="1093"/>
      <c r="J178" s="1094"/>
      <c r="K178" s="1095">
        <f>SUM(H178:J178)</f>
        <v>0</v>
      </c>
      <c r="L178" s="1096">
        <f>SUM(C178:G178,K178)</f>
        <v>0</v>
      </c>
      <c r="M178" s="1109"/>
    </row>
    <row r="179" spans="1:13" s="1110" customFormat="1" ht="11.25" customHeight="1" thickBot="1">
      <c r="A179" s="1442" t="s">
        <v>514</v>
      </c>
      <c r="B179" s="1443"/>
      <c r="C179" s="1100">
        <f aca="true" t="shared" si="21" ref="C179:L179">SUM(C143:C178)</f>
        <v>26300004</v>
      </c>
      <c r="D179" s="1100">
        <f t="shared" si="21"/>
        <v>8900000</v>
      </c>
      <c r="E179" s="1100">
        <f t="shared" si="21"/>
        <v>723165</v>
      </c>
      <c r="F179" s="1100">
        <f t="shared" si="21"/>
        <v>21985766</v>
      </c>
      <c r="G179" s="1100">
        <f t="shared" si="21"/>
        <v>0</v>
      </c>
      <c r="H179" s="1113">
        <f t="shared" si="21"/>
        <v>4450000</v>
      </c>
      <c r="I179" s="1114">
        <f t="shared" si="21"/>
        <v>0</v>
      </c>
      <c r="J179" s="1114">
        <f t="shared" si="21"/>
        <v>16065000</v>
      </c>
      <c r="K179" s="1103">
        <f t="shared" si="21"/>
        <v>20515000</v>
      </c>
      <c r="L179" s="1100">
        <f t="shared" si="21"/>
        <v>78423935</v>
      </c>
      <c r="M179" s="1109"/>
    </row>
    <row r="180" spans="1:13" s="1098" customFormat="1" ht="5.25" customHeight="1" thickBot="1">
      <c r="A180" s="1106"/>
      <c r="B180" s="1106"/>
      <c r="C180" s="1106"/>
      <c r="D180" s="1106"/>
      <c r="E180" s="1106"/>
      <c r="F180" s="1106"/>
      <c r="G180" s="1106"/>
      <c r="H180" s="1106"/>
      <c r="I180" s="1106"/>
      <c r="J180" s="1106"/>
      <c r="K180" s="1106"/>
      <c r="L180" s="1106"/>
      <c r="M180" s="1097"/>
    </row>
    <row r="181" spans="1:13" s="1110" customFormat="1" ht="22.5" customHeight="1">
      <c r="A181" s="1444" t="s">
        <v>515</v>
      </c>
      <c r="B181" s="1445"/>
      <c r="C181" s="1428" t="s">
        <v>525</v>
      </c>
      <c r="D181" s="1428" t="s">
        <v>526</v>
      </c>
      <c r="E181" s="1428" t="s">
        <v>527</v>
      </c>
      <c r="F181" s="1428" t="s">
        <v>745</v>
      </c>
      <c r="G181" s="1428" t="s">
        <v>477</v>
      </c>
      <c r="H181" s="1088" t="s">
        <v>478</v>
      </c>
      <c r="I181" s="1122" t="s">
        <v>165</v>
      </c>
      <c r="J181" s="1419" t="s">
        <v>479</v>
      </c>
      <c r="K181" s="1421" t="s">
        <v>480</v>
      </c>
      <c r="L181" s="1428" t="s">
        <v>481</v>
      </c>
      <c r="M181" s="1109"/>
    </row>
    <row r="182" spans="1:13" s="1110" customFormat="1" ht="33.75" customHeight="1" thickBot="1">
      <c r="A182" s="1446"/>
      <c r="B182" s="1447"/>
      <c r="C182" s="1429"/>
      <c r="D182" s="1429"/>
      <c r="E182" s="1438"/>
      <c r="F182" s="1458"/>
      <c r="G182" s="1439"/>
      <c r="H182" s="1089" t="s">
        <v>482</v>
      </c>
      <c r="I182" s="1123" t="s">
        <v>521</v>
      </c>
      <c r="J182" s="1420"/>
      <c r="K182" s="1422"/>
      <c r="L182" s="1429"/>
      <c r="M182" s="1109"/>
    </row>
    <row r="183" spans="1:13" s="1110" customFormat="1" ht="11.25" customHeight="1">
      <c r="A183" s="1448" t="s">
        <v>586</v>
      </c>
      <c r="B183" s="1449"/>
      <c r="C183" s="1090">
        <v>5000000</v>
      </c>
      <c r="D183" s="1091"/>
      <c r="E183" s="1091"/>
      <c r="F183" s="1091"/>
      <c r="G183" s="1091"/>
      <c r="H183" s="1092"/>
      <c r="I183" s="1111"/>
      <c r="J183" s="1094"/>
      <c r="K183" s="1095">
        <f aca="true" t="shared" si="22" ref="K183:K189">SUM(H183:J183)</f>
        <v>0</v>
      </c>
      <c r="L183" s="1096">
        <f aca="true" t="shared" si="23" ref="L183:L189">SUM(C183:G183,K183)</f>
        <v>5000000</v>
      </c>
      <c r="M183" s="1109"/>
    </row>
    <row r="184" spans="1:13" s="1110" customFormat="1" ht="11.25" customHeight="1">
      <c r="A184" s="1432" t="s">
        <v>587</v>
      </c>
      <c r="B184" s="1433"/>
      <c r="C184" s="1099">
        <v>150000</v>
      </c>
      <c r="D184" s="1091"/>
      <c r="E184" s="1091"/>
      <c r="F184" s="1091"/>
      <c r="G184" s="1091"/>
      <c r="H184" s="1092"/>
      <c r="I184" s="1111"/>
      <c r="J184" s="1094"/>
      <c r="K184" s="1095">
        <f t="shared" si="22"/>
        <v>0</v>
      </c>
      <c r="L184" s="1096">
        <f t="shared" si="23"/>
        <v>150000</v>
      </c>
      <c r="M184" s="1109"/>
    </row>
    <row r="185" spans="1:13" s="1110" customFormat="1" ht="11.25" customHeight="1">
      <c r="A185" s="1432" t="s">
        <v>588</v>
      </c>
      <c r="B185" s="1433"/>
      <c r="C185" s="1099">
        <v>150000</v>
      </c>
      <c r="D185" s="1091"/>
      <c r="E185" s="1091"/>
      <c r="F185" s="1091"/>
      <c r="G185" s="1091"/>
      <c r="H185" s="1092"/>
      <c r="I185" s="1093"/>
      <c r="J185" s="1094"/>
      <c r="K185" s="1095">
        <f t="shared" si="22"/>
        <v>0</v>
      </c>
      <c r="L185" s="1096">
        <f t="shared" si="23"/>
        <v>150000</v>
      </c>
      <c r="M185" s="1109"/>
    </row>
    <row r="186" spans="1:13" s="1110" customFormat="1" ht="11.25" customHeight="1">
      <c r="A186" s="1432" t="s">
        <v>589</v>
      </c>
      <c r="B186" s="1433"/>
      <c r="C186" s="1099">
        <v>0</v>
      </c>
      <c r="D186" s="1091"/>
      <c r="E186" s="1091"/>
      <c r="F186" s="1091"/>
      <c r="G186" s="1091"/>
      <c r="H186" s="1092"/>
      <c r="I186" s="1093"/>
      <c r="J186" s="1093">
        <v>817200</v>
      </c>
      <c r="K186" s="1095">
        <f t="shared" si="22"/>
        <v>817200</v>
      </c>
      <c r="L186" s="1096">
        <f t="shared" si="23"/>
        <v>817200</v>
      </c>
      <c r="M186" s="1109"/>
    </row>
    <row r="187" spans="1:13" s="1110" customFormat="1" ht="11.25" customHeight="1">
      <c r="A187" s="1456" t="s">
        <v>362</v>
      </c>
      <c r="B187" s="1457"/>
      <c r="C187" s="1208"/>
      <c r="D187" s="1188"/>
      <c r="E187" s="1188"/>
      <c r="F187" s="1188"/>
      <c r="G187" s="1188"/>
      <c r="H187" s="1189"/>
      <c r="I187" s="1190"/>
      <c r="J187" s="1191">
        <v>135000</v>
      </c>
      <c r="K187" s="1192">
        <f t="shared" si="22"/>
        <v>135000</v>
      </c>
      <c r="L187" s="1193">
        <f t="shared" si="23"/>
        <v>135000</v>
      </c>
      <c r="M187" s="1109"/>
    </row>
    <row r="188" spans="1:13" s="1110" customFormat="1" ht="11.25" customHeight="1">
      <c r="A188" s="1456" t="s">
        <v>761</v>
      </c>
      <c r="B188" s="1457"/>
      <c r="C188" s="1208">
        <v>176947</v>
      </c>
      <c r="D188" s="1188"/>
      <c r="E188" s="1188"/>
      <c r="F188" s="1188"/>
      <c r="G188" s="1188"/>
      <c r="H188" s="1189"/>
      <c r="I188" s="1190"/>
      <c r="J188" s="1191"/>
      <c r="K188" s="1192">
        <f t="shared" si="22"/>
        <v>0</v>
      </c>
      <c r="L188" s="1193">
        <f t="shared" si="23"/>
        <v>176947</v>
      </c>
      <c r="M188" s="1109"/>
    </row>
    <row r="189" spans="1:13" s="1110" customFormat="1" ht="11.25" customHeight="1">
      <c r="A189" s="1456" t="s">
        <v>808</v>
      </c>
      <c r="B189" s="1457"/>
      <c r="C189" s="1204"/>
      <c r="D189" s="1205"/>
      <c r="E189" s="1205"/>
      <c r="F189" s="1205"/>
      <c r="G189" s="1205"/>
      <c r="H189" s="1206"/>
      <c r="I189" s="1207"/>
      <c r="J189" s="1207">
        <v>1500000</v>
      </c>
      <c r="K189" s="1192">
        <f t="shared" si="22"/>
        <v>1500000</v>
      </c>
      <c r="L189" s="1193">
        <f t="shared" si="23"/>
        <v>1500000</v>
      </c>
      <c r="M189" s="1109"/>
    </row>
    <row r="190" spans="1:13" s="1110" customFormat="1" ht="11.25" customHeight="1" thickBot="1">
      <c r="A190" s="1442" t="s">
        <v>516</v>
      </c>
      <c r="B190" s="1443"/>
      <c r="C190" s="1100">
        <f aca="true" t="shared" si="24" ref="C190:L190">SUM(C183:C188)</f>
        <v>5476947</v>
      </c>
      <c r="D190" s="1100">
        <f t="shared" si="24"/>
        <v>0</v>
      </c>
      <c r="E190" s="1100">
        <f t="shared" si="24"/>
        <v>0</v>
      </c>
      <c r="F190" s="1100">
        <f t="shared" si="24"/>
        <v>0</v>
      </c>
      <c r="G190" s="1100">
        <f t="shared" si="24"/>
        <v>0</v>
      </c>
      <c r="H190" s="1113">
        <f t="shared" si="24"/>
        <v>0</v>
      </c>
      <c r="I190" s="1114">
        <f t="shared" si="24"/>
        <v>0</v>
      </c>
      <c r="J190" s="1102">
        <f t="shared" si="24"/>
        <v>952200</v>
      </c>
      <c r="K190" s="1115">
        <f t="shared" si="24"/>
        <v>952200</v>
      </c>
      <c r="L190" s="1100">
        <f t="shared" si="24"/>
        <v>6429147</v>
      </c>
      <c r="M190" s="1109"/>
    </row>
    <row r="191" spans="1:13" s="1098" customFormat="1" ht="6.75" customHeight="1" thickBot="1">
      <c r="A191" s="1106"/>
      <c r="B191" s="1106"/>
      <c r="C191" s="1106"/>
      <c r="D191" s="1106"/>
      <c r="E191" s="1106"/>
      <c r="F191" s="1106"/>
      <c r="G191" s="1106"/>
      <c r="H191" s="1106"/>
      <c r="I191" s="1106"/>
      <c r="J191" s="1106"/>
      <c r="K191" s="1106"/>
      <c r="L191" s="1106"/>
      <c r="M191" s="1097"/>
    </row>
    <row r="192" spans="1:13" s="1110" customFormat="1" ht="22.5" customHeight="1">
      <c r="A192" s="1444" t="s">
        <v>481</v>
      </c>
      <c r="B192" s="1445"/>
      <c r="C192" s="1428" t="s">
        <v>525</v>
      </c>
      <c r="D192" s="1428" t="s">
        <v>526</v>
      </c>
      <c r="E192" s="1428" t="s">
        <v>527</v>
      </c>
      <c r="F192" s="1428" t="s">
        <v>745</v>
      </c>
      <c r="G192" s="1428" t="s">
        <v>477</v>
      </c>
      <c r="H192" s="1088" t="s">
        <v>478</v>
      </c>
      <c r="I192" s="1122" t="s">
        <v>165</v>
      </c>
      <c r="J192" s="1419" t="s">
        <v>479</v>
      </c>
      <c r="K192" s="1421" t="s">
        <v>480</v>
      </c>
      <c r="L192" s="1428" t="s">
        <v>481</v>
      </c>
      <c r="M192" s="1109"/>
    </row>
    <row r="193" spans="1:13" s="1110" customFormat="1" ht="36" customHeight="1" thickBot="1">
      <c r="A193" s="1450"/>
      <c r="B193" s="1451"/>
      <c r="C193" s="1429"/>
      <c r="D193" s="1429"/>
      <c r="E193" s="1438"/>
      <c r="F193" s="1458"/>
      <c r="G193" s="1439"/>
      <c r="H193" s="1089" t="s">
        <v>482</v>
      </c>
      <c r="I193" s="1123" t="s">
        <v>521</v>
      </c>
      <c r="J193" s="1420"/>
      <c r="K193" s="1422"/>
      <c r="L193" s="1429"/>
      <c r="M193" s="1109"/>
    </row>
    <row r="194" spans="1:13" s="1110" customFormat="1" ht="11.25" customHeight="1" thickBot="1">
      <c r="A194" s="1446"/>
      <c r="B194" s="1447"/>
      <c r="C194" s="1100">
        <f aca="true" t="shared" si="25" ref="C194:J194">SUM(C190,C179,C139)</f>
        <v>40288951</v>
      </c>
      <c r="D194" s="1100">
        <f t="shared" si="25"/>
        <v>8900000</v>
      </c>
      <c r="E194" s="1100">
        <f t="shared" si="25"/>
        <v>2163165</v>
      </c>
      <c r="F194" s="1100">
        <f t="shared" si="25"/>
        <v>21985766</v>
      </c>
      <c r="G194" s="1100">
        <f t="shared" si="25"/>
        <v>0</v>
      </c>
      <c r="H194" s="1113">
        <f t="shared" si="25"/>
        <v>4450000</v>
      </c>
      <c r="I194" s="1116">
        <f t="shared" si="25"/>
        <v>0</v>
      </c>
      <c r="J194" s="1117">
        <f t="shared" si="25"/>
        <v>17017200</v>
      </c>
      <c r="K194" s="1118">
        <f>SUM(K190,K179,K139)</f>
        <v>21467200</v>
      </c>
      <c r="L194" s="1100">
        <f>SUM(L190,L179,L139)</f>
        <v>94805082</v>
      </c>
      <c r="M194" s="1109"/>
    </row>
    <row r="195" spans="1:12" s="1121" customFormat="1" ht="11.25" customHeight="1">
      <c r="A195" s="1119" t="s">
        <v>797</v>
      </c>
      <c r="B195" s="1214" t="s">
        <v>798</v>
      </c>
      <c r="C195" s="1215" t="s">
        <v>799</v>
      </c>
      <c r="D195" s="1459" t="s">
        <v>800</v>
      </c>
      <c r="E195" s="1459"/>
      <c r="F195" s="75"/>
      <c r="G195" s="75"/>
      <c r="H195" s="75"/>
      <c r="I195" s="75"/>
      <c r="J195" s="75"/>
      <c r="K195" s="75"/>
      <c r="L195" s="1120"/>
    </row>
    <row r="196" spans="1:14" ht="17.25" customHeight="1" thickBot="1">
      <c r="A196" s="2" t="s">
        <v>517</v>
      </c>
      <c r="B196"/>
      <c r="C196"/>
      <c r="D196"/>
      <c r="E196"/>
      <c r="F196"/>
      <c r="G196"/>
      <c r="H196"/>
      <c r="I196"/>
      <c r="J196" s="60"/>
      <c r="K196"/>
      <c r="L196"/>
      <c r="M196"/>
      <c r="N196"/>
    </row>
    <row r="197" spans="1:9" s="15" customFormat="1" ht="11.25" customHeight="1">
      <c r="A197" s="21" t="s">
        <v>54</v>
      </c>
      <c r="B197" s="22" t="s">
        <v>55</v>
      </c>
      <c r="C197" s="21" t="s">
        <v>56</v>
      </c>
      <c r="D197" s="24" t="s">
        <v>57</v>
      </c>
      <c r="E197" s="24" t="s">
        <v>58</v>
      </c>
      <c r="F197" s="25" t="s">
        <v>59</v>
      </c>
      <c r="I197" s="62"/>
    </row>
    <row r="198" spans="1:9" s="15" customFormat="1" ht="11.25" customHeight="1">
      <c r="A198" s="26" t="s">
        <v>60</v>
      </c>
      <c r="B198" s="27" t="s">
        <v>61</v>
      </c>
      <c r="C198" s="26" t="s">
        <v>62</v>
      </c>
      <c r="D198" s="29" t="s">
        <v>395</v>
      </c>
      <c r="E198" s="29" t="s">
        <v>63</v>
      </c>
      <c r="F198" s="30" t="s">
        <v>61</v>
      </c>
      <c r="I198" s="62"/>
    </row>
    <row r="199" spans="1:9" s="15" customFormat="1" ht="11.25" customHeight="1" thickBot="1">
      <c r="A199" s="31"/>
      <c r="B199" s="32" t="s">
        <v>64</v>
      </c>
      <c r="C199" s="31" t="s">
        <v>65</v>
      </c>
      <c r="D199" s="34"/>
      <c r="E199" s="34" t="s">
        <v>396</v>
      </c>
      <c r="F199" s="35" t="s">
        <v>397</v>
      </c>
      <c r="I199" s="62"/>
    </row>
    <row r="200" spans="1:9" s="15" customFormat="1" ht="11.25" customHeight="1">
      <c r="A200" s="345">
        <v>1</v>
      </c>
      <c r="B200" s="346">
        <v>30110.04354</v>
      </c>
      <c r="C200" s="393">
        <v>15</v>
      </c>
      <c r="D200" s="348">
        <v>12736.79731</v>
      </c>
      <c r="E200" s="348">
        <v>4501.91</v>
      </c>
      <c r="F200" s="720">
        <v>12871.336229999997</v>
      </c>
      <c r="I200" s="62"/>
    </row>
    <row r="201" spans="1:9" s="15" customFormat="1" ht="11.25" customHeight="1">
      <c r="A201" s="350" t="s">
        <v>66</v>
      </c>
      <c r="B201" s="351"/>
      <c r="C201" s="394">
        <v>0</v>
      </c>
      <c r="D201" s="353"/>
      <c r="E201" s="353"/>
      <c r="F201" s="720">
        <v>0</v>
      </c>
      <c r="I201" s="62"/>
    </row>
    <row r="202" spans="1:9" s="15" customFormat="1" ht="11.25" customHeight="1">
      <c r="A202" s="350">
        <v>2</v>
      </c>
      <c r="B202" s="351">
        <v>358990.6728</v>
      </c>
      <c r="C202" s="394">
        <v>8</v>
      </c>
      <c r="D202" s="353">
        <v>88862.122</v>
      </c>
      <c r="E202" s="353">
        <v>28728.012</v>
      </c>
      <c r="F202" s="720">
        <v>241400.53879999998</v>
      </c>
      <c r="I202" s="62"/>
    </row>
    <row r="203" spans="1:9" s="15" customFormat="1" ht="11.25" customHeight="1">
      <c r="A203" s="350">
        <v>3</v>
      </c>
      <c r="B203" s="351">
        <v>44661.916</v>
      </c>
      <c r="C203" s="394">
        <v>5</v>
      </c>
      <c r="D203" s="353">
        <v>8022.429</v>
      </c>
      <c r="E203" s="353">
        <v>2233.236</v>
      </c>
      <c r="F203" s="720">
        <v>34406.251</v>
      </c>
      <c r="I203" s="62"/>
    </row>
    <row r="204" spans="1:9" s="15" customFormat="1" ht="11.25" customHeight="1">
      <c r="A204" s="350">
        <v>4</v>
      </c>
      <c r="B204" s="351">
        <v>0</v>
      </c>
      <c r="C204" s="394">
        <v>2.5</v>
      </c>
      <c r="D204" s="353">
        <v>0</v>
      </c>
      <c r="E204" s="353">
        <v>0</v>
      </c>
      <c r="F204" s="720">
        <v>0</v>
      </c>
      <c r="I204" s="62"/>
    </row>
    <row r="205" spans="1:9" s="15" customFormat="1" ht="11.25" customHeight="1" thickBot="1">
      <c r="A205" s="350">
        <v>5</v>
      </c>
      <c r="B205" s="351">
        <v>53399.90842</v>
      </c>
      <c r="C205" s="394">
        <v>1</v>
      </c>
      <c r="D205" s="353">
        <v>2018.217</v>
      </c>
      <c r="E205" s="353">
        <v>534.096</v>
      </c>
      <c r="F205" s="720">
        <v>50847.595420000005</v>
      </c>
      <c r="I205" s="62"/>
    </row>
    <row r="206" spans="1:9" s="15" customFormat="1" ht="11.25" customHeight="1" thickBot="1">
      <c r="A206" s="716" t="s">
        <v>9</v>
      </c>
      <c r="B206" s="717">
        <f>SUM(B200:B205)</f>
        <v>487162.54076</v>
      </c>
      <c r="C206" s="716" t="s">
        <v>219</v>
      </c>
      <c r="D206" s="718">
        <f>SUM(D200:D205)</f>
        <v>111639.56531</v>
      </c>
      <c r="E206" s="718">
        <f>SUM(E200:E205)</f>
        <v>35997.25399999999</v>
      </c>
      <c r="F206" s="719">
        <f>SUM(F200:F205)</f>
        <v>339525.72145</v>
      </c>
      <c r="I206" s="62"/>
    </row>
    <row r="207" spans="1:20" s="9" customFormat="1" ht="9.75" customHeight="1">
      <c r="A207" s="12"/>
      <c r="B207" s="13"/>
      <c r="C207" s="13"/>
      <c r="D207" s="13"/>
      <c r="E207" s="13"/>
      <c r="F207" s="13"/>
      <c r="G207" s="13"/>
      <c r="H207" s="13"/>
      <c r="I207" s="13"/>
      <c r="J207" s="56"/>
      <c r="K207" s="3"/>
      <c r="L207" s="3"/>
      <c r="M207" s="3"/>
      <c r="N207"/>
      <c r="O207"/>
      <c r="P207"/>
      <c r="Q207"/>
      <c r="R207"/>
      <c r="S207"/>
      <c r="T207"/>
    </row>
    <row r="208" spans="1:20" s="9" customFormat="1" ht="17.25" customHeight="1" thickBot="1">
      <c r="A208" s="2" t="s">
        <v>518</v>
      </c>
      <c r="B208" s="6"/>
      <c r="C208" s="6"/>
      <c r="D208" s="6"/>
      <c r="E208" s="6"/>
      <c r="F208" s="6"/>
      <c r="G208" s="6"/>
      <c r="H208" s="6"/>
      <c r="I208" s="3"/>
      <c r="J208" s="56"/>
      <c r="K208" s="3"/>
      <c r="L208" s="3"/>
      <c r="M208" s="3"/>
      <c r="N208"/>
      <c r="O208"/>
      <c r="P208"/>
      <c r="Q208"/>
      <c r="R208"/>
      <c r="S208"/>
      <c r="T208"/>
    </row>
    <row r="209" spans="1:10" s="78" customFormat="1" ht="11.25" customHeight="1">
      <c r="A209" s="1263" t="s">
        <v>179</v>
      </c>
      <c r="B209" s="1264"/>
      <c r="C209" s="91" t="s">
        <v>35</v>
      </c>
      <c r="D209" s="77" t="s">
        <v>36</v>
      </c>
      <c r="F209" s="1267" t="s">
        <v>195</v>
      </c>
      <c r="G209" s="1268"/>
      <c r="H209" s="1269"/>
      <c r="I209" s="91" t="s">
        <v>35</v>
      </c>
      <c r="J209" s="77" t="s">
        <v>36</v>
      </c>
    </row>
    <row r="210" spans="1:10" s="78" customFormat="1" ht="11.25" customHeight="1" thickBot="1">
      <c r="A210" s="1265"/>
      <c r="B210" s="1266"/>
      <c r="C210" s="102" t="s">
        <v>232</v>
      </c>
      <c r="D210" s="71" t="s">
        <v>392</v>
      </c>
      <c r="F210" s="1270"/>
      <c r="G210" s="1271"/>
      <c r="H210" s="1272"/>
      <c r="I210" s="102" t="s">
        <v>232</v>
      </c>
      <c r="J210" s="71" t="s">
        <v>392</v>
      </c>
    </row>
    <row r="211" spans="1:10" s="78" customFormat="1" ht="11.25" customHeight="1" thickBot="1">
      <c r="A211" s="1302" t="s">
        <v>42</v>
      </c>
      <c r="B211" s="1303"/>
      <c r="C211" s="678">
        <v>47248.829</v>
      </c>
      <c r="D211" s="674">
        <f>C254</f>
        <v>49188.951</v>
      </c>
      <c r="F211" s="1297" t="s">
        <v>42</v>
      </c>
      <c r="G211" s="1298"/>
      <c r="H211" s="1299"/>
      <c r="I211" s="95">
        <v>4505.227</v>
      </c>
      <c r="J211" s="96">
        <f>I221</f>
        <v>1795.3811999999998</v>
      </c>
    </row>
    <row r="212" spans="1:10" s="78" customFormat="1" ht="11.25" customHeight="1" thickBot="1">
      <c r="A212" s="1283" t="s">
        <v>43</v>
      </c>
      <c r="B212" s="1285"/>
      <c r="C212" s="707">
        <f>SUM(C213:C223)</f>
        <v>99631.052</v>
      </c>
      <c r="D212" s="708">
        <f>SUM(D213:D223)</f>
        <v>83010.283</v>
      </c>
      <c r="E212" s="81"/>
      <c r="F212" s="1310" t="s">
        <v>43</v>
      </c>
      <c r="G212" s="1311"/>
      <c r="H212" s="1312"/>
      <c r="I212" s="89">
        <f>SUM(I213:I215)</f>
        <v>2685.412</v>
      </c>
      <c r="J212" s="90">
        <f>SUM(J213:J215)</f>
        <v>13183.412</v>
      </c>
    </row>
    <row r="213" spans="1:10" s="78" customFormat="1" ht="11.25" customHeight="1">
      <c r="A213" s="1286" t="s">
        <v>44</v>
      </c>
      <c r="B213" s="1288"/>
      <c r="C213" s="673">
        <v>35147.64</v>
      </c>
      <c r="D213" s="672">
        <f>E206</f>
        <v>35997.25399999999</v>
      </c>
      <c r="F213" s="1286" t="s">
        <v>196</v>
      </c>
      <c r="G213" s="1287"/>
      <c r="H213" s="1288"/>
      <c r="I213" s="297"/>
      <c r="J213" s="88">
        <v>10309</v>
      </c>
    </row>
    <row r="214" spans="1:10" s="78" customFormat="1" ht="11.25" customHeight="1">
      <c r="A214" s="1261" t="s">
        <v>2</v>
      </c>
      <c r="B214" s="1262"/>
      <c r="C214" s="673">
        <f>I102/1000</f>
        <v>8900</v>
      </c>
      <c r="D214" s="671">
        <f>J102/1000</f>
        <v>4450</v>
      </c>
      <c r="E214" s="81"/>
      <c r="F214" s="1289" t="s">
        <v>193</v>
      </c>
      <c r="G214" s="1290"/>
      <c r="H214" s="1291"/>
      <c r="I214" s="297"/>
      <c r="J214" s="83"/>
    </row>
    <row r="215" spans="1:10" s="78" customFormat="1" ht="11.25" customHeight="1" thickBot="1">
      <c r="A215" s="1261" t="s">
        <v>3</v>
      </c>
      <c r="B215" s="1262"/>
      <c r="C215" s="673"/>
      <c r="D215" s="671"/>
      <c r="F215" s="1292" t="s">
        <v>194</v>
      </c>
      <c r="G215" s="1293"/>
      <c r="H215" s="1294"/>
      <c r="I215" s="297">
        <v>2685.412</v>
      </c>
      <c r="J215" s="97">
        <f>1434.412+1440</f>
        <v>2874.4120000000003</v>
      </c>
    </row>
    <row r="216" spans="1:10" s="78" customFormat="1" ht="11.25" customHeight="1" thickBot="1">
      <c r="A216" s="1261" t="s">
        <v>4</v>
      </c>
      <c r="B216" s="1262"/>
      <c r="C216" s="673"/>
      <c r="D216" s="671"/>
      <c r="F216" s="1283" t="s">
        <v>45</v>
      </c>
      <c r="G216" s="1284"/>
      <c r="H216" s="1285"/>
      <c r="I216" s="89">
        <f>SUM(I217:I220)</f>
        <v>5395.257799999999</v>
      </c>
      <c r="J216" s="90">
        <f>SUM(J217:J220)</f>
        <v>14978.7958</v>
      </c>
    </row>
    <row r="217" spans="1:10" s="78" customFormat="1" ht="11.25" customHeight="1">
      <c r="A217" s="1261" t="s">
        <v>5</v>
      </c>
      <c r="B217" s="1262"/>
      <c r="C217" s="673"/>
      <c r="D217" s="671"/>
      <c r="F217" s="1286" t="s">
        <v>47</v>
      </c>
      <c r="G217" s="1287"/>
      <c r="H217" s="1288"/>
      <c r="I217" s="297">
        <v>2757.2457999999997</v>
      </c>
      <c r="J217" s="88">
        <v>2944.7958</v>
      </c>
    </row>
    <row r="218" spans="1:10" s="78" customFormat="1" ht="11.25" customHeight="1">
      <c r="A218" s="1261" t="s">
        <v>6</v>
      </c>
      <c r="B218" s="1262"/>
      <c r="C218" s="673"/>
      <c r="D218" s="671"/>
      <c r="F218" s="1289" t="s">
        <v>48</v>
      </c>
      <c r="G218" s="1290"/>
      <c r="H218" s="1291"/>
      <c r="I218" s="297"/>
      <c r="J218" s="83">
        <v>10309</v>
      </c>
    </row>
    <row r="219" spans="1:10" s="78" customFormat="1" ht="11.25" customHeight="1">
      <c r="A219" s="1261" t="s">
        <v>720</v>
      </c>
      <c r="B219" s="1262"/>
      <c r="C219" s="673">
        <f>(I101+I108+I110)/1000</f>
        <v>1664.56</v>
      </c>
      <c r="D219" s="671">
        <f>(J101+J115+J114)/1000</f>
        <v>18382.2</v>
      </c>
      <c r="E219" s="81"/>
      <c r="F219" s="1289" t="s">
        <v>49</v>
      </c>
      <c r="G219" s="1290"/>
      <c r="H219" s="1291"/>
      <c r="I219" s="297">
        <v>2638.012</v>
      </c>
      <c r="J219" s="83">
        <f>285+1440</f>
        <v>1725</v>
      </c>
    </row>
    <row r="220" spans="1:10" s="78" customFormat="1" ht="11.25" customHeight="1" thickBot="1">
      <c r="A220" s="1261" t="s">
        <v>364</v>
      </c>
      <c r="B220" s="1262"/>
      <c r="C220" s="673">
        <f>(I107+I112)/1000</f>
        <v>642.84</v>
      </c>
      <c r="D220" s="671">
        <f>J112/1000</f>
        <v>135</v>
      </c>
      <c r="F220" s="1292" t="s">
        <v>50</v>
      </c>
      <c r="G220" s="1293"/>
      <c r="H220" s="1294"/>
      <c r="I220" s="297"/>
      <c r="J220" s="97"/>
    </row>
    <row r="221" spans="1:10" s="78" customFormat="1" ht="11.25" customHeight="1" thickBot="1">
      <c r="A221" s="1261" t="s">
        <v>227</v>
      </c>
      <c r="B221" s="1262"/>
      <c r="C221" s="673">
        <f>I111/1000</f>
        <v>50641.3</v>
      </c>
      <c r="D221" s="671"/>
      <c r="F221" s="1283" t="s">
        <v>46</v>
      </c>
      <c r="G221" s="1284"/>
      <c r="H221" s="1285"/>
      <c r="I221" s="89">
        <f>SUM(I211+I212-I216)</f>
        <v>1795.3811999999998</v>
      </c>
      <c r="J221" s="90">
        <f>SUM(J211+J212-J216)</f>
        <v>-0.002599999999802094</v>
      </c>
    </row>
    <row r="222" spans="1:6" s="78" customFormat="1" ht="11.25" customHeight="1" thickBot="1">
      <c r="A222" s="1261" t="s">
        <v>685</v>
      </c>
      <c r="B222" s="1262"/>
      <c r="C222" s="673">
        <f>I113/1000</f>
        <v>-3.3</v>
      </c>
      <c r="D222" s="671">
        <f>(F194+E173)/1000</f>
        <v>22320.829</v>
      </c>
      <c r="F222" s="81"/>
    </row>
    <row r="223" spans="1:10" s="78" customFormat="1" ht="11.25" customHeight="1" thickBot="1">
      <c r="A223" s="1323" t="s">
        <v>171</v>
      </c>
      <c r="B223" s="1324"/>
      <c r="C223" s="673">
        <v>2638.012</v>
      </c>
      <c r="D223" s="670">
        <f>J219</f>
        <v>1725</v>
      </c>
      <c r="E223" s="82"/>
      <c r="F223" s="1330" t="s">
        <v>197</v>
      </c>
      <c r="G223" s="1331"/>
      <c r="H223" s="1332"/>
      <c r="I223" s="101" t="s">
        <v>35</v>
      </c>
      <c r="J223" s="69" t="s">
        <v>36</v>
      </c>
    </row>
    <row r="224" spans="1:10" s="78" customFormat="1" ht="11.25" customHeight="1" thickBot="1">
      <c r="A224" s="1283" t="s">
        <v>45</v>
      </c>
      <c r="B224" s="1285"/>
      <c r="C224" s="707">
        <f>SUM(C225:C253)</f>
        <v>97690.93</v>
      </c>
      <c r="D224" s="708">
        <f>SUM(D225:D253)</f>
        <v>118319.51199999999</v>
      </c>
      <c r="E224" s="84"/>
      <c r="F224" s="1333"/>
      <c r="G224" s="1334"/>
      <c r="H224" s="1335"/>
      <c r="I224" s="102" t="s">
        <v>232</v>
      </c>
      <c r="J224" s="71" t="s">
        <v>392</v>
      </c>
    </row>
    <row r="225" spans="1:10" s="78" customFormat="1" ht="11.25" customHeight="1">
      <c r="A225" s="1286" t="s">
        <v>172</v>
      </c>
      <c r="B225" s="1490"/>
      <c r="C225" s="1058">
        <v>3069.08</v>
      </c>
      <c r="D225" s="1059"/>
      <c r="E225" s="80"/>
      <c r="F225" s="1307" t="s">
        <v>42</v>
      </c>
      <c r="G225" s="1308"/>
      <c r="H225" s="1309"/>
      <c r="I225" s="189">
        <v>129.09</v>
      </c>
      <c r="J225" s="98">
        <f>+I228</f>
        <v>129.09</v>
      </c>
    </row>
    <row r="226" spans="1:10" s="78" customFormat="1" ht="11.25" customHeight="1">
      <c r="A226" s="1289" t="s">
        <v>180</v>
      </c>
      <c r="B226" s="1462"/>
      <c r="C226" s="1060"/>
      <c r="D226" s="83">
        <f>H179/1000</f>
        <v>4450</v>
      </c>
      <c r="E226" s="80"/>
      <c r="F226" s="1304" t="s">
        <v>43</v>
      </c>
      <c r="G226" s="1305"/>
      <c r="H226" s="1306"/>
      <c r="I226" s="104"/>
      <c r="J226" s="99"/>
    </row>
    <row r="227" spans="1:10" s="78" customFormat="1" ht="11.25" customHeight="1">
      <c r="A227" s="1289" t="s">
        <v>181</v>
      </c>
      <c r="B227" s="1462"/>
      <c r="C227" s="1060"/>
      <c r="D227" s="83"/>
      <c r="E227" s="80"/>
      <c r="F227" s="1304" t="s">
        <v>45</v>
      </c>
      <c r="G227" s="1305"/>
      <c r="H227" s="1306"/>
      <c r="I227" s="104"/>
      <c r="J227" s="99"/>
    </row>
    <row r="228" spans="1:10" s="78" customFormat="1" ht="11.25" customHeight="1" thickBot="1">
      <c r="A228" s="1289" t="s">
        <v>182</v>
      </c>
      <c r="B228" s="1462"/>
      <c r="C228" s="1060"/>
      <c r="D228" s="671"/>
      <c r="E228" s="80"/>
      <c r="F228" s="1327" t="s">
        <v>46</v>
      </c>
      <c r="G228" s="1328"/>
      <c r="H228" s="1329"/>
      <c r="I228" s="105">
        <f>+I225+I226-I227</f>
        <v>129.09</v>
      </c>
      <c r="J228" s="100">
        <f>SUM(J225+J226-J227)</f>
        <v>129.09</v>
      </c>
    </row>
    <row r="229" spans="1:6" s="78" customFormat="1" ht="11.25" customHeight="1" thickBot="1">
      <c r="A229" s="1289" t="s">
        <v>183</v>
      </c>
      <c r="B229" s="1462"/>
      <c r="C229" s="1060"/>
      <c r="D229" s="671"/>
      <c r="E229" s="80"/>
      <c r="F229" s="80"/>
    </row>
    <row r="230" spans="1:10" s="78" customFormat="1" ht="11.25" customHeight="1">
      <c r="A230" s="1289" t="s">
        <v>184</v>
      </c>
      <c r="B230" s="1462"/>
      <c r="C230" s="1060"/>
      <c r="D230" s="671">
        <f>J179/1000</f>
        <v>16065</v>
      </c>
      <c r="E230" s="80"/>
      <c r="F230" s="1313" t="s">
        <v>198</v>
      </c>
      <c r="G230" s="1314"/>
      <c r="H230" s="1314"/>
      <c r="I230" s="721" t="s">
        <v>35</v>
      </c>
      <c r="J230" s="77" t="s">
        <v>36</v>
      </c>
    </row>
    <row r="231" spans="1:10" s="78" customFormat="1" ht="11.25" customHeight="1" thickBot="1">
      <c r="A231" s="1289" t="s">
        <v>474</v>
      </c>
      <c r="B231" s="1462"/>
      <c r="C231" s="1060">
        <v>50023.34</v>
      </c>
      <c r="D231" s="671">
        <f>(E179+F179)/1000</f>
        <v>22708.931</v>
      </c>
      <c r="E231" s="80"/>
      <c r="F231" s="1315"/>
      <c r="G231" s="1316"/>
      <c r="H231" s="1316"/>
      <c r="I231" s="722" t="s">
        <v>232</v>
      </c>
      <c r="J231" s="71" t="s">
        <v>392</v>
      </c>
    </row>
    <row r="232" spans="1:10" s="78" customFormat="1" ht="11.25" customHeight="1">
      <c r="A232" s="1289" t="s">
        <v>173</v>
      </c>
      <c r="B232" s="1462"/>
      <c r="C232" s="1060">
        <v>14698.14</v>
      </c>
      <c r="D232" s="671">
        <f>(C179+D179)/1000</f>
        <v>35200.004</v>
      </c>
      <c r="E232" s="84"/>
      <c r="F232" s="1325" t="s">
        <v>42</v>
      </c>
      <c r="G232" s="1326"/>
      <c r="H232" s="1326"/>
      <c r="I232" s="723">
        <v>1975.98</v>
      </c>
      <c r="J232" s="106">
        <f>+I235</f>
        <v>515.3199999999997</v>
      </c>
    </row>
    <row r="233" spans="1:10" s="78" customFormat="1" ht="11.25" customHeight="1">
      <c r="A233" s="1289" t="s">
        <v>174</v>
      </c>
      <c r="B233" s="1462"/>
      <c r="C233" s="1060">
        <v>2533.57</v>
      </c>
      <c r="D233" s="83"/>
      <c r="E233" s="80"/>
      <c r="F233" s="1319" t="s">
        <v>43</v>
      </c>
      <c r="G233" s="1320"/>
      <c r="H233" s="1320"/>
      <c r="I233" s="724">
        <v>3827.23</v>
      </c>
      <c r="J233" s="107">
        <v>3943.08</v>
      </c>
    </row>
    <row r="234" spans="1:10" s="78" customFormat="1" ht="11.25" customHeight="1">
      <c r="A234" s="1289" t="s">
        <v>185</v>
      </c>
      <c r="B234" s="1462"/>
      <c r="C234" s="1060"/>
      <c r="D234" s="83"/>
      <c r="E234" s="80"/>
      <c r="F234" s="1319" t="s">
        <v>45</v>
      </c>
      <c r="G234" s="1320"/>
      <c r="H234" s="1320"/>
      <c r="I234" s="725">
        <v>5287.89</v>
      </c>
      <c r="J234" s="85">
        <v>3632.64</v>
      </c>
    </row>
    <row r="235" spans="1:10" s="78" customFormat="1" ht="11.25" customHeight="1" thickBot="1">
      <c r="A235" s="1289" t="s">
        <v>186</v>
      </c>
      <c r="B235" s="1462"/>
      <c r="C235" s="1060"/>
      <c r="D235" s="83"/>
      <c r="E235" s="80"/>
      <c r="F235" s="1317" t="s">
        <v>46</v>
      </c>
      <c r="G235" s="1318"/>
      <c r="H235" s="1318"/>
      <c r="I235" s="726">
        <f>+I232+I233-I234</f>
        <v>515.3199999999997</v>
      </c>
      <c r="J235" s="86">
        <f>SUM(J232+J233-J234)</f>
        <v>825.7599999999998</v>
      </c>
    </row>
    <row r="236" spans="1:6" s="78" customFormat="1" ht="11.25" customHeight="1">
      <c r="A236" s="1289" t="s">
        <v>187</v>
      </c>
      <c r="B236" s="1462"/>
      <c r="C236" s="1060"/>
      <c r="D236" s="671"/>
      <c r="E236" s="80"/>
      <c r="F236" s="80"/>
    </row>
    <row r="237" spans="1:6" s="78" customFormat="1" ht="11.25" customHeight="1">
      <c r="A237" s="1289" t="s">
        <v>188</v>
      </c>
      <c r="B237" s="1462"/>
      <c r="C237" s="1060"/>
      <c r="D237" s="671"/>
      <c r="E237" s="80"/>
      <c r="F237" s="80"/>
    </row>
    <row r="238" spans="1:6" s="78" customFormat="1" ht="11.25" customHeight="1">
      <c r="A238" s="1289" t="s">
        <v>722</v>
      </c>
      <c r="B238" s="1462"/>
      <c r="C238" s="1060">
        <f>C219</f>
        <v>1664.56</v>
      </c>
      <c r="D238" s="671">
        <f>J186/1000+J189/1000</f>
        <v>2317.2</v>
      </c>
      <c r="E238" s="80"/>
      <c r="F238" s="80"/>
    </row>
    <row r="239" spans="1:6" s="78" customFormat="1" ht="11.25" customHeight="1">
      <c r="A239" s="1289" t="s">
        <v>189</v>
      </c>
      <c r="B239" s="1462"/>
      <c r="C239" s="1060"/>
      <c r="D239" s="671"/>
      <c r="E239" s="80"/>
      <c r="F239" s="80"/>
    </row>
    <row r="240" spans="1:6" s="78" customFormat="1" ht="11.25" customHeight="1">
      <c r="A240" s="1289" t="s">
        <v>366</v>
      </c>
      <c r="B240" s="1462"/>
      <c r="C240" s="1060">
        <f>C220</f>
        <v>642.84</v>
      </c>
      <c r="D240" s="671">
        <f>J187/1000</f>
        <v>135</v>
      </c>
      <c r="E240" s="80"/>
      <c r="F240" s="80"/>
    </row>
    <row r="241" spans="1:6" s="78" customFormat="1" ht="11.25" customHeight="1">
      <c r="A241" s="1289" t="s">
        <v>229</v>
      </c>
      <c r="B241" s="1462"/>
      <c r="C241" s="1060"/>
      <c r="D241" s="671"/>
      <c r="E241" s="80"/>
      <c r="F241" s="80"/>
    </row>
    <row r="242" spans="1:6" s="78" customFormat="1" ht="11.25" customHeight="1">
      <c r="A242" s="1289" t="s">
        <v>175</v>
      </c>
      <c r="B242" s="1462"/>
      <c r="C242" s="1060">
        <v>572.12</v>
      </c>
      <c r="D242" s="671">
        <f>C190/1000</f>
        <v>5476.947</v>
      </c>
      <c r="E242" s="80"/>
      <c r="F242" s="80"/>
    </row>
    <row r="243" spans="1:6" s="78" customFormat="1" ht="11.25" customHeight="1">
      <c r="A243" s="1289" t="s">
        <v>176</v>
      </c>
      <c r="B243" s="1462"/>
      <c r="C243" s="1060">
        <v>159.8</v>
      </c>
      <c r="D243" s="671"/>
      <c r="E243" s="80"/>
      <c r="F243" s="80"/>
    </row>
    <row r="244" spans="1:6" s="78" customFormat="1" ht="11.25" customHeight="1">
      <c r="A244" s="1289" t="s">
        <v>250</v>
      </c>
      <c r="B244" s="1291"/>
      <c r="C244" s="1060"/>
      <c r="D244" s="671"/>
      <c r="E244" s="80"/>
      <c r="F244" s="80"/>
    </row>
    <row r="245" spans="1:6" s="78" customFormat="1" ht="11.25" customHeight="1">
      <c r="A245" s="1289" t="s">
        <v>251</v>
      </c>
      <c r="B245" s="1291"/>
      <c r="C245" s="1060"/>
      <c r="D245" s="83"/>
      <c r="E245" s="80"/>
      <c r="F245" s="80"/>
    </row>
    <row r="246" spans="1:6" s="78" customFormat="1" ht="11.25" customHeight="1">
      <c r="A246" s="1289" t="s">
        <v>792</v>
      </c>
      <c r="B246" s="1291"/>
      <c r="C246" s="1060"/>
      <c r="D246" s="83"/>
      <c r="E246" s="80"/>
      <c r="F246" s="80"/>
    </row>
    <row r="247" spans="1:6" s="78" customFormat="1" ht="11.25" customHeight="1">
      <c r="A247" s="1289" t="s">
        <v>793</v>
      </c>
      <c r="B247" s="1291"/>
      <c r="C247" s="1060"/>
      <c r="D247" s="83"/>
      <c r="E247" s="80"/>
      <c r="F247" s="80"/>
    </row>
    <row r="248" spans="1:6" s="78" customFormat="1" ht="11.25" customHeight="1">
      <c r="A248" s="1289" t="s">
        <v>794</v>
      </c>
      <c r="B248" s="1291"/>
      <c r="C248" s="1060"/>
      <c r="D248" s="83"/>
      <c r="E248" s="80"/>
      <c r="F248" s="80"/>
    </row>
    <row r="249" spans="1:6" s="78" customFormat="1" ht="11.25" customHeight="1">
      <c r="A249" s="1289" t="s">
        <v>230</v>
      </c>
      <c r="B249" s="1462"/>
      <c r="C249" s="1060"/>
      <c r="D249" s="83">
        <f>E139/1000</f>
        <v>1440</v>
      </c>
      <c r="E249" s="80"/>
      <c r="F249" s="80"/>
    </row>
    <row r="250" spans="1:6" s="78" customFormat="1" ht="11.25" customHeight="1">
      <c r="A250" s="1289" t="s">
        <v>177</v>
      </c>
      <c r="B250" s="1462"/>
      <c r="C250" s="1060">
        <v>4366</v>
      </c>
      <c r="D250" s="83">
        <f>(C139+D139)/1000</f>
        <v>8512</v>
      </c>
      <c r="E250" s="80"/>
      <c r="F250" s="80"/>
    </row>
    <row r="251" spans="1:6" s="78" customFormat="1" ht="11.25" customHeight="1">
      <c r="A251" s="1338" t="s">
        <v>404</v>
      </c>
      <c r="B251" s="1493"/>
      <c r="C251" s="1060">
        <v>15961.48</v>
      </c>
      <c r="D251" s="83">
        <f>D309/1000</f>
        <v>17453</v>
      </c>
      <c r="E251" s="274"/>
      <c r="F251" s="80"/>
    </row>
    <row r="252" spans="1:6" s="78" customFormat="1" ht="11.25" customHeight="1">
      <c r="A252" s="1338" t="s">
        <v>405</v>
      </c>
      <c r="B252" s="1493"/>
      <c r="C252" s="1060"/>
      <c r="D252" s="83"/>
      <c r="E252" s="81"/>
      <c r="F252" s="80"/>
    </row>
    <row r="253" spans="1:20" s="9" customFormat="1" ht="12" customHeight="1" thickBot="1">
      <c r="A253" s="1491" t="s">
        <v>178</v>
      </c>
      <c r="B253" s="1492"/>
      <c r="C253" s="1061">
        <v>4000</v>
      </c>
      <c r="D253" s="685">
        <f>(356625+4204805)/1000</f>
        <v>4561.43</v>
      </c>
      <c r="E253" s="6"/>
      <c r="F253" s="6"/>
      <c r="G253" s="6"/>
      <c r="H253" s="6"/>
      <c r="I253" s="3"/>
      <c r="J253" s="56"/>
      <c r="K253" s="3"/>
      <c r="L253" s="3"/>
      <c r="M253" s="3"/>
      <c r="N253"/>
      <c r="O253"/>
      <c r="P253"/>
      <c r="Q253"/>
      <c r="R253"/>
      <c r="S253"/>
      <c r="T253"/>
    </row>
    <row r="254" spans="1:14" ht="11.25" customHeight="1" thickBot="1">
      <c r="A254" s="1283" t="s">
        <v>46</v>
      </c>
      <c r="B254" s="1285"/>
      <c r="C254" s="89">
        <f>SUM(C211+C212-C224)</f>
        <v>49188.951</v>
      </c>
      <c r="D254" s="90">
        <f>SUM(D211+D212-D224)</f>
        <v>13879.722000000009</v>
      </c>
      <c r="E254" s="1210"/>
      <c r="M254"/>
      <c r="N254"/>
    </row>
    <row r="255" spans="1:14" ht="6" customHeight="1">
      <c r="A255" s="2"/>
      <c r="J255" s="3"/>
      <c r="K255" s="56"/>
      <c r="N255"/>
    </row>
    <row r="256" spans="1:14" ht="15" customHeight="1" thickBot="1">
      <c r="A256" s="11" t="s">
        <v>519</v>
      </c>
      <c r="B256" s="20"/>
      <c r="C256" s="20"/>
      <c r="D256" s="3"/>
      <c r="J256" s="3"/>
      <c r="K256" s="56"/>
      <c r="N256"/>
    </row>
    <row r="257" spans="1:14" ht="11.25" customHeight="1">
      <c r="A257" s="1340" t="s">
        <v>30</v>
      </c>
      <c r="B257" s="1494"/>
      <c r="C257" s="23" t="s">
        <v>35</v>
      </c>
      <c r="D257" s="18" t="s">
        <v>36</v>
      </c>
      <c r="J257" s="3"/>
      <c r="K257" s="56"/>
      <c r="N257"/>
    </row>
    <row r="258" spans="1:14" ht="13.5" thickBot="1">
      <c r="A258" s="1342"/>
      <c r="B258" s="1495"/>
      <c r="C258" s="102" t="s">
        <v>232</v>
      </c>
      <c r="D258" s="71" t="s">
        <v>392</v>
      </c>
      <c r="M258"/>
      <c r="N258"/>
    </row>
    <row r="259" spans="1:14" s="342" customFormat="1" ht="13.5" thickBot="1">
      <c r="A259" s="1257" t="s">
        <v>192</v>
      </c>
      <c r="B259" s="1258"/>
      <c r="C259" s="199">
        <v>1184.86</v>
      </c>
      <c r="D259" s="191">
        <v>1194</v>
      </c>
      <c r="E259" s="3"/>
      <c r="F259" s="3"/>
      <c r="G259" s="3"/>
      <c r="H259" s="3"/>
      <c r="I259" s="3"/>
      <c r="J259" s="56"/>
      <c r="K259" s="3"/>
      <c r="L259" s="3"/>
      <c r="M259" s="3"/>
      <c r="N259" s="3"/>
    </row>
    <row r="260" spans="1:10" s="48" customFormat="1" ht="12.75">
      <c r="A260" s="3"/>
      <c r="B260" s="6"/>
      <c r="C260" s="6"/>
      <c r="D260" s="3"/>
      <c r="J260" s="68"/>
    </row>
    <row r="261" spans="1:10" s="48" customFormat="1" ht="16.5" thickBot="1">
      <c r="A261" s="427" t="s">
        <v>566</v>
      </c>
      <c r="B261" s="6"/>
      <c r="C261" s="6"/>
      <c r="D261" s="6"/>
      <c r="J261" s="68"/>
    </row>
    <row r="262" spans="1:10" s="48" customFormat="1" ht="33.75">
      <c r="A262" s="435" t="s">
        <v>271</v>
      </c>
      <c r="B262" s="436" t="s">
        <v>272</v>
      </c>
      <c r="C262" s="436" t="s">
        <v>429</v>
      </c>
      <c r="D262" s="437" t="s">
        <v>430</v>
      </c>
      <c r="J262" s="68"/>
    </row>
    <row r="263" spans="1:10" s="48" customFormat="1" ht="11.25">
      <c r="A263" s="441">
        <v>1</v>
      </c>
      <c r="B263" s="459" t="s">
        <v>686</v>
      </c>
      <c r="C263" s="460">
        <v>210000</v>
      </c>
      <c r="D263" s="461">
        <v>210000</v>
      </c>
      <c r="J263" s="68"/>
    </row>
    <row r="264" spans="1:10" s="48" customFormat="1" ht="11.25">
      <c r="A264" s="441">
        <v>2</v>
      </c>
      <c r="B264" s="459" t="s">
        <v>687</v>
      </c>
      <c r="C264" s="460">
        <v>0</v>
      </c>
      <c r="D264" s="461">
        <v>1700000</v>
      </c>
      <c r="J264" s="68"/>
    </row>
    <row r="265" spans="1:10" s="48" customFormat="1" ht="22.5">
      <c r="A265" s="441">
        <v>3</v>
      </c>
      <c r="B265" s="459" t="s">
        <v>688</v>
      </c>
      <c r="C265" s="460">
        <v>0</v>
      </c>
      <c r="D265" s="461">
        <v>70000</v>
      </c>
      <c r="J265" s="68"/>
    </row>
    <row r="266" spans="1:10" s="48" customFormat="1" ht="11.25">
      <c r="A266" s="441">
        <v>4</v>
      </c>
      <c r="B266" s="459" t="s">
        <v>689</v>
      </c>
      <c r="C266" s="460">
        <v>0</v>
      </c>
      <c r="D266" s="461">
        <v>60000</v>
      </c>
      <c r="J266" s="68"/>
    </row>
    <row r="267" spans="1:10" s="48" customFormat="1" ht="22.5">
      <c r="A267" s="441">
        <v>5</v>
      </c>
      <c r="B267" s="459" t="s">
        <v>690</v>
      </c>
      <c r="C267" s="460">
        <v>0</v>
      </c>
      <c r="D267" s="461">
        <v>350000</v>
      </c>
      <c r="J267" s="68"/>
    </row>
    <row r="268" spans="1:10" s="48" customFormat="1" ht="11.25">
      <c r="A268" s="441">
        <v>6</v>
      </c>
      <c r="B268" s="459" t="s">
        <v>691</v>
      </c>
      <c r="C268" s="460">
        <v>0</v>
      </c>
      <c r="D268" s="461">
        <v>180000</v>
      </c>
      <c r="J268" s="68"/>
    </row>
    <row r="269" spans="1:10" s="48" customFormat="1" ht="11.25">
      <c r="A269" s="441">
        <v>7</v>
      </c>
      <c r="B269" s="459" t="s">
        <v>692</v>
      </c>
      <c r="C269" s="460">
        <v>0</v>
      </c>
      <c r="D269" s="461">
        <v>80000</v>
      </c>
      <c r="J269" s="68"/>
    </row>
    <row r="270" spans="1:10" s="48" customFormat="1" ht="22.5">
      <c r="A270" s="441">
        <v>8</v>
      </c>
      <c r="B270" s="459" t="s">
        <v>693</v>
      </c>
      <c r="C270" s="460">
        <v>0</v>
      </c>
      <c r="D270" s="461">
        <v>350000</v>
      </c>
      <c r="J270" s="68"/>
    </row>
    <row r="271" spans="1:10" s="48" customFormat="1" ht="11.25">
      <c r="A271" s="441">
        <v>9</v>
      </c>
      <c r="B271" s="459" t="s">
        <v>694</v>
      </c>
      <c r="C271" s="460">
        <v>0</v>
      </c>
      <c r="D271" s="461">
        <v>350000</v>
      </c>
      <c r="J271" s="68"/>
    </row>
    <row r="272" spans="1:10" s="48" customFormat="1" ht="22.5">
      <c r="A272" s="441">
        <v>10</v>
      </c>
      <c r="B272" s="459" t="s">
        <v>695</v>
      </c>
      <c r="C272" s="460">
        <v>0</v>
      </c>
      <c r="D272" s="461">
        <v>200000</v>
      </c>
      <c r="J272" s="68"/>
    </row>
    <row r="273" spans="1:10" s="48" customFormat="1" ht="22.5">
      <c r="A273" s="441">
        <v>11</v>
      </c>
      <c r="B273" s="459" t="s">
        <v>696</v>
      </c>
      <c r="C273" s="460">
        <v>0</v>
      </c>
      <c r="D273" s="461">
        <v>100000</v>
      </c>
      <c r="J273" s="68"/>
    </row>
    <row r="274" spans="1:10" s="48" customFormat="1" ht="11.25">
      <c r="A274" s="441">
        <v>12</v>
      </c>
      <c r="B274" s="459" t="s">
        <v>697</v>
      </c>
      <c r="C274" s="460">
        <v>0</v>
      </c>
      <c r="D274" s="461">
        <v>1200000</v>
      </c>
      <c r="J274" s="68"/>
    </row>
    <row r="275" spans="1:10" s="48" customFormat="1" ht="11.25">
      <c r="A275" s="441">
        <v>13</v>
      </c>
      <c r="B275" s="459" t="s">
        <v>698</v>
      </c>
      <c r="C275" s="460">
        <v>0</v>
      </c>
      <c r="D275" s="461">
        <v>88000</v>
      </c>
      <c r="J275" s="68"/>
    </row>
    <row r="276" spans="1:10" s="48" customFormat="1" ht="11.25">
      <c r="A276" s="441">
        <v>14</v>
      </c>
      <c r="B276" s="459" t="s">
        <v>699</v>
      </c>
      <c r="C276" s="460">
        <v>0</v>
      </c>
      <c r="D276" s="461">
        <v>100000</v>
      </c>
      <c r="J276" s="68"/>
    </row>
    <row r="277" spans="1:10" s="48" customFormat="1" ht="11.25">
      <c r="A277" s="441">
        <v>15</v>
      </c>
      <c r="B277" s="459" t="s">
        <v>700</v>
      </c>
      <c r="C277" s="460">
        <v>0</v>
      </c>
      <c r="D277" s="461">
        <v>400000</v>
      </c>
      <c r="J277" s="68"/>
    </row>
    <row r="278" spans="1:10" s="48" customFormat="1" ht="11.25">
      <c r="A278" s="441">
        <v>16</v>
      </c>
      <c r="B278" s="459" t="s">
        <v>701</v>
      </c>
      <c r="C278" s="460">
        <v>0</v>
      </c>
      <c r="D278" s="461">
        <v>250000</v>
      </c>
      <c r="J278" s="68"/>
    </row>
    <row r="279" spans="1:10" s="468" customFormat="1" ht="11.25" customHeight="1">
      <c r="A279" s="441">
        <v>17</v>
      </c>
      <c r="B279" s="459" t="s">
        <v>702</v>
      </c>
      <c r="C279" s="460">
        <v>0</v>
      </c>
      <c r="D279" s="461">
        <v>15000</v>
      </c>
      <c r="J279" s="469"/>
    </row>
    <row r="280" spans="1:10" s="48" customFormat="1" ht="11.25">
      <c r="A280" s="441">
        <v>18</v>
      </c>
      <c r="B280" s="459" t="s">
        <v>703</v>
      </c>
      <c r="C280" s="460">
        <v>0</v>
      </c>
      <c r="D280" s="461">
        <v>50000</v>
      </c>
      <c r="J280" s="68"/>
    </row>
    <row r="281" spans="1:10" s="466" customFormat="1" ht="11.25">
      <c r="A281" s="1460" t="s">
        <v>273</v>
      </c>
      <c r="B281" s="1461"/>
      <c r="C281" s="467">
        <f>SUM(C263:C280)</f>
        <v>210000</v>
      </c>
      <c r="D281" s="475">
        <f>SUM(D263:D280)</f>
        <v>5753000</v>
      </c>
      <c r="J281" s="470"/>
    </row>
    <row r="282" spans="1:10" s="48" customFormat="1" ht="11.25">
      <c r="A282" s="141"/>
      <c r="B282" s="476"/>
      <c r="C282" s="476"/>
      <c r="D282" s="477"/>
      <c r="J282" s="68"/>
    </row>
    <row r="283" spans="1:10" s="48" customFormat="1" ht="33.75">
      <c r="A283" s="441" t="s">
        <v>274</v>
      </c>
      <c r="B283" s="442" t="s">
        <v>275</v>
      </c>
      <c r="C283" s="442" t="s">
        <v>429</v>
      </c>
      <c r="D283" s="443" t="s">
        <v>430</v>
      </c>
      <c r="J283" s="68"/>
    </row>
    <row r="284" spans="1:10" s="48" customFormat="1" ht="11.25">
      <c r="A284" s="441">
        <v>1</v>
      </c>
      <c r="B284" s="459" t="s">
        <v>704</v>
      </c>
      <c r="C284" s="471">
        <v>2594636</v>
      </c>
      <c r="D284" s="461">
        <v>2800000</v>
      </c>
      <c r="J284" s="68"/>
    </row>
    <row r="285" spans="1:10" s="48" customFormat="1" ht="11.25">
      <c r="A285" s="441">
        <v>2</v>
      </c>
      <c r="B285" s="459" t="s">
        <v>705</v>
      </c>
      <c r="C285" s="471">
        <v>1054500</v>
      </c>
      <c r="D285" s="461">
        <v>1500000</v>
      </c>
      <c r="J285" s="68"/>
    </row>
    <row r="286" spans="1:10" s="48" customFormat="1" ht="22.5">
      <c r="A286" s="441">
        <v>3</v>
      </c>
      <c r="B286" s="459" t="s">
        <v>706</v>
      </c>
      <c r="C286" s="471">
        <v>250000</v>
      </c>
      <c r="D286" s="461">
        <v>50000</v>
      </c>
      <c r="J286" s="68"/>
    </row>
    <row r="287" spans="1:10" s="468" customFormat="1" ht="22.5">
      <c r="A287" s="441">
        <v>4</v>
      </c>
      <c r="B287" s="459" t="s">
        <v>707</v>
      </c>
      <c r="C287" s="471">
        <v>0</v>
      </c>
      <c r="D287" s="461">
        <v>4000000</v>
      </c>
      <c r="J287" s="469"/>
    </row>
    <row r="288" spans="1:10" s="48" customFormat="1" ht="11.25">
      <c r="A288" s="441">
        <v>5</v>
      </c>
      <c r="B288" s="459" t="s">
        <v>708</v>
      </c>
      <c r="C288" s="471">
        <v>3000000</v>
      </c>
      <c r="D288" s="461">
        <v>3000000</v>
      </c>
      <c r="J288" s="68"/>
    </row>
    <row r="289" spans="1:10" s="48" customFormat="1" ht="11.25">
      <c r="A289" s="1460" t="s">
        <v>276</v>
      </c>
      <c r="B289" s="1461"/>
      <c r="C289" s="472">
        <f>SUM(C284:C288)</f>
        <v>6899136</v>
      </c>
      <c r="D289" s="475">
        <f>SUM(D284:D288)</f>
        <v>11350000</v>
      </c>
      <c r="J289" s="68"/>
    </row>
    <row r="290" spans="1:10" s="48" customFormat="1" ht="11.25">
      <c r="A290" s="141"/>
      <c r="B290" s="476"/>
      <c r="C290" s="476"/>
      <c r="D290" s="478"/>
      <c r="J290" s="68"/>
    </row>
    <row r="291" spans="1:10" s="468" customFormat="1" ht="34.5" customHeight="1">
      <c r="A291" s="441" t="s">
        <v>274</v>
      </c>
      <c r="B291" s="442" t="s">
        <v>277</v>
      </c>
      <c r="C291" s="442" t="s">
        <v>429</v>
      </c>
      <c r="D291" s="443" t="s">
        <v>430</v>
      </c>
      <c r="J291" s="469"/>
    </row>
    <row r="292" spans="1:10" s="468" customFormat="1" ht="11.25">
      <c r="A292" s="441">
        <v>1</v>
      </c>
      <c r="B292" s="747" t="s">
        <v>709</v>
      </c>
      <c r="C292" s="748">
        <v>0</v>
      </c>
      <c r="D292" s="749">
        <v>50000</v>
      </c>
      <c r="J292" s="469"/>
    </row>
    <row r="293" spans="1:10" s="468" customFormat="1" ht="11.25">
      <c r="A293" s="441">
        <v>2</v>
      </c>
      <c r="B293" s="747" t="s">
        <v>710</v>
      </c>
      <c r="C293" s="748">
        <v>160000</v>
      </c>
      <c r="D293" s="749">
        <v>200000</v>
      </c>
      <c r="J293" s="469"/>
    </row>
    <row r="294" spans="1:10" s="48" customFormat="1" ht="11.25">
      <c r="A294" s="441">
        <v>3</v>
      </c>
      <c r="B294" s="747" t="s">
        <v>711</v>
      </c>
      <c r="C294" s="748">
        <v>60000</v>
      </c>
      <c r="D294" s="749">
        <v>100000</v>
      </c>
      <c r="J294" s="68"/>
    </row>
    <row r="295" spans="1:10" s="48" customFormat="1" ht="11.25">
      <c r="A295" s="1460" t="s">
        <v>280</v>
      </c>
      <c r="B295" s="1461"/>
      <c r="C295" s="467">
        <f>SUM(C292:C294)</f>
        <v>220000</v>
      </c>
      <c r="D295" s="475">
        <f>SUM(D292:D294)</f>
        <v>350000</v>
      </c>
      <c r="J295" s="68"/>
    </row>
    <row r="296" spans="1:10" s="48" customFormat="1" ht="11.25">
      <c r="A296" s="141"/>
      <c r="B296" s="476"/>
      <c r="C296" s="476"/>
      <c r="D296" s="477"/>
      <c r="J296" s="68"/>
    </row>
    <row r="297" spans="1:10" s="468" customFormat="1" ht="36" customHeight="1">
      <c r="A297" s="441" t="s">
        <v>271</v>
      </c>
      <c r="B297" s="442" t="s">
        <v>281</v>
      </c>
      <c r="C297" s="442" t="s">
        <v>429</v>
      </c>
      <c r="D297" s="443" t="s">
        <v>430</v>
      </c>
      <c r="J297" s="469"/>
    </row>
    <row r="298" spans="1:10" s="48" customFormat="1" ht="11.25">
      <c r="A298" s="441">
        <v>1</v>
      </c>
      <c r="B298" s="459"/>
      <c r="C298" s="459"/>
      <c r="D298" s="480"/>
      <c r="J298" s="68"/>
    </row>
    <row r="299" spans="1:10" s="48" customFormat="1" ht="11.25">
      <c r="A299" s="1460" t="s">
        <v>282</v>
      </c>
      <c r="B299" s="1461"/>
      <c r="C299" s="467">
        <f>SUM(C298)</f>
        <v>0</v>
      </c>
      <c r="D299" s="481">
        <f>SUM(D298)</f>
        <v>0</v>
      </c>
      <c r="J299" s="68"/>
    </row>
    <row r="300" spans="1:10" s="48" customFormat="1" ht="11.25">
      <c r="A300" s="141"/>
      <c r="B300" s="476"/>
      <c r="C300" s="476"/>
      <c r="D300" s="477"/>
      <c r="J300" s="68"/>
    </row>
    <row r="301" spans="1:10" s="468" customFormat="1" ht="32.25" customHeight="1">
      <c r="A301" s="441" t="s">
        <v>271</v>
      </c>
      <c r="B301" s="442" t="s">
        <v>283</v>
      </c>
      <c r="C301" s="442" t="s">
        <v>429</v>
      </c>
      <c r="D301" s="443" t="s">
        <v>430</v>
      </c>
      <c r="J301" s="469"/>
    </row>
    <row r="302" spans="1:10" s="468" customFormat="1" ht="11.25" customHeight="1">
      <c r="A302" s="441">
        <v>1</v>
      </c>
      <c r="B302" s="459"/>
      <c r="C302" s="460"/>
      <c r="D302" s="480"/>
      <c r="J302" s="469"/>
    </row>
    <row r="303" spans="1:10" s="466" customFormat="1" ht="11.25">
      <c r="A303" s="1460" t="s">
        <v>289</v>
      </c>
      <c r="B303" s="1461"/>
      <c r="C303" s="467">
        <f>SUM(C302)</f>
        <v>0</v>
      </c>
      <c r="D303" s="481">
        <f>SUM(D302)</f>
        <v>0</v>
      </c>
      <c r="J303" s="470"/>
    </row>
    <row r="304" spans="1:10" s="48" customFormat="1" ht="11.25">
      <c r="A304" s="482"/>
      <c r="B304" s="473"/>
      <c r="C304" s="474"/>
      <c r="D304" s="483"/>
      <c r="J304" s="68"/>
    </row>
    <row r="305" spans="1:10" s="48" customFormat="1" ht="33.75">
      <c r="A305" s="441" t="s">
        <v>271</v>
      </c>
      <c r="B305" s="442" t="s">
        <v>284</v>
      </c>
      <c r="C305" s="442" t="s">
        <v>429</v>
      </c>
      <c r="D305" s="443" t="s">
        <v>430</v>
      </c>
      <c r="J305" s="68"/>
    </row>
    <row r="306" spans="1:10" s="48" customFormat="1" ht="11.25">
      <c r="A306" s="441">
        <v>1</v>
      </c>
      <c r="B306" s="459" t="s">
        <v>285</v>
      </c>
      <c r="C306" s="460">
        <f>SUM(C281,C299)</f>
        <v>210000</v>
      </c>
      <c r="D306" s="461">
        <f>SUM(D281,D299)</f>
        <v>5753000</v>
      </c>
      <c r="J306" s="68"/>
    </row>
    <row r="307" spans="1:10" s="468" customFormat="1" ht="22.5">
      <c r="A307" s="441">
        <v>2</v>
      </c>
      <c r="B307" s="459" t="s">
        <v>286</v>
      </c>
      <c r="C307" s="460">
        <f>SUM(C289)</f>
        <v>6899136</v>
      </c>
      <c r="D307" s="461">
        <f>SUM(D289)</f>
        <v>11350000</v>
      </c>
      <c r="J307" s="469"/>
    </row>
    <row r="308" spans="1:10" s="48" customFormat="1" ht="11.25">
      <c r="A308" s="441">
        <v>3</v>
      </c>
      <c r="B308" s="459" t="s">
        <v>287</v>
      </c>
      <c r="C308" s="460">
        <f>SUM(C295,C303)</f>
        <v>220000</v>
      </c>
      <c r="D308" s="461">
        <f>SUM(D295,D303)</f>
        <v>350000</v>
      </c>
      <c r="J308" s="68"/>
    </row>
    <row r="309" spans="1:10" s="48" customFormat="1" ht="12" thickBot="1">
      <c r="A309" s="484" t="s">
        <v>288</v>
      </c>
      <c r="B309" s="485"/>
      <c r="C309" s="486">
        <f>SUM(C306:C308)</f>
        <v>7329136</v>
      </c>
      <c r="D309" s="487">
        <f>SUM(D306:D308)</f>
        <v>17453000</v>
      </c>
      <c r="J309" s="68"/>
    </row>
    <row r="310" s="48" customFormat="1" ht="11.25">
      <c r="J310" s="68"/>
    </row>
    <row r="311" s="48" customFormat="1" ht="11.25">
      <c r="J311" s="68"/>
    </row>
    <row r="312" s="48" customFormat="1" ht="11.25">
      <c r="J312" s="68"/>
    </row>
    <row r="313" s="48" customFormat="1" ht="11.25">
      <c r="J313" s="68"/>
    </row>
    <row r="314" s="48" customFormat="1" ht="11.25">
      <c r="J314" s="68"/>
    </row>
    <row r="315" s="48" customFormat="1" ht="11.25">
      <c r="J315" s="68"/>
    </row>
    <row r="316" s="48" customFormat="1" ht="11.25">
      <c r="J316" s="68"/>
    </row>
    <row r="317" s="48" customFormat="1" ht="11.25">
      <c r="J317" s="68"/>
    </row>
    <row r="318" s="48" customFormat="1" ht="11.25">
      <c r="J318" s="68"/>
    </row>
    <row r="319" s="48" customFormat="1" ht="11.25">
      <c r="J319" s="68"/>
    </row>
    <row r="320" s="48" customFormat="1" ht="11.25">
      <c r="J320" s="68"/>
    </row>
    <row r="321" spans="1:4" ht="12.75">
      <c r="A321" s="48"/>
      <c r="B321" s="48"/>
      <c r="C321" s="48"/>
      <c r="D321" s="48"/>
    </row>
    <row r="322" spans="1:4" ht="12.75">
      <c r="A322" s="48"/>
      <c r="B322" s="48"/>
      <c r="C322" s="48"/>
      <c r="D322" s="48"/>
    </row>
  </sheetData>
  <sheetProtection formatCells="0"/>
  <protectedRanges>
    <protectedRange password="A131" sqref="C7:D7 D9 C10:D22 D23 C24:D24 C26:D53 C55:D61 D64 C73:D78 C80:D94 F7:G7 G9 F10:G22 G23 F24:G24 F26:G53 F55:G61 G64 F73:G78 F80:G89 G90 F91:G94" name="Oblast1_1"/>
    <protectedRange password="A131" sqref="D100:E121" name="Oblast1"/>
    <protectedRange password="A131" sqref="C211 C213:D223 D227 D229:D230 D245 D247:D248 D251:D253 D235 C225:C253 D237:D240" name="Oblast1_2"/>
    <protectedRange password="A131" sqref="I211 I213:J215 I217:J220" name="Oblast1_3"/>
    <protectedRange password="A131" sqref="I225:I227" name="Oblast1_4"/>
    <protectedRange password="A131" sqref="I232:I234 J233:J234" name="Oblast1_5"/>
  </protectedRanges>
  <mergeCells count="264">
    <mergeCell ref="D195:E195"/>
    <mergeCell ref="K192:K193"/>
    <mergeCell ref="L192:L193"/>
    <mergeCell ref="A192:B194"/>
    <mergeCell ref="C192:C193"/>
    <mergeCell ref="D192:D193"/>
    <mergeCell ref="E192:E193"/>
    <mergeCell ref="G192:G193"/>
    <mergeCell ref="J192:J193"/>
    <mergeCell ref="A186:B186"/>
    <mergeCell ref="A188:B188"/>
    <mergeCell ref="A190:B190"/>
    <mergeCell ref="G181:G182"/>
    <mergeCell ref="J181:J182"/>
    <mergeCell ref="A187:B187"/>
    <mergeCell ref="A189:B189"/>
    <mergeCell ref="A185:B185"/>
    <mergeCell ref="K181:K182"/>
    <mergeCell ref="L181:L182"/>
    <mergeCell ref="A183:B183"/>
    <mergeCell ref="A184:B184"/>
    <mergeCell ref="A179:B179"/>
    <mergeCell ref="A181:B182"/>
    <mergeCell ref="C181:C182"/>
    <mergeCell ref="D181:D182"/>
    <mergeCell ref="E181:E182"/>
    <mergeCell ref="A155:B155"/>
    <mergeCell ref="A156:B156"/>
    <mergeCell ref="A178:B178"/>
    <mergeCell ref="A157:B157"/>
    <mergeCell ref="A158:B158"/>
    <mergeCell ref="A159:B159"/>
    <mergeCell ref="A160:B160"/>
    <mergeCell ref="A161:B161"/>
    <mergeCell ref="A177:B177"/>
    <mergeCell ref="A165:B165"/>
    <mergeCell ref="A148:B148"/>
    <mergeCell ref="A149:B149"/>
    <mergeCell ref="A150:B150"/>
    <mergeCell ref="A151:B151"/>
    <mergeCell ref="A152:B152"/>
    <mergeCell ref="A154:B154"/>
    <mergeCell ref="A153:B153"/>
    <mergeCell ref="L141:L142"/>
    <mergeCell ref="A143:B143"/>
    <mergeCell ref="A144:B144"/>
    <mergeCell ref="A145:B145"/>
    <mergeCell ref="A146:B146"/>
    <mergeCell ref="A147:B147"/>
    <mergeCell ref="A139:B139"/>
    <mergeCell ref="A141:B142"/>
    <mergeCell ref="C141:C142"/>
    <mergeCell ref="D141:D142"/>
    <mergeCell ref="E141:E142"/>
    <mergeCell ref="K133:K134"/>
    <mergeCell ref="G141:G142"/>
    <mergeCell ref="J141:J142"/>
    <mergeCell ref="K141:K142"/>
    <mergeCell ref="A136:B136"/>
    <mergeCell ref="L133:L134"/>
    <mergeCell ref="A135:B135"/>
    <mergeCell ref="A137:B137"/>
    <mergeCell ref="A138:B138"/>
    <mergeCell ref="A133:B134"/>
    <mergeCell ref="C133:C134"/>
    <mergeCell ref="D133:D134"/>
    <mergeCell ref="E133:E134"/>
    <mergeCell ref="G133:G134"/>
    <mergeCell ref="J133:J134"/>
    <mergeCell ref="A76:B76"/>
    <mergeCell ref="A77:B77"/>
    <mergeCell ref="A78:A79"/>
    <mergeCell ref="A81:B81"/>
    <mergeCell ref="A128:B128"/>
    <mergeCell ref="A127:B127"/>
    <mergeCell ref="A100:B100"/>
    <mergeCell ref="A103:B103"/>
    <mergeCell ref="A111:B111"/>
    <mergeCell ref="A126:C126"/>
    <mergeCell ref="A52:B52"/>
    <mergeCell ref="A63:B63"/>
    <mergeCell ref="A64:B64"/>
    <mergeCell ref="A65:B65"/>
    <mergeCell ref="A66:A68"/>
    <mergeCell ref="A53:B53"/>
    <mergeCell ref="A54:B54"/>
    <mergeCell ref="A55:B55"/>
    <mergeCell ref="A56:B56"/>
    <mergeCell ref="A57:B57"/>
    <mergeCell ref="A42:B42"/>
    <mergeCell ref="A43:B43"/>
    <mergeCell ref="A44:A47"/>
    <mergeCell ref="A48:B48"/>
    <mergeCell ref="A49:A50"/>
    <mergeCell ref="A51:B51"/>
    <mergeCell ref="F225:H225"/>
    <mergeCell ref="F217:H217"/>
    <mergeCell ref="F235:H235"/>
    <mergeCell ref="F234:H234"/>
    <mergeCell ref="F233:H233"/>
    <mergeCell ref="F232:H232"/>
    <mergeCell ref="A259:B259"/>
    <mergeCell ref="A246:B246"/>
    <mergeCell ref="A254:B254"/>
    <mergeCell ref="A253:B253"/>
    <mergeCell ref="A252:B252"/>
    <mergeCell ref="A251:B251"/>
    <mergeCell ref="A250:B250"/>
    <mergeCell ref="A249:B249"/>
    <mergeCell ref="A247:B247"/>
    <mergeCell ref="A257:B258"/>
    <mergeCell ref="A223:B223"/>
    <mergeCell ref="F230:H231"/>
    <mergeCell ref="F216:H216"/>
    <mergeCell ref="F215:H215"/>
    <mergeCell ref="F214:H214"/>
    <mergeCell ref="F223:H224"/>
    <mergeCell ref="F228:H228"/>
    <mergeCell ref="F227:H227"/>
    <mergeCell ref="F226:H226"/>
    <mergeCell ref="A217:B217"/>
    <mergeCell ref="F209:H210"/>
    <mergeCell ref="F221:H221"/>
    <mergeCell ref="F220:H220"/>
    <mergeCell ref="F219:H219"/>
    <mergeCell ref="F218:H218"/>
    <mergeCell ref="F213:H213"/>
    <mergeCell ref="F211:H211"/>
    <mergeCell ref="F212:H212"/>
    <mergeCell ref="A219:B219"/>
    <mergeCell ref="A209:B210"/>
    <mergeCell ref="A212:B212"/>
    <mergeCell ref="A211:B211"/>
    <mergeCell ref="A213:B213"/>
    <mergeCell ref="A216:B216"/>
    <mergeCell ref="A215:B215"/>
    <mergeCell ref="A214:B214"/>
    <mergeCell ref="A242:B242"/>
    <mergeCell ref="A241:B241"/>
    <mergeCell ref="A239:B239"/>
    <mergeCell ref="A240:B240"/>
    <mergeCell ref="A233:B233"/>
    <mergeCell ref="A218:B218"/>
    <mergeCell ref="A221:B221"/>
    <mergeCell ref="A225:B225"/>
    <mergeCell ref="A224:B224"/>
    <mergeCell ref="A220:B220"/>
    <mergeCell ref="A232:B232"/>
    <mergeCell ref="A231:B231"/>
    <mergeCell ref="A230:B230"/>
    <mergeCell ref="A229:B229"/>
    <mergeCell ref="A235:B235"/>
    <mergeCell ref="A129:B129"/>
    <mergeCell ref="A222:B222"/>
    <mergeCell ref="A228:B228"/>
    <mergeCell ref="A227:B227"/>
    <mergeCell ref="A226:B226"/>
    <mergeCell ref="A121:B121"/>
    <mergeCell ref="A120:B120"/>
    <mergeCell ref="A122:B122"/>
    <mergeCell ref="A118:B118"/>
    <mergeCell ref="A93:B93"/>
    <mergeCell ref="A94:B94"/>
    <mergeCell ref="A95:B95"/>
    <mergeCell ref="A96:B96"/>
    <mergeCell ref="A101:B101"/>
    <mergeCell ref="A112:B112"/>
    <mergeCell ref="A90:A92"/>
    <mergeCell ref="A83:B83"/>
    <mergeCell ref="A84:B84"/>
    <mergeCell ref="A85:B85"/>
    <mergeCell ref="A86:B86"/>
    <mergeCell ref="A89:B89"/>
    <mergeCell ref="A82:B82"/>
    <mergeCell ref="A87:A88"/>
    <mergeCell ref="A58:B58"/>
    <mergeCell ref="A59:B59"/>
    <mergeCell ref="A60:B60"/>
    <mergeCell ref="A61:B61"/>
    <mergeCell ref="A80:B80"/>
    <mergeCell ref="A62:B62"/>
    <mergeCell ref="A69:B69"/>
    <mergeCell ref="A70:A75"/>
    <mergeCell ref="A24:B24"/>
    <mergeCell ref="A25:B25"/>
    <mergeCell ref="A26:B26"/>
    <mergeCell ref="A32:B32"/>
    <mergeCell ref="A33:A39"/>
    <mergeCell ref="A40:B40"/>
    <mergeCell ref="A41:B41"/>
    <mergeCell ref="A27:B27"/>
    <mergeCell ref="A28:A31"/>
    <mergeCell ref="A13:B13"/>
    <mergeCell ref="A14:B14"/>
    <mergeCell ref="A15:A16"/>
    <mergeCell ref="A19:B19"/>
    <mergeCell ref="A22:B22"/>
    <mergeCell ref="A23:B23"/>
    <mergeCell ref="A17:B17"/>
    <mergeCell ref="A8:B8"/>
    <mergeCell ref="A20:A21"/>
    <mergeCell ref="I4:J4"/>
    <mergeCell ref="I5:I6"/>
    <mergeCell ref="C4:E4"/>
    <mergeCell ref="F4:H4"/>
    <mergeCell ref="J5:J6"/>
    <mergeCell ref="A9:A12"/>
    <mergeCell ref="I98:I99"/>
    <mergeCell ref="J98:J99"/>
    <mergeCell ref="H5:H6"/>
    <mergeCell ref="A117:B117"/>
    <mergeCell ref="A109:B109"/>
    <mergeCell ref="A98:B99"/>
    <mergeCell ref="E5:E6"/>
    <mergeCell ref="A4:B6"/>
    <mergeCell ref="A113:B113"/>
    <mergeCell ref="A7:B7"/>
    <mergeCell ref="H98:H99"/>
    <mergeCell ref="A108:B108"/>
    <mergeCell ref="A107:B107"/>
    <mergeCell ref="A106:B106"/>
    <mergeCell ref="A105:B105"/>
    <mergeCell ref="A104:B104"/>
    <mergeCell ref="C98:C99"/>
    <mergeCell ref="A102:B102"/>
    <mergeCell ref="G98:G99"/>
    <mergeCell ref="A303:B303"/>
    <mergeCell ref="A281:B281"/>
    <mergeCell ref="A289:B289"/>
    <mergeCell ref="A295:B295"/>
    <mergeCell ref="A299:B299"/>
    <mergeCell ref="A234:B234"/>
    <mergeCell ref="A236:B236"/>
    <mergeCell ref="A238:B238"/>
    <mergeCell ref="A237:B237"/>
    <mergeCell ref="A243:B243"/>
    <mergeCell ref="G126:I126"/>
    <mergeCell ref="G127:I127"/>
    <mergeCell ref="A245:B245"/>
    <mergeCell ref="A244:B244"/>
    <mergeCell ref="A248:B248"/>
    <mergeCell ref="A110:B110"/>
    <mergeCell ref="A119:B119"/>
    <mergeCell ref="A116:B116"/>
    <mergeCell ref="A115:B115"/>
    <mergeCell ref="A114:B114"/>
    <mergeCell ref="F133:F134"/>
    <mergeCell ref="F141:F142"/>
    <mergeCell ref="F181:F182"/>
    <mergeCell ref="F192:F193"/>
    <mergeCell ref="A176:B176"/>
    <mergeCell ref="A170:B170"/>
    <mergeCell ref="A169:B169"/>
    <mergeCell ref="A168:B168"/>
    <mergeCell ref="A167:B167"/>
    <mergeCell ref="A166:B166"/>
    <mergeCell ref="A164:B164"/>
    <mergeCell ref="A163:B163"/>
    <mergeCell ref="A162:B162"/>
    <mergeCell ref="A175:B175"/>
    <mergeCell ref="A174:B174"/>
    <mergeCell ref="A173:B173"/>
    <mergeCell ref="A172:B172"/>
    <mergeCell ref="A171:B171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0" r:id="rId1"/>
  <headerFooter alignWithMargins="0">
    <oddFooter>&amp;C&amp;8&amp;A&amp;R&amp;8Stránka &amp;P</oddFooter>
  </headerFooter>
  <rowBreaks count="3" manualBreakCount="3">
    <brk id="96" max="11" man="1"/>
    <brk id="195" max="11" man="1"/>
    <brk id="2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992"/>
  <sheetViews>
    <sheetView showGridLines="0" zoomScalePageLayoutView="0" workbookViewId="0" topLeftCell="A1">
      <pane xSplit="2" ySplit="6" topLeftCell="C213" activePane="bottomRight" state="frozen"/>
      <selection pane="topLeft" activeCell="J7" sqref="J7"/>
      <selection pane="topRight" activeCell="J7" sqref="J7"/>
      <selection pane="bottomLeft" activeCell="J7" sqref="J7"/>
      <selection pane="bottomRight" activeCell="G268" sqref="G268"/>
    </sheetView>
  </sheetViews>
  <sheetFormatPr defaultColWidth="9.00390625" defaultRowHeight="12.75"/>
  <cols>
    <col min="1" max="1" width="18.125" style="206" customWidth="1"/>
    <col min="2" max="2" width="36.00390625" style="206" customWidth="1"/>
    <col min="3" max="3" width="12.00390625" style="206" customWidth="1"/>
    <col min="4" max="4" width="11.75390625" style="206" customWidth="1"/>
    <col min="5" max="8" width="12.00390625" style="206" customWidth="1"/>
    <col min="9" max="9" width="11.125" style="206" customWidth="1"/>
    <col min="10" max="10" width="10.625" style="206" customWidth="1"/>
    <col min="11" max="11" width="15.75390625" style="206" customWidth="1"/>
    <col min="12" max="12" width="10.875" style="206" bestFit="1" customWidth="1"/>
    <col min="13" max="13" width="10.00390625" style="206" customWidth="1"/>
    <col min="14" max="14" width="18.75390625" style="206" bestFit="1" customWidth="1"/>
    <col min="15" max="15" width="12.875" style="206" customWidth="1"/>
    <col min="16" max="16" width="9.125" style="206" customWidth="1"/>
    <col min="17" max="17" width="12.00390625" style="206" bestFit="1" customWidth="1"/>
    <col min="18" max="16384" width="9.125" style="206" customWidth="1"/>
  </cols>
  <sheetData>
    <row r="1" ht="15" customHeight="1">
      <c r="A1" s="268" t="s">
        <v>469</v>
      </c>
    </row>
    <row r="2" ht="4.5" customHeight="1"/>
    <row r="3" spans="1:13" ht="15" customHeight="1" thickBot="1">
      <c r="A3" s="207" t="s">
        <v>225</v>
      </c>
      <c r="B3" s="207"/>
      <c r="C3" s="208"/>
      <c r="D3" s="208"/>
      <c r="E3" s="208"/>
      <c r="F3" s="208"/>
      <c r="G3" s="208"/>
      <c r="H3" s="208"/>
      <c r="I3" s="208"/>
      <c r="J3" s="209"/>
      <c r="K3" s="209"/>
      <c r="L3" s="209"/>
      <c r="M3" s="209"/>
    </row>
    <row r="4" spans="1:10" ht="13.5" customHeight="1">
      <c r="A4" s="1547" t="s">
        <v>267</v>
      </c>
      <c r="B4" s="1548"/>
      <c r="C4" s="1475" t="s">
        <v>390</v>
      </c>
      <c r="D4" s="1476"/>
      <c r="E4" s="1477"/>
      <c r="F4" s="1475" t="s">
        <v>391</v>
      </c>
      <c r="G4" s="1476"/>
      <c r="H4" s="1477"/>
      <c r="I4" s="1539" t="s">
        <v>51</v>
      </c>
      <c r="J4" s="1540"/>
    </row>
    <row r="5" spans="1:10" ht="12.75">
      <c r="A5" s="1549"/>
      <c r="B5" s="1550"/>
      <c r="C5" s="210" t="s">
        <v>31</v>
      </c>
      <c r="D5" s="211" t="s">
        <v>32</v>
      </c>
      <c r="E5" s="1545" t="s">
        <v>9</v>
      </c>
      <c r="F5" s="210" t="s">
        <v>31</v>
      </c>
      <c r="G5" s="211" t="s">
        <v>32</v>
      </c>
      <c r="H5" s="1545" t="s">
        <v>9</v>
      </c>
      <c r="I5" s="1541" t="s">
        <v>52</v>
      </c>
      <c r="J5" s="1543" t="s">
        <v>11</v>
      </c>
    </row>
    <row r="6" spans="1:10" ht="12.75" customHeight="1" thickBot="1">
      <c r="A6" s="1549"/>
      <c r="B6" s="1550"/>
      <c r="C6" s="212" t="s">
        <v>10</v>
      </c>
      <c r="D6" s="213" t="s">
        <v>10</v>
      </c>
      <c r="E6" s="1546"/>
      <c r="F6" s="212" t="s">
        <v>10</v>
      </c>
      <c r="G6" s="213" t="s">
        <v>10</v>
      </c>
      <c r="H6" s="1546"/>
      <c r="I6" s="1542"/>
      <c r="J6" s="1544"/>
    </row>
    <row r="7" spans="1:10" ht="12.75">
      <c r="A7" s="1403" t="s">
        <v>87</v>
      </c>
      <c r="B7" s="1404"/>
      <c r="C7" s="948"/>
      <c r="D7" s="949"/>
      <c r="E7" s="837">
        <f>SUM(C7:D7)</f>
        <v>0</v>
      </c>
      <c r="F7" s="809"/>
      <c r="G7" s="810"/>
      <c r="H7" s="808">
        <f aca="true" t="shared" si="0" ref="H7:H27">SUM(F7:G7)</f>
        <v>0</v>
      </c>
      <c r="I7" s="839">
        <f aca="true" t="shared" si="1" ref="I7:I37">+H7-E7</f>
        <v>0</v>
      </c>
      <c r="J7" s="811"/>
    </row>
    <row r="8" spans="1:10" ht="12.75">
      <c r="A8" s="1378" t="s">
        <v>88</v>
      </c>
      <c r="B8" s="1379"/>
      <c r="C8" s="852">
        <v>596341.07</v>
      </c>
      <c r="D8" s="853">
        <v>4703.78</v>
      </c>
      <c r="E8" s="838">
        <f>SUM(C8:D8)</f>
        <v>601044.85</v>
      </c>
      <c r="F8" s="815">
        <v>605315.74</v>
      </c>
      <c r="G8" s="816">
        <v>4800</v>
      </c>
      <c r="H8" s="814">
        <f t="shared" si="0"/>
        <v>610115.74</v>
      </c>
      <c r="I8" s="840">
        <f t="shared" si="1"/>
        <v>9070.890000000014</v>
      </c>
      <c r="J8" s="817">
        <f aca="true" t="shared" si="2" ref="J8:J23">+H8/E8</f>
        <v>1.015091868768196</v>
      </c>
    </row>
    <row r="9" spans="1:10" ht="12.75">
      <c r="A9" s="1367" t="s">
        <v>89</v>
      </c>
      <c r="B9" s="697" t="s">
        <v>90</v>
      </c>
      <c r="C9" s="732">
        <v>585507.98</v>
      </c>
      <c r="D9" s="728"/>
      <c r="E9" s="729">
        <f aca="true" t="shared" si="3" ref="E9:E24">SUM(C9:D9)</f>
        <v>585507.98</v>
      </c>
      <c r="F9" s="214">
        <v>593515.74</v>
      </c>
      <c r="G9" s="215"/>
      <c r="H9" s="216">
        <f t="shared" si="0"/>
        <v>593515.74</v>
      </c>
      <c r="I9" s="841">
        <f t="shared" si="1"/>
        <v>8007.760000000009</v>
      </c>
      <c r="J9" s="217">
        <f t="shared" si="2"/>
        <v>1.0136766026656032</v>
      </c>
    </row>
    <row r="10" spans="1:10" ht="12.75">
      <c r="A10" s="1367"/>
      <c r="B10" s="697" t="s">
        <v>91</v>
      </c>
      <c r="C10" s="731">
        <v>1025.89</v>
      </c>
      <c r="D10" s="728"/>
      <c r="E10" s="729">
        <f t="shared" si="3"/>
        <v>1025.89</v>
      </c>
      <c r="F10" s="214">
        <v>1100</v>
      </c>
      <c r="G10" s="215"/>
      <c r="H10" s="216">
        <f t="shared" si="0"/>
        <v>1100</v>
      </c>
      <c r="I10" s="841">
        <f t="shared" si="1"/>
        <v>74.1099999999999</v>
      </c>
      <c r="J10" s="217">
        <f t="shared" si="2"/>
        <v>1.0722397138094726</v>
      </c>
    </row>
    <row r="11" spans="1:11" ht="12.75">
      <c r="A11" s="1367"/>
      <c r="B11" s="697" t="s">
        <v>92</v>
      </c>
      <c r="C11" s="731">
        <v>4575.2</v>
      </c>
      <c r="D11" s="728"/>
      <c r="E11" s="729">
        <f t="shared" si="3"/>
        <v>4575.2</v>
      </c>
      <c r="F11" s="214">
        <v>5500</v>
      </c>
      <c r="G11" s="215"/>
      <c r="H11" s="216">
        <f t="shared" si="0"/>
        <v>5500</v>
      </c>
      <c r="I11" s="841">
        <f t="shared" si="1"/>
        <v>924.8000000000002</v>
      </c>
      <c r="J11" s="217">
        <f t="shared" si="2"/>
        <v>1.2021332400769367</v>
      </c>
      <c r="K11" s="221"/>
    </row>
    <row r="12" spans="1:11" ht="12.75">
      <c r="A12" s="1367"/>
      <c r="B12" s="697" t="s">
        <v>93</v>
      </c>
      <c r="C12" s="731">
        <v>5232</v>
      </c>
      <c r="D12" s="728">
        <v>4703.78</v>
      </c>
      <c r="E12" s="729">
        <f t="shared" si="3"/>
        <v>9935.779999999999</v>
      </c>
      <c r="F12" s="214">
        <v>5200</v>
      </c>
      <c r="G12" s="215">
        <v>4800</v>
      </c>
      <c r="H12" s="216">
        <f t="shared" si="0"/>
        <v>10000</v>
      </c>
      <c r="I12" s="841">
        <f t="shared" si="1"/>
        <v>64.22000000000116</v>
      </c>
      <c r="J12" s="217">
        <f t="shared" si="2"/>
        <v>1.0064635086525668</v>
      </c>
      <c r="K12" s="221"/>
    </row>
    <row r="13" spans="1:11" ht="12.75">
      <c r="A13" s="1380" t="s">
        <v>94</v>
      </c>
      <c r="B13" s="1381"/>
      <c r="C13" s="854"/>
      <c r="D13" s="853">
        <v>126.48</v>
      </c>
      <c r="E13" s="838">
        <f t="shared" si="3"/>
        <v>126.48</v>
      </c>
      <c r="F13" s="815"/>
      <c r="G13" s="816">
        <v>130</v>
      </c>
      <c r="H13" s="814">
        <f t="shared" si="0"/>
        <v>130</v>
      </c>
      <c r="I13" s="840">
        <f t="shared" si="1"/>
        <v>3.519999999999996</v>
      </c>
      <c r="J13" s="817">
        <f t="shared" si="2"/>
        <v>1.027830487033523</v>
      </c>
      <c r="K13" s="221"/>
    </row>
    <row r="14" spans="1:18" ht="12.75">
      <c r="A14" s="1378" t="s">
        <v>95</v>
      </c>
      <c r="B14" s="1379"/>
      <c r="C14" s="854"/>
      <c r="D14" s="853">
        <v>58356.57</v>
      </c>
      <c r="E14" s="838">
        <f t="shared" si="3"/>
        <v>58356.57</v>
      </c>
      <c r="F14" s="815"/>
      <c r="G14" s="816">
        <v>60000</v>
      </c>
      <c r="H14" s="814">
        <f t="shared" si="0"/>
        <v>60000</v>
      </c>
      <c r="I14" s="840">
        <f t="shared" si="1"/>
        <v>1643.4300000000003</v>
      </c>
      <c r="J14" s="817">
        <f t="shared" si="2"/>
        <v>1.0281618676354694</v>
      </c>
      <c r="K14" s="222"/>
      <c r="L14" s="223"/>
      <c r="M14" s="223"/>
      <c r="N14" s="223"/>
      <c r="O14" s="223"/>
      <c r="P14" s="223"/>
      <c r="Q14" s="223"/>
      <c r="R14" s="223"/>
    </row>
    <row r="15" spans="1:18" ht="12.75">
      <c r="A15" s="1367" t="s">
        <v>96</v>
      </c>
      <c r="B15" s="700" t="s">
        <v>97</v>
      </c>
      <c r="C15" s="731"/>
      <c r="D15" s="728"/>
      <c r="E15" s="729">
        <f t="shared" si="3"/>
        <v>0</v>
      </c>
      <c r="F15" s="214"/>
      <c r="G15" s="215"/>
      <c r="H15" s="216">
        <f t="shared" si="0"/>
        <v>0</v>
      </c>
      <c r="I15" s="841">
        <f t="shared" si="1"/>
        <v>0</v>
      </c>
      <c r="J15" s="217"/>
      <c r="K15" s="866"/>
      <c r="L15" s="223"/>
      <c r="M15" s="223"/>
      <c r="N15" s="223"/>
      <c r="O15" s="223"/>
      <c r="P15" s="223"/>
      <c r="Q15" s="223"/>
      <c r="R15" s="223"/>
    </row>
    <row r="16" spans="1:18" ht="12.75">
      <c r="A16" s="1367"/>
      <c r="B16" s="700" t="s">
        <v>98</v>
      </c>
      <c r="C16" s="731"/>
      <c r="D16" s="728"/>
      <c r="E16" s="729">
        <f t="shared" si="3"/>
        <v>0</v>
      </c>
      <c r="F16" s="214"/>
      <c r="G16" s="215"/>
      <c r="H16" s="216">
        <f t="shared" si="0"/>
        <v>0</v>
      </c>
      <c r="I16" s="841">
        <f t="shared" si="1"/>
        <v>0</v>
      </c>
      <c r="J16" s="217"/>
      <c r="K16" s="222"/>
      <c r="L16" s="223"/>
      <c r="M16" s="223"/>
      <c r="N16" s="223"/>
      <c r="O16" s="223"/>
      <c r="P16" s="223"/>
      <c r="Q16" s="223"/>
      <c r="R16" s="223"/>
    </row>
    <row r="17" spans="1:18" ht="12.75">
      <c r="A17" s="1380" t="s">
        <v>99</v>
      </c>
      <c r="B17" s="1381"/>
      <c r="C17" s="854"/>
      <c r="D17" s="853"/>
      <c r="E17" s="838">
        <f t="shared" si="3"/>
        <v>0</v>
      </c>
      <c r="F17" s="815"/>
      <c r="G17" s="816"/>
      <c r="H17" s="814">
        <f t="shared" si="0"/>
        <v>0</v>
      </c>
      <c r="I17" s="840">
        <f t="shared" si="1"/>
        <v>0</v>
      </c>
      <c r="J17" s="817"/>
      <c r="K17" s="223"/>
      <c r="L17" s="223"/>
      <c r="M17" s="223"/>
      <c r="N17" s="223"/>
      <c r="O17" s="223"/>
      <c r="P17" s="223"/>
      <c r="Q17" s="223"/>
      <c r="R17" s="223"/>
    </row>
    <row r="18" spans="1:18" ht="12.75">
      <c r="A18" s="819" t="s">
        <v>374</v>
      </c>
      <c r="B18" s="820"/>
      <c r="C18" s="854">
        <v>8209.77</v>
      </c>
      <c r="D18" s="853"/>
      <c r="E18" s="838">
        <f t="shared" si="3"/>
        <v>8209.77</v>
      </c>
      <c r="F18" s="815"/>
      <c r="G18" s="816"/>
      <c r="H18" s="814">
        <f t="shared" si="0"/>
        <v>0</v>
      </c>
      <c r="I18" s="840">
        <f t="shared" si="1"/>
        <v>-8209.77</v>
      </c>
      <c r="J18" s="817">
        <f t="shared" si="2"/>
        <v>0</v>
      </c>
      <c r="K18" s="223"/>
      <c r="L18" s="223"/>
      <c r="M18" s="223"/>
      <c r="N18" s="223"/>
      <c r="O18" s="223"/>
      <c r="P18" s="223"/>
      <c r="Q18" s="223"/>
      <c r="R18" s="223"/>
    </row>
    <row r="19" spans="1:18" ht="12.75">
      <c r="A19" s="1378" t="s">
        <v>158</v>
      </c>
      <c r="B19" s="1379"/>
      <c r="C19" s="854">
        <v>3427.26</v>
      </c>
      <c r="D19" s="853">
        <v>141.58</v>
      </c>
      <c r="E19" s="838">
        <f t="shared" si="3"/>
        <v>3568.84</v>
      </c>
      <c r="F19" s="815">
        <v>22115</v>
      </c>
      <c r="G19" s="816">
        <v>150</v>
      </c>
      <c r="H19" s="814">
        <f t="shared" si="0"/>
        <v>22265</v>
      </c>
      <c r="I19" s="840">
        <f t="shared" si="1"/>
        <v>18696.16</v>
      </c>
      <c r="J19" s="817">
        <f t="shared" si="2"/>
        <v>6.238721825579179</v>
      </c>
      <c r="K19" s="223"/>
      <c r="L19" s="223"/>
      <c r="M19" s="223"/>
      <c r="N19" s="223"/>
      <c r="O19" s="223"/>
      <c r="P19" s="223"/>
      <c r="Q19" s="223"/>
      <c r="R19" s="223"/>
    </row>
    <row r="20" spans="1:18" s="231" customFormat="1" ht="12.75">
      <c r="A20" s="1382" t="s">
        <v>96</v>
      </c>
      <c r="B20" s="697" t="s">
        <v>101</v>
      </c>
      <c r="C20" s="731">
        <v>142.13</v>
      </c>
      <c r="D20" s="728"/>
      <c r="E20" s="729">
        <f t="shared" si="3"/>
        <v>142.13</v>
      </c>
      <c r="F20" s="227">
        <f>J227+D261</f>
        <v>18707.087499999892</v>
      </c>
      <c r="G20" s="228"/>
      <c r="H20" s="216">
        <f t="shared" si="0"/>
        <v>18707.087499999892</v>
      </c>
      <c r="I20" s="842">
        <f t="shared" si="1"/>
        <v>18564.95749999989</v>
      </c>
      <c r="J20" s="229">
        <f t="shared" si="2"/>
        <v>131.6195560402441</v>
      </c>
      <c r="K20" s="230"/>
      <c r="L20" s="230"/>
      <c r="M20" s="230"/>
      <c r="N20" s="230"/>
      <c r="O20" s="230"/>
      <c r="P20" s="230"/>
      <c r="Q20" s="230"/>
      <c r="R20" s="230"/>
    </row>
    <row r="21" spans="1:18" ht="12.75">
      <c r="A21" s="1383"/>
      <c r="B21" s="697" t="s">
        <v>375</v>
      </c>
      <c r="C21" s="731">
        <v>3426</v>
      </c>
      <c r="D21" s="728"/>
      <c r="E21" s="729">
        <f t="shared" si="3"/>
        <v>3426</v>
      </c>
      <c r="F21" s="232"/>
      <c r="G21" s="215"/>
      <c r="H21" s="216">
        <f t="shared" si="0"/>
        <v>0</v>
      </c>
      <c r="I21" s="841">
        <f t="shared" si="1"/>
        <v>-3426</v>
      </c>
      <c r="J21" s="229">
        <f t="shared" si="2"/>
        <v>0</v>
      </c>
      <c r="K21" s="223"/>
      <c r="L21" s="223"/>
      <c r="M21" s="223"/>
      <c r="N21" s="223"/>
      <c r="O21" s="223"/>
      <c r="P21" s="223"/>
      <c r="Q21" s="223"/>
      <c r="R21" s="223"/>
    </row>
    <row r="22" spans="1:10" ht="12.75">
      <c r="A22" s="1378" t="s">
        <v>102</v>
      </c>
      <c r="B22" s="1379"/>
      <c r="C22" s="854">
        <v>569.54</v>
      </c>
      <c r="D22" s="853"/>
      <c r="E22" s="838">
        <f t="shared" si="3"/>
        <v>569.54</v>
      </c>
      <c r="F22" s="821">
        <v>650</v>
      </c>
      <c r="G22" s="816"/>
      <c r="H22" s="814">
        <f t="shared" si="0"/>
        <v>650</v>
      </c>
      <c r="I22" s="840">
        <f t="shared" si="1"/>
        <v>80.46000000000004</v>
      </c>
      <c r="J22" s="817">
        <f t="shared" si="2"/>
        <v>1.1412719036415353</v>
      </c>
    </row>
    <row r="23" spans="1:11" ht="12.75">
      <c r="A23" s="1378" t="s">
        <v>376</v>
      </c>
      <c r="B23" s="1379"/>
      <c r="C23" s="855">
        <v>31846.6475</v>
      </c>
      <c r="D23" s="853"/>
      <c r="E23" s="838">
        <f t="shared" si="3"/>
        <v>31846.6475</v>
      </c>
      <c r="F23" s="821">
        <f>E122/1000</f>
        <v>20859.147</v>
      </c>
      <c r="G23" s="816"/>
      <c r="H23" s="1171">
        <f t="shared" si="0"/>
        <v>20859.147</v>
      </c>
      <c r="I23" s="840">
        <f t="shared" si="1"/>
        <v>-10987.500499999998</v>
      </c>
      <c r="J23" s="817">
        <f t="shared" si="2"/>
        <v>0.6549872164723147</v>
      </c>
      <c r="K23" s="1170"/>
    </row>
    <row r="24" spans="1:10" ht="13.5" thickBot="1">
      <c r="A24" s="1534" t="s">
        <v>377</v>
      </c>
      <c r="B24" s="1535"/>
      <c r="C24" s="737"/>
      <c r="D24" s="738"/>
      <c r="E24" s="729">
        <f t="shared" si="3"/>
        <v>0</v>
      </c>
      <c r="F24" s="976"/>
      <c r="G24" s="977"/>
      <c r="H24" s="216">
        <f t="shared" si="0"/>
        <v>0</v>
      </c>
      <c r="I24" s="989">
        <f t="shared" si="1"/>
        <v>0</v>
      </c>
      <c r="J24" s="978"/>
    </row>
    <row r="25" spans="1:10" s="237" customFormat="1" ht="13.5" thickBot="1">
      <c r="A25" s="1536" t="s">
        <v>12</v>
      </c>
      <c r="B25" s="1537"/>
      <c r="C25" s="733">
        <f>SUM(C7,C8,C13,C14,C17,C18,C19,C22,C23)</f>
        <v>640394.2875</v>
      </c>
      <c r="D25" s="734">
        <f>SUM(D7,D8,D13,D14,D17,D18,D19,D22,D23)</f>
        <v>63328.41</v>
      </c>
      <c r="E25" s="1160">
        <f>SUM(C25:D25)</f>
        <v>703722.6975</v>
      </c>
      <c r="F25" s="275">
        <f>SUM(F7,F8,F13,F14,F17,F18,F19,F22,F23)</f>
        <v>648939.887</v>
      </c>
      <c r="G25" s="276">
        <f>SUM(G7,G8,G13,G14,G17,G18,G19,G22,G23)</f>
        <v>65080</v>
      </c>
      <c r="H25" s="235">
        <f t="shared" si="0"/>
        <v>714019.887</v>
      </c>
      <c r="I25" s="843">
        <f t="shared" si="1"/>
        <v>10297.189499999979</v>
      </c>
      <c r="J25" s="236">
        <f aca="true" t="shared" si="4" ref="J25:J39">+H25/E25</f>
        <v>1.0146324532895998</v>
      </c>
    </row>
    <row r="26" spans="1:10" ht="12.75">
      <c r="A26" s="1368" t="s">
        <v>103</v>
      </c>
      <c r="B26" s="1369"/>
      <c r="C26" s="856">
        <v>138996</v>
      </c>
      <c r="D26" s="857">
        <v>879.27</v>
      </c>
      <c r="E26" s="837">
        <f>SUM(C26:D26)</f>
        <v>139875.27</v>
      </c>
      <c r="F26" s="825">
        <v>142987</v>
      </c>
      <c r="G26" s="810">
        <v>880</v>
      </c>
      <c r="H26" s="1172">
        <f t="shared" si="0"/>
        <v>143867</v>
      </c>
      <c r="I26" s="844">
        <f t="shared" si="1"/>
        <v>3991.7300000000105</v>
      </c>
      <c r="J26" s="811">
        <f t="shared" si="4"/>
        <v>1.0285377822684454</v>
      </c>
    </row>
    <row r="27" spans="1:10" s="553" customFormat="1" ht="11.25">
      <c r="A27" s="1360" t="s">
        <v>104</v>
      </c>
      <c r="B27" s="1361"/>
      <c r="C27" s="979">
        <v>42062.21</v>
      </c>
      <c r="D27" s="980">
        <v>1.39</v>
      </c>
      <c r="E27" s="981">
        <f>SUM(C27:D27)</f>
        <v>42063.6</v>
      </c>
      <c r="F27" s="982">
        <v>43891</v>
      </c>
      <c r="G27" s="228"/>
      <c r="H27" s="983">
        <f t="shared" si="0"/>
        <v>43891</v>
      </c>
      <c r="I27" s="990">
        <f t="shared" si="1"/>
        <v>1827.4000000000015</v>
      </c>
      <c r="J27" s="229">
        <f t="shared" si="4"/>
        <v>1.0434437375783339</v>
      </c>
    </row>
    <row r="28" spans="1:10" s="553" customFormat="1" ht="11.25">
      <c r="A28" s="1417" t="s">
        <v>96</v>
      </c>
      <c r="B28" s="704" t="s">
        <v>105</v>
      </c>
      <c r="C28" s="979">
        <v>1921</v>
      </c>
      <c r="D28" s="980"/>
      <c r="E28" s="981">
        <f aca="true" t="shared" si="5" ref="E28:E94">SUM(C28:D28)</f>
        <v>1921</v>
      </c>
      <c r="F28" s="982">
        <v>1990</v>
      </c>
      <c r="G28" s="228"/>
      <c r="H28" s="983">
        <f aca="true" t="shared" si="6" ref="H28:H94">SUM(F28:G28)</f>
        <v>1990</v>
      </c>
      <c r="I28" s="990">
        <f t="shared" si="1"/>
        <v>69</v>
      </c>
      <c r="J28" s="229">
        <f t="shared" si="4"/>
        <v>1.0359187922956794</v>
      </c>
    </row>
    <row r="29" spans="1:10" s="553" customFormat="1" ht="11.25">
      <c r="A29" s="1417"/>
      <c r="B29" s="704" t="s">
        <v>106</v>
      </c>
      <c r="C29" s="979">
        <v>1727</v>
      </c>
      <c r="D29" s="980"/>
      <c r="E29" s="981">
        <f t="shared" si="5"/>
        <v>1727</v>
      </c>
      <c r="F29" s="982">
        <v>1750</v>
      </c>
      <c r="G29" s="228"/>
      <c r="H29" s="983">
        <f t="shared" si="6"/>
        <v>1750</v>
      </c>
      <c r="I29" s="990">
        <f t="shared" si="1"/>
        <v>23</v>
      </c>
      <c r="J29" s="229">
        <f t="shared" si="4"/>
        <v>1.013317892298784</v>
      </c>
    </row>
    <row r="30" spans="1:10" s="553" customFormat="1" ht="11.25">
      <c r="A30" s="1417"/>
      <c r="B30" s="704" t="s">
        <v>107</v>
      </c>
      <c r="C30" s="979">
        <v>2186</v>
      </c>
      <c r="D30" s="980"/>
      <c r="E30" s="981">
        <f t="shared" si="5"/>
        <v>2186</v>
      </c>
      <c r="F30" s="982">
        <v>2250</v>
      </c>
      <c r="G30" s="228"/>
      <c r="H30" s="983">
        <f t="shared" si="6"/>
        <v>2250</v>
      </c>
      <c r="I30" s="990">
        <f t="shared" si="1"/>
        <v>64</v>
      </c>
      <c r="J30" s="229">
        <f t="shared" si="4"/>
        <v>1.029277218664227</v>
      </c>
    </row>
    <row r="31" spans="1:10" s="553" customFormat="1" ht="11.25">
      <c r="A31" s="1417"/>
      <c r="B31" s="704" t="s">
        <v>108</v>
      </c>
      <c r="C31" s="979">
        <v>1546</v>
      </c>
      <c r="D31" s="980"/>
      <c r="E31" s="981">
        <f t="shared" si="5"/>
        <v>1546</v>
      </c>
      <c r="F31" s="982">
        <v>1600</v>
      </c>
      <c r="G31" s="228"/>
      <c r="H31" s="983">
        <f t="shared" si="6"/>
        <v>1600</v>
      </c>
      <c r="I31" s="990">
        <f t="shared" si="1"/>
        <v>54</v>
      </c>
      <c r="J31" s="229">
        <f t="shared" si="4"/>
        <v>1.034928848641656</v>
      </c>
    </row>
    <row r="32" spans="1:10" s="553" customFormat="1" ht="11.25">
      <c r="A32" s="1360" t="s">
        <v>109</v>
      </c>
      <c r="B32" s="1361"/>
      <c r="C32" s="979">
        <v>66774.69</v>
      </c>
      <c r="D32" s="980">
        <v>4.04</v>
      </c>
      <c r="E32" s="981">
        <f t="shared" si="5"/>
        <v>66778.73</v>
      </c>
      <c r="F32" s="982">
        <v>69000</v>
      </c>
      <c r="G32" s="228"/>
      <c r="H32" s="983">
        <f t="shared" si="6"/>
        <v>69000</v>
      </c>
      <c r="I32" s="990">
        <f t="shared" si="1"/>
        <v>2221.270000000004</v>
      </c>
      <c r="J32" s="229">
        <f t="shared" si="4"/>
        <v>1.0332631363309845</v>
      </c>
    </row>
    <row r="33" spans="1:10" s="553" customFormat="1" ht="11.25">
      <c r="A33" s="1417" t="s">
        <v>96</v>
      </c>
      <c r="B33" s="704" t="s">
        <v>110</v>
      </c>
      <c r="C33" s="979">
        <v>201</v>
      </c>
      <c r="D33" s="980"/>
      <c r="E33" s="981">
        <f t="shared" si="5"/>
        <v>201</v>
      </c>
      <c r="F33" s="982">
        <v>208</v>
      </c>
      <c r="G33" s="228"/>
      <c r="H33" s="983">
        <f t="shared" si="6"/>
        <v>208</v>
      </c>
      <c r="I33" s="990">
        <f t="shared" si="1"/>
        <v>7</v>
      </c>
      <c r="J33" s="229">
        <f t="shared" si="4"/>
        <v>1.0348258706467661</v>
      </c>
    </row>
    <row r="34" spans="1:10" s="553" customFormat="1" ht="11.25">
      <c r="A34" s="1417"/>
      <c r="B34" s="704" t="s">
        <v>111</v>
      </c>
      <c r="C34" s="979">
        <v>22968</v>
      </c>
      <c r="D34" s="980"/>
      <c r="E34" s="981">
        <f t="shared" si="5"/>
        <v>22968</v>
      </c>
      <c r="F34" s="982">
        <v>23000</v>
      </c>
      <c r="G34" s="228"/>
      <c r="H34" s="983">
        <f t="shared" si="6"/>
        <v>23000</v>
      </c>
      <c r="I34" s="990">
        <f t="shared" si="1"/>
        <v>32</v>
      </c>
      <c r="J34" s="229">
        <f t="shared" si="4"/>
        <v>1.0013932427725531</v>
      </c>
    </row>
    <row r="35" spans="1:10" s="553" customFormat="1" ht="11.25">
      <c r="A35" s="1417"/>
      <c r="B35" s="704" t="s">
        <v>112</v>
      </c>
      <c r="C35" s="979">
        <v>13854</v>
      </c>
      <c r="D35" s="980"/>
      <c r="E35" s="981">
        <f t="shared" si="5"/>
        <v>13854</v>
      </c>
      <c r="F35" s="982">
        <v>14000</v>
      </c>
      <c r="G35" s="228"/>
      <c r="H35" s="983">
        <f t="shared" si="6"/>
        <v>14000</v>
      </c>
      <c r="I35" s="990">
        <f t="shared" si="1"/>
        <v>146</v>
      </c>
      <c r="J35" s="229">
        <f t="shared" si="4"/>
        <v>1.01053847264328</v>
      </c>
    </row>
    <row r="36" spans="1:10" s="553" customFormat="1" ht="11.25">
      <c r="A36" s="1417"/>
      <c r="B36" s="704" t="s">
        <v>113</v>
      </c>
      <c r="C36" s="979">
        <v>2645</v>
      </c>
      <c r="D36" s="980"/>
      <c r="E36" s="981">
        <f t="shared" si="5"/>
        <v>2645</v>
      </c>
      <c r="F36" s="982">
        <v>2700</v>
      </c>
      <c r="G36" s="228"/>
      <c r="H36" s="983">
        <f t="shared" si="6"/>
        <v>2700</v>
      </c>
      <c r="I36" s="990">
        <f t="shared" si="1"/>
        <v>55</v>
      </c>
      <c r="J36" s="229">
        <f t="shared" si="4"/>
        <v>1.0207939508506616</v>
      </c>
    </row>
    <row r="37" spans="1:10" s="553" customFormat="1" ht="11.25">
      <c r="A37" s="1417"/>
      <c r="B37" s="704" t="s">
        <v>114</v>
      </c>
      <c r="C37" s="979">
        <v>1669</v>
      </c>
      <c r="D37" s="980"/>
      <c r="E37" s="981">
        <f t="shared" si="5"/>
        <v>1669</v>
      </c>
      <c r="F37" s="982">
        <v>1700</v>
      </c>
      <c r="G37" s="228"/>
      <c r="H37" s="983">
        <f t="shared" si="6"/>
        <v>1700</v>
      </c>
      <c r="I37" s="990">
        <f t="shared" si="1"/>
        <v>31</v>
      </c>
      <c r="J37" s="229">
        <f t="shared" si="4"/>
        <v>1.0185739964050329</v>
      </c>
    </row>
    <row r="38" spans="1:10" s="553" customFormat="1" ht="11.25">
      <c r="A38" s="1417"/>
      <c r="B38" s="704" t="s">
        <v>115</v>
      </c>
      <c r="C38" s="979">
        <v>1707</v>
      </c>
      <c r="D38" s="980"/>
      <c r="E38" s="981">
        <f t="shared" si="5"/>
        <v>1707</v>
      </c>
      <c r="F38" s="982">
        <v>1750</v>
      </c>
      <c r="G38" s="228"/>
      <c r="H38" s="983">
        <f t="shared" si="6"/>
        <v>1750</v>
      </c>
      <c r="I38" s="990">
        <f aca="true" t="shared" si="7" ref="I38:I76">+H38-E38</f>
        <v>43</v>
      </c>
      <c r="J38" s="229">
        <f t="shared" si="4"/>
        <v>1.0251903925014645</v>
      </c>
    </row>
    <row r="39" spans="1:10" s="553" customFormat="1" ht="11.25">
      <c r="A39" s="1417"/>
      <c r="B39" s="704" t="s">
        <v>116</v>
      </c>
      <c r="C39" s="979">
        <v>4329</v>
      </c>
      <c r="D39" s="980"/>
      <c r="E39" s="981">
        <f t="shared" si="5"/>
        <v>4329</v>
      </c>
      <c r="F39" s="982">
        <v>4400</v>
      </c>
      <c r="G39" s="228"/>
      <c r="H39" s="983">
        <f t="shared" si="6"/>
        <v>4400</v>
      </c>
      <c r="I39" s="990">
        <f t="shared" si="7"/>
        <v>71</v>
      </c>
      <c r="J39" s="229">
        <f t="shared" si="4"/>
        <v>1.0164010164010164</v>
      </c>
    </row>
    <row r="40" spans="1:10" s="553" customFormat="1" ht="11.25">
      <c r="A40" s="1365" t="s">
        <v>378</v>
      </c>
      <c r="B40" s="1366"/>
      <c r="C40" s="979"/>
      <c r="D40" s="980"/>
      <c r="E40" s="981">
        <f t="shared" si="5"/>
        <v>0</v>
      </c>
      <c r="F40" s="982"/>
      <c r="G40" s="228"/>
      <c r="H40" s="983">
        <f t="shared" si="6"/>
        <v>0</v>
      </c>
      <c r="I40" s="990">
        <f t="shared" si="7"/>
        <v>0</v>
      </c>
      <c r="J40" s="229"/>
    </row>
    <row r="41" spans="1:10" s="553" customFormat="1" ht="11.25">
      <c r="A41" s="1365" t="s">
        <v>379</v>
      </c>
      <c r="B41" s="1366"/>
      <c r="C41" s="979">
        <v>12097.17</v>
      </c>
      <c r="D41" s="980">
        <v>720.26</v>
      </c>
      <c r="E41" s="981">
        <f t="shared" si="5"/>
        <v>12817.43</v>
      </c>
      <c r="F41" s="982">
        <v>12300</v>
      </c>
      <c r="G41" s="228">
        <v>730</v>
      </c>
      <c r="H41" s="983">
        <f t="shared" si="6"/>
        <v>13030</v>
      </c>
      <c r="I41" s="990">
        <f t="shared" si="7"/>
        <v>212.5699999999997</v>
      </c>
      <c r="J41" s="229">
        <f aca="true" t="shared" si="8" ref="J41:J52">+H41/E41</f>
        <v>1.016584447896341</v>
      </c>
    </row>
    <row r="42" spans="1:10" s="553" customFormat="1" ht="11.25">
      <c r="A42" s="1360" t="s">
        <v>117</v>
      </c>
      <c r="B42" s="1361"/>
      <c r="C42" s="979">
        <v>2275.97</v>
      </c>
      <c r="D42" s="980">
        <v>98.76</v>
      </c>
      <c r="E42" s="981">
        <f t="shared" si="5"/>
        <v>2374.73</v>
      </c>
      <c r="F42" s="982">
        <v>2350</v>
      </c>
      <c r="G42" s="228">
        <v>100</v>
      </c>
      <c r="H42" s="983">
        <f t="shared" si="6"/>
        <v>2450</v>
      </c>
      <c r="I42" s="990">
        <f t="shared" si="7"/>
        <v>75.26999999999998</v>
      </c>
      <c r="J42" s="229">
        <f t="shared" si="8"/>
        <v>1.0316962349403933</v>
      </c>
    </row>
    <row r="43" spans="1:10" s="553" customFormat="1" ht="11.25">
      <c r="A43" s="1360" t="s">
        <v>118</v>
      </c>
      <c r="B43" s="1538"/>
      <c r="C43" s="979">
        <v>6327.3</v>
      </c>
      <c r="D43" s="980">
        <v>775.08</v>
      </c>
      <c r="E43" s="981">
        <f t="shared" si="5"/>
        <v>7102.38</v>
      </c>
      <c r="F43" s="982">
        <v>6800</v>
      </c>
      <c r="G43" s="228">
        <v>800</v>
      </c>
      <c r="H43" s="983">
        <f t="shared" si="6"/>
        <v>7600</v>
      </c>
      <c r="I43" s="990">
        <f t="shared" si="7"/>
        <v>497.6199999999999</v>
      </c>
      <c r="J43" s="229">
        <f t="shared" si="8"/>
        <v>1.0700638377557945</v>
      </c>
    </row>
    <row r="44" spans="1:10" s="553" customFormat="1" ht="11.25">
      <c r="A44" s="1417" t="s">
        <v>96</v>
      </c>
      <c r="B44" s="703" t="s">
        <v>119</v>
      </c>
      <c r="C44" s="979">
        <v>1549</v>
      </c>
      <c r="D44" s="980"/>
      <c r="E44" s="981">
        <f t="shared" si="5"/>
        <v>1549</v>
      </c>
      <c r="F44" s="982">
        <v>1550</v>
      </c>
      <c r="G44" s="228"/>
      <c r="H44" s="983">
        <f t="shared" si="6"/>
        <v>1550</v>
      </c>
      <c r="I44" s="990">
        <f t="shared" si="7"/>
        <v>1</v>
      </c>
      <c r="J44" s="229">
        <f t="shared" si="8"/>
        <v>1.000645577792124</v>
      </c>
    </row>
    <row r="45" spans="1:10" s="553" customFormat="1" ht="11.25">
      <c r="A45" s="1417"/>
      <c r="B45" s="704" t="s">
        <v>120</v>
      </c>
      <c r="C45" s="979">
        <v>41</v>
      </c>
      <c r="D45" s="980"/>
      <c r="E45" s="981">
        <f t="shared" si="5"/>
        <v>41</v>
      </c>
      <c r="F45" s="982">
        <v>45</v>
      </c>
      <c r="G45" s="228"/>
      <c r="H45" s="983">
        <f t="shared" si="6"/>
        <v>45</v>
      </c>
      <c r="I45" s="990">
        <f t="shared" si="7"/>
        <v>4</v>
      </c>
      <c r="J45" s="229">
        <f t="shared" si="8"/>
        <v>1.0975609756097562</v>
      </c>
    </row>
    <row r="46" spans="1:10" s="553" customFormat="1" ht="11.25">
      <c r="A46" s="1417"/>
      <c r="B46" s="704" t="s">
        <v>121</v>
      </c>
      <c r="C46" s="979">
        <v>2587</v>
      </c>
      <c r="D46" s="980"/>
      <c r="E46" s="981">
        <f t="shared" si="5"/>
        <v>2587</v>
      </c>
      <c r="F46" s="982">
        <v>2592</v>
      </c>
      <c r="G46" s="228"/>
      <c r="H46" s="983">
        <f t="shared" si="6"/>
        <v>2592</v>
      </c>
      <c r="I46" s="990">
        <f t="shared" si="7"/>
        <v>5</v>
      </c>
      <c r="J46" s="229">
        <f t="shared" si="8"/>
        <v>1.001932740626208</v>
      </c>
    </row>
    <row r="47" spans="1:10" s="553" customFormat="1" ht="11.25">
      <c r="A47" s="1417"/>
      <c r="B47" s="704" t="s">
        <v>122</v>
      </c>
      <c r="C47" s="979">
        <v>851</v>
      </c>
      <c r="D47" s="980"/>
      <c r="E47" s="981">
        <f t="shared" si="5"/>
        <v>851</v>
      </c>
      <c r="F47" s="982">
        <v>900</v>
      </c>
      <c r="G47" s="228"/>
      <c r="H47" s="983">
        <f t="shared" si="6"/>
        <v>900</v>
      </c>
      <c r="I47" s="990">
        <f t="shared" si="7"/>
        <v>49</v>
      </c>
      <c r="J47" s="229">
        <f t="shared" si="8"/>
        <v>1.0575793184488838</v>
      </c>
    </row>
    <row r="48" spans="1:10" s="553" customFormat="1" ht="11.25">
      <c r="A48" s="1529" t="s">
        <v>126</v>
      </c>
      <c r="B48" s="1530"/>
      <c r="C48" s="979">
        <v>1115</v>
      </c>
      <c r="D48" s="980"/>
      <c r="E48" s="981">
        <f t="shared" si="5"/>
        <v>1115</v>
      </c>
      <c r="F48" s="982">
        <v>1200</v>
      </c>
      <c r="G48" s="228"/>
      <c r="H48" s="983">
        <f t="shared" si="6"/>
        <v>1200</v>
      </c>
      <c r="I48" s="990">
        <f t="shared" si="7"/>
        <v>85</v>
      </c>
      <c r="J48" s="229">
        <f t="shared" si="8"/>
        <v>1.0762331838565022</v>
      </c>
    </row>
    <row r="49" spans="1:10" s="553" customFormat="1" ht="11.25">
      <c r="A49" s="1531" t="s">
        <v>96</v>
      </c>
      <c r="B49" s="704" t="s">
        <v>127</v>
      </c>
      <c r="C49" s="979">
        <v>584</v>
      </c>
      <c r="D49" s="980"/>
      <c r="E49" s="981">
        <f t="shared" si="5"/>
        <v>584</v>
      </c>
      <c r="F49" s="982">
        <v>600</v>
      </c>
      <c r="G49" s="228"/>
      <c r="H49" s="983">
        <f t="shared" si="6"/>
        <v>600</v>
      </c>
      <c r="I49" s="990">
        <f t="shared" si="7"/>
        <v>16</v>
      </c>
      <c r="J49" s="229">
        <f t="shared" si="8"/>
        <v>1.0273972602739727</v>
      </c>
    </row>
    <row r="50" spans="1:10" s="553" customFormat="1" ht="11.25">
      <c r="A50" s="1531"/>
      <c r="B50" s="704" t="s">
        <v>128</v>
      </c>
      <c r="C50" s="979">
        <v>531</v>
      </c>
      <c r="D50" s="980"/>
      <c r="E50" s="981">
        <f t="shared" si="5"/>
        <v>531</v>
      </c>
      <c r="F50" s="982">
        <v>510</v>
      </c>
      <c r="G50" s="228"/>
      <c r="H50" s="983">
        <f t="shared" si="6"/>
        <v>510</v>
      </c>
      <c r="I50" s="990">
        <f t="shared" si="7"/>
        <v>-21</v>
      </c>
      <c r="J50" s="229">
        <f t="shared" si="8"/>
        <v>0.96045197740113</v>
      </c>
    </row>
    <row r="51" spans="1:10" s="553" customFormat="1" ht="11.25">
      <c r="A51" s="1532" t="s">
        <v>380</v>
      </c>
      <c r="B51" s="1533"/>
      <c r="C51" s="979">
        <v>612</v>
      </c>
      <c r="D51" s="980"/>
      <c r="E51" s="981">
        <f t="shared" si="5"/>
        <v>612</v>
      </c>
      <c r="F51" s="982">
        <v>650</v>
      </c>
      <c r="G51" s="228"/>
      <c r="H51" s="983">
        <f t="shared" si="6"/>
        <v>650</v>
      </c>
      <c r="I51" s="990">
        <f t="shared" si="7"/>
        <v>38</v>
      </c>
      <c r="J51" s="229">
        <f t="shared" si="8"/>
        <v>1.0620915032679739</v>
      </c>
    </row>
    <row r="52" spans="1:11" s="553" customFormat="1" ht="11.25">
      <c r="A52" s="1529" t="s">
        <v>129</v>
      </c>
      <c r="B52" s="1530"/>
      <c r="C52" s="979">
        <v>131</v>
      </c>
      <c r="D52" s="980"/>
      <c r="E52" s="981">
        <f t="shared" si="5"/>
        <v>131</v>
      </c>
      <c r="F52" s="982">
        <v>140</v>
      </c>
      <c r="G52" s="984"/>
      <c r="H52" s="983">
        <f t="shared" si="6"/>
        <v>140</v>
      </c>
      <c r="I52" s="990">
        <f t="shared" si="7"/>
        <v>9</v>
      </c>
      <c r="J52" s="229">
        <f t="shared" si="8"/>
        <v>1.0687022900763359</v>
      </c>
      <c r="K52" s="985"/>
    </row>
    <row r="53" spans="1:11" s="553" customFormat="1" ht="11.25">
      <c r="A53" s="1557" t="s">
        <v>381</v>
      </c>
      <c r="B53" s="1558"/>
      <c r="C53" s="979">
        <v>7600.74</v>
      </c>
      <c r="D53" s="980"/>
      <c r="E53" s="981">
        <f t="shared" si="5"/>
        <v>7600.74</v>
      </c>
      <c r="F53" s="982">
        <v>6656</v>
      </c>
      <c r="G53" s="984"/>
      <c r="H53" s="983">
        <f t="shared" si="6"/>
        <v>6656</v>
      </c>
      <c r="I53" s="990">
        <f t="shared" si="7"/>
        <v>-944.7399999999998</v>
      </c>
      <c r="J53" s="229">
        <f aca="true" t="shared" si="9" ref="J53:J65">+H53/E53</f>
        <v>0.8757042077481929</v>
      </c>
      <c r="K53" s="985"/>
    </row>
    <row r="54" spans="1:11" s="219" customFormat="1" ht="12.75">
      <c r="A54" s="1415" t="s">
        <v>130</v>
      </c>
      <c r="B54" s="1416"/>
      <c r="C54" s="854">
        <v>18081.05</v>
      </c>
      <c r="D54" s="853">
        <v>1731.07</v>
      </c>
      <c r="E54" s="838">
        <f t="shared" si="5"/>
        <v>19812.12</v>
      </c>
      <c r="F54" s="821">
        <v>18800</v>
      </c>
      <c r="G54" s="826">
        <v>1700</v>
      </c>
      <c r="H54" s="814">
        <f t="shared" si="6"/>
        <v>20500</v>
      </c>
      <c r="I54" s="846">
        <f t="shared" si="7"/>
        <v>687.880000000001</v>
      </c>
      <c r="J54" s="817">
        <f t="shared" si="9"/>
        <v>1.034720161194259</v>
      </c>
      <c r="K54" s="238"/>
    </row>
    <row r="55" spans="1:11" s="553" customFormat="1" ht="11.25">
      <c r="A55" s="1360" t="s">
        <v>131</v>
      </c>
      <c r="B55" s="1530"/>
      <c r="C55" s="979">
        <v>6768.59</v>
      </c>
      <c r="D55" s="980">
        <v>5.07</v>
      </c>
      <c r="E55" s="981">
        <f t="shared" si="5"/>
        <v>6773.66</v>
      </c>
      <c r="F55" s="982">
        <v>7000</v>
      </c>
      <c r="G55" s="984"/>
      <c r="H55" s="983">
        <f t="shared" si="6"/>
        <v>7000</v>
      </c>
      <c r="I55" s="990">
        <f t="shared" si="7"/>
        <v>226.34000000000015</v>
      </c>
      <c r="J55" s="229">
        <f t="shared" si="9"/>
        <v>1.0334147270456444</v>
      </c>
      <c r="K55" s="985"/>
    </row>
    <row r="56" spans="1:10" s="553" customFormat="1" ht="11.25">
      <c r="A56" s="1360" t="s">
        <v>132</v>
      </c>
      <c r="B56" s="1530"/>
      <c r="C56" s="979">
        <v>3689.9</v>
      </c>
      <c r="D56" s="980">
        <v>2.17</v>
      </c>
      <c r="E56" s="981">
        <f t="shared" si="5"/>
        <v>3692.07</v>
      </c>
      <c r="F56" s="982">
        <v>3800</v>
      </c>
      <c r="G56" s="984"/>
      <c r="H56" s="983">
        <f t="shared" si="6"/>
        <v>3800</v>
      </c>
      <c r="I56" s="990">
        <f t="shared" si="7"/>
        <v>107.92999999999984</v>
      </c>
      <c r="J56" s="229">
        <f t="shared" si="9"/>
        <v>1.0292329235361193</v>
      </c>
    </row>
    <row r="57" spans="1:11" s="553" customFormat="1" ht="11.25">
      <c r="A57" s="1360" t="s">
        <v>133</v>
      </c>
      <c r="B57" s="1530"/>
      <c r="C57" s="979"/>
      <c r="D57" s="980"/>
      <c r="E57" s="981">
        <f t="shared" si="5"/>
        <v>0</v>
      </c>
      <c r="F57" s="982"/>
      <c r="G57" s="228"/>
      <c r="H57" s="983">
        <f t="shared" si="6"/>
        <v>0</v>
      </c>
      <c r="I57" s="990">
        <f t="shared" si="7"/>
        <v>0</v>
      </c>
      <c r="J57" s="229"/>
      <c r="K57" s="985"/>
    </row>
    <row r="58" spans="1:11" s="553" customFormat="1" ht="11.25">
      <c r="A58" s="1360" t="s">
        <v>134</v>
      </c>
      <c r="B58" s="1530"/>
      <c r="C58" s="979">
        <v>7622.56</v>
      </c>
      <c r="D58" s="980">
        <v>1723.82</v>
      </c>
      <c r="E58" s="981">
        <f t="shared" si="5"/>
        <v>9346.380000000001</v>
      </c>
      <c r="F58" s="982">
        <v>8000</v>
      </c>
      <c r="G58" s="228">
        <v>1700</v>
      </c>
      <c r="H58" s="983">
        <f t="shared" si="6"/>
        <v>9700</v>
      </c>
      <c r="I58" s="990">
        <f t="shared" si="7"/>
        <v>353.619999999999</v>
      </c>
      <c r="J58" s="229">
        <f t="shared" si="9"/>
        <v>1.037834969260826</v>
      </c>
      <c r="K58" s="985"/>
    </row>
    <row r="59" spans="1:10" s="219" customFormat="1" ht="12.75">
      <c r="A59" s="1362" t="s">
        <v>135</v>
      </c>
      <c r="B59" s="1363"/>
      <c r="C59" s="854"/>
      <c r="D59" s="853"/>
      <c r="E59" s="838">
        <f t="shared" si="5"/>
        <v>0</v>
      </c>
      <c r="F59" s="821"/>
      <c r="G59" s="816"/>
      <c r="H59" s="814">
        <f t="shared" si="6"/>
        <v>0</v>
      </c>
      <c r="I59" s="846">
        <f t="shared" si="7"/>
        <v>0</v>
      </c>
      <c r="J59" s="817"/>
    </row>
    <row r="60" spans="1:10" ht="12.75">
      <c r="A60" s="1362" t="s">
        <v>136</v>
      </c>
      <c r="B60" s="1363"/>
      <c r="C60" s="854"/>
      <c r="D60" s="853">
        <v>50231.51</v>
      </c>
      <c r="E60" s="838">
        <f t="shared" si="5"/>
        <v>50231.51</v>
      </c>
      <c r="F60" s="821"/>
      <c r="G60" s="816">
        <v>52240</v>
      </c>
      <c r="H60" s="814">
        <f t="shared" si="6"/>
        <v>52240</v>
      </c>
      <c r="I60" s="846">
        <f t="shared" si="7"/>
        <v>2008.489999999998</v>
      </c>
      <c r="J60" s="817">
        <f t="shared" si="9"/>
        <v>1.0399846630133156</v>
      </c>
    </row>
    <row r="61" spans="1:10" ht="12.75">
      <c r="A61" s="1415" t="s">
        <v>382</v>
      </c>
      <c r="B61" s="1416"/>
      <c r="C61" s="858"/>
      <c r="D61" s="859"/>
      <c r="E61" s="838">
        <f t="shared" si="5"/>
        <v>0</v>
      </c>
      <c r="F61" s="821"/>
      <c r="G61" s="816"/>
      <c r="H61" s="814">
        <f t="shared" si="6"/>
        <v>0</v>
      </c>
      <c r="I61" s="846">
        <f t="shared" si="7"/>
        <v>0</v>
      </c>
      <c r="J61" s="817"/>
    </row>
    <row r="62" spans="1:10" ht="12.75">
      <c r="A62" s="1415" t="s">
        <v>383</v>
      </c>
      <c r="B62" s="1416"/>
      <c r="C62" s="854"/>
      <c r="D62" s="853"/>
      <c r="E62" s="838">
        <f t="shared" si="5"/>
        <v>0</v>
      </c>
      <c r="F62" s="821">
        <v>-8200</v>
      </c>
      <c r="G62" s="816"/>
      <c r="H62" s="814">
        <f t="shared" si="6"/>
        <v>-8200</v>
      </c>
      <c r="I62" s="846">
        <f t="shared" si="7"/>
        <v>-8200</v>
      </c>
      <c r="J62" s="817"/>
    </row>
    <row r="63" spans="1:10" s="219" customFormat="1" ht="12.75">
      <c r="A63" s="1415" t="s">
        <v>384</v>
      </c>
      <c r="B63" s="1416"/>
      <c r="C63" s="854"/>
      <c r="D63" s="853"/>
      <c r="E63" s="838">
        <f t="shared" si="5"/>
        <v>0</v>
      </c>
      <c r="F63" s="821"/>
      <c r="G63" s="816"/>
      <c r="H63" s="814">
        <f t="shared" si="6"/>
        <v>0</v>
      </c>
      <c r="I63" s="846">
        <f t="shared" si="7"/>
        <v>0</v>
      </c>
      <c r="J63" s="817"/>
    </row>
    <row r="64" spans="1:10" s="219" customFormat="1" ht="12.75">
      <c r="A64" s="1362" t="s">
        <v>461</v>
      </c>
      <c r="B64" s="1363"/>
      <c r="C64" s="854">
        <v>48438.12</v>
      </c>
      <c r="D64" s="853">
        <v>54.46</v>
      </c>
      <c r="E64" s="838">
        <f t="shared" si="5"/>
        <v>48492.58</v>
      </c>
      <c r="F64" s="821">
        <f>52313+50.4</f>
        <v>52363.4</v>
      </c>
      <c r="G64" s="816"/>
      <c r="H64" s="814">
        <f t="shared" si="6"/>
        <v>52363.4</v>
      </c>
      <c r="I64" s="846">
        <f t="shared" si="7"/>
        <v>3870.8199999999997</v>
      </c>
      <c r="J64" s="817">
        <f t="shared" si="9"/>
        <v>1.0798229337354293</v>
      </c>
    </row>
    <row r="65" spans="1:10" s="553" customFormat="1" ht="11.25">
      <c r="A65" s="1360" t="s">
        <v>137</v>
      </c>
      <c r="B65" s="1361"/>
      <c r="C65" s="979">
        <v>15680.73</v>
      </c>
      <c r="D65" s="980">
        <v>29.27</v>
      </c>
      <c r="E65" s="981">
        <f t="shared" si="5"/>
        <v>15710</v>
      </c>
      <c r="F65" s="982">
        <v>18615</v>
      </c>
      <c r="G65" s="228">
        <v>0</v>
      </c>
      <c r="H65" s="983">
        <f t="shared" si="6"/>
        <v>18615</v>
      </c>
      <c r="I65" s="990">
        <f t="shared" si="7"/>
        <v>2905</v>
      </c>
      <c r="J65" s="229">
        <f t="shared" si="9"/>
        <v>1.1849140674729473</v>
      </c>
    </row>
    <row r="66" spans="1:10" s="553" customFormat="1" ht="11.25">
      <c r="A66" s="1417" t="s">
        <v>96</v>
      </c>
      <c r="B66" s="704" t="s">
        <v>138</v>
      </c>
      <c r="C66" s="979">
        <v>2002.335</v>
      </c>
      <c r="D66" s="980">
        <v>0</v>
      </c>
      <c r="E66" s="981">
        <f t="shared" si="5"/>
        <v>2002.335</v>
      </c>
      <c r="F66" s="982">
        <v>2000</v>
      </c>
      <c r="G66" s="228">
        <v>0</v>
      </c>
      <c r="H66" s="983">
        <f t="shared" si="6"/>
        <v>2000</v>
      </c>
      <c r="I66" s="990">
        <f t="shared" si="7"/>
        <v>-2.3350000000000364</v>
      </c>
      <c r="J66" s="229"/>
    </row>
    <row r="67" spans="1:10" s="553" customFormat="1" ht="11.25">
      <c r="A67" s="1417"/>
      <c r="B67" s="704" t="s">
        <v>139</v>
      </c>
      <c r="C67" s="979">
        <v>11663.416</v>
      </c>
      <c r="D67" s="980"/>
      <c r="E67" s="981">
        <f t="shared" si="5"/>
        <v>11663.416</v>
      </c>
      <c r="F67" s="982">
        <v>14615</v>
      </c>
      <c r="G67" s="228"/>
      <c r="H67" s="983">
        <f t="shared" si="6"/>
        <v>14615</v>
      </c>
      <c r="I67" s="990">
        <f t="shared" si="7"/>
        <v>2951.5840000000007</v>
      </c>
      <c r="J67" s="229">
        <f aca="true" t="shared" si="10" ref="J67:J74">+H67/E67</f>
        <v>1.253063424986299</v>
      </c>
    </row>
    <row r="68" spans="1:10" s="553" customFormat="1" ht="11.25">
      <c r="A68" s="1417"/>
      <c r="B68" s="704" t="s">
        <v>140</v>
      </c>
      <c r="C68" s="979">
        <v>2014.97</v>
      </c>
      <c r="D68" s="980">
        <v>29.27</v>
      </c>
      <c r="E68" s="981">
        <f t="shared" si="5"/>
        <v>2044.24</v>
      </c>
      <c r="F68" s="982">
        <v>2000</v>
      </c>
      <c r="G68" s="228">
        <v>0</v>
      </c>
      <c r="H68" s="983">
        <f t="shared" si="6"/>
        <v>2000</v>
      </c>
      <c r="I68" s="990">
        <f t="shared" si="7"/>
        <v>-44.24000000000001</v>
      </c>
      <c r="J68" s="229">
        <f t="shared" si="10"/>
        <v>0.978358705435761</v>
      </c>
    </row>
    <row r="69" spans="1:10" s="553" customFormat="1" ht="11.25">
      <c r="A69" s="1360" t="s">
        <v>141</v>
      </c>
      <c r="B69" s="1361"/>
      <c r="C69" s="986">
        <v>31858.33</v>
      </c>
      <c r="D69" s="987">
        <v>23.8</v>
      </c>
      <c r="E69" s="981">
        <f t="shared" si="5"/>
        <v>31882.13</v>
      </c>
      <c r="F69" s="982">
        <v>32698</v>
      </c>
      <c r="G69" s="228"/>
      <c r="H69" s="983">
        <f t="shared" si="6"/>
        <v>32698</v>
      </c>
      <c r="I69" s="990">
        <f t="shared" si="7"/>
        <v>815.869999999999</v>
      </c>
      <c r="J69" s="229">
        <f t="shared" si="10"/>
        <v>1.0255901973927086</v>
      </c>
    </row>
    <row r="70" spans="1:10" s="553" customFormat="1" ht="11.25">
      <c r="A70" s="1423" t="s">
        <v>96</v>
      </c>
      <c r="B70" s="875" t="s">
        <v>142</v>
      </c>
      <c r="C70" s="988">
        <v>6100</v>
      </c>
      <c r="D70" s="987"/>
      <c r="E70" s="981">
        <f t="shared" si="5"/>
        <v>6100</v>
      </c>
      <c r="F70" s="982">
        <v>6200</v>
      </c>
      <c r="G70" s="228"/>
      <c r="H70" s="983">
        <f t="shared" si="6"/>
        <v>6200</v>
      </c>
      <c r="I70" s="990">
        <f t="shared" si="7"/>
        <v>100</v>
      </c>
      <c r="J70" s="229">
        <f t="shared" si="10"/>
        <v>1.0163934426229508</v>
      </c>
    </row>
    <row r="71" spans="1:10" s="553" customFormat="1" ht="11.25">
      <c r="A71" s="1424"/>
      <c r="B71" s="875" t="s">
        <v>143</v>
      </c>
      <c r="C71" s="988">
        <v>97</v>
      </c>
      <c r="D71" s="980"/>
      <c r="E71" s="981">
        <f t="shared" si="5"/>
        <v>97</v>
      </c>
      <c r="F71" s="982">
        <v>100</v>
      </c>
      <c r="G71" s="228"/>
      <c r="H71" s="983">
        <f t="shared" si="6"/>
        <v>100</v>
      </c>
      <c r="I71" s="990">
        <f t="shared" si="7"/>
        <v>3</v>
      </c>
      <c r="J71" s="229">
        <f t="shared" si="10"/>
        <v>1.0309278350515463</v>
      </c>
    </row>
    <row r="72" spans="1:10" s="553" customFormat="1" ht="11.25">
      <c r="A72" s="1424"/>
      <c r="B72" s="875" t="s">
        <v>144</v>
      </c>
      <c r="C72" s="988"/>
      <c r="D72" s="987"/>
      <c r="E72" s="981">
        <f t="shared" si="5"/>
        <v>0</v>
      </c>
      <c r="F72" s="982"/>
      <c r="G72" s="228"/>
      <c r="H72" s="983">
        <f t="shared" si="6"/>
        <v>0</v>
      </c>
      <c r="I72" s="990">
        <f t="shared" si="7"/>
        <v>0</v>
      </c>
      <c r="J72" s="229"/>
    </row>
    <row r="73" spans="1:10" s="553" customFormat="1" ht="11.25">
      <c r="A73" s="1424"/>
      <c r="B73" s="875" t="s">
        <v>385</v>
      </c>
      <c r="C73" s="979"/>
      <c r="D73" s="980"/>
      <c r="E73" s="981">
        <f t="shared" si="5"/>
        <v>0</v>
      </c>
      <c r="F73" s="982"/>
      <c r="G73" s="228"/>
      <c r="H73" s="983">
        <f t="shared" si="6"/>
        <v>0</v>
      </c>
      <c r="I73" s="990">
        <f t="shared" si="7"/>
        <v>0</v>
      </c>
      <c r="J73" s="229"/>
    </row>
    <row r="74" spans="1:10" s="553" customFormat="1" ht="11.25">
      <c r="A74" s="1424"/>
      <c r="B74" s="875" t="s">
        <v>145</v>
      </c>
      <c r="C74" s="979">
        <v>2232</v>
      </c>
      <c r="D74" s="980"/>
      <c r="E74" s="981">
        <f t="shared" si="5"/>
        <v>2232</v>
      </c>
      <c r="F74" s="982">
        <v>2400</v>
      </c>
      <c r="G74" s="228"/>
      <c r="H74" s="983">
        <f t="shared" si="6"/>
        <v>2400</v>
      </c>
      <c r="I74" s="990">
        <f t="shared" si="7"/>
        <v>168</v>
      </c>
      <c r="J74" s="229">
        <f t="shared" si="10"/>
        <v>1.075268817204301</v>
      </c>
    </row>
    <row r="75" spans="1:10" s="553" customFormat="1" ht="11.25">
      <c r="A75" s="1425"/>
      <c r="B75" s="875" t="s">
        <v>146</v>
      </c>
      <c r="C75" s="979"/>
      <c r="D75" s="980"/>
      <c r="E75" s="981">
        <f t="shared" si="5"/>
        <v>0</v>
      </c>
      <c r="F75" s="982"/>
      <c r="G75" s="228"/>
      <c r="H75" s="983">
        <f t="shared" si="6"/>
        <v>0</v>
      </c>
      <c r="I75" s="990">
        <f t="shared" si="7"/>
        <v>0</v>
      </c>
      <c r="J75" s="229"/>
    </row>
    <row r="76" spans="1:10" s="219" customFormat="1" ht="12.75">
      <c r="A76" s="1362" t="s">
        <v>466</v>
      </c>
      <c r="B76" s="1363"/>
      <c r="C76" s="854">
        <v>415219.17000000004</v>
      </c>
      <c r="D76" s="853">
        <v>440.74</v>
      </c>
      <c r="E76" s="838">
        <f t="shared" si="5"/>
        <v>415659.91000000003</v>
      </c>
      <c r="F76" s="821">
        <v>423852</v>
      </c>
      <c r="G76" s="816">
        <v>120</v>
      </c>
      <c r="H76" s="814">
        <f t="shared" si="6"/>
        <v>423972</v>
      </c>
      <c r="I76" s="846">
        <f t="shared" si="7"/>
        <v>8312.089999999967</v>
      </c>
      <c r="J76" s="817">
        <f>H76/E76</f>
        <v>1.0199973338780735</v>
      </c>
    </row>
    <row r="77" spans="1:10" s="553" customFormat="1" ht="11.25">
      <c r="A77" s="1426" t="s">
        <v>148</v>
      </c>
      <c r="B77" s="1427"/>
      <c r="C77" s="979">
        <v>306828.32</v>
      </c>
      <c r="D77" s="980">
        <v>326.03</v>
      </c>
      <c r="E77" s="981">
        <f t="shared" si="5"/>
        <v>307154.35000000003</v>
      </c>
      <c r="F77" s="982">
        <v>313297</v>
      </c>
      <c r="G77" s="228"/>
      <c r="H77" s="983">
        <f t="shared" si="6"/>
        <v>313297</v>
      </c>
      <c r="I77" s="990">
        <f aca="true" t="shared" si="11" ref="I77:I92">+H77-E77</f>
        <v>6142.649999999965</v>
      </c>
      <c r="J77" s="229">
        <f aca="true" t="shared" si="12" ref="J77:J82">+H77/E77</f>
        <v>1.019998577262539</v>
      </c>
    </row>
    <row r="78" spans="1:10" s="553" customFormat="1" ht="11.25">
      <c r="A78" s="1555" t="s">
        <v>96</v>
      </c>
      <c r="B78" s="876" t="s">
        <v>149</v>
      </c>
      <c r="C78" s="979">
        <v>293478.79</v>
      </c>
      <c r="D78" s="980">
        <v>321.18</v>
      </c>
      <c r="E78" s="981">
        <f t="shared" si="5"/>
        <v>293799.97</v>
      </c>
      <c r="F78" s="982">
        <v>299268</v>
      </c>
      <c r="G78" s="228">
        <v>330</v>
      </c>
      <c r="H78" s="983">
        <f t="shared" si="6"/>
        <v>299598</v>
      </c>
      <c r="I78" s="990">
        <f t="shared" si="11"/>
        <v>5798.030000000028</v>
      </c>
      <c r="J78" s="229">
        <f t="shared" si="12"/>
        <v>1.0197346173997228</v>
      </c>
    </row>
    <row r="79" spans="1:10" s="553" customFormat="1" ht="11.25">
      <c r="A79" s="1556"/>
      <c r="B79" s="875" t="s">
        <v>150</v>
      </c>
      <c r="C79" s="986">
        <v>13349.53</v>
      </c>
      <c r="D79" s="987">
        <v>4.85</v>
      </c>
      <c r="E79" s="981">
        <f t="shared" si="5"/>
        <v>13354.380000000001</v>
      </c>
      <c r="F79" s="982">
        <v>13699</v>
      </c>
      <c r="G79" s="228"/>
      <c r="H79" s="983">
        <f t="shared" si="6"/>
        <v>13699</v>
      </c>
      <c r="I79" s="990">
        <f t="shared" si="11"/>
        <v>344.619999999999</v>
      </c>
      <c r="J79" s="229">
        <f t="shared" si="12"/>
        <v>1.0258057655990018</v>
      </c>
    </row>
    <row r="80" spans="1:10" s="553" customFormat="1" ht="11.25">
      <c r="A80" s="1360" t="s">
        <v>151</v>
      </c>
      <c r="B80" s="1361"/>
      <c r="C80" s="979">
        <v>108390.85</v>
      </c>
      <c r="D80" s="980">
        <v>114.7</v>
      </c>
      <c r="E80" s="981">
        <f t="shared" si="5"/>
        <v>108505.55</v>
      </c>
      <c r="F80" s="982">
        <v>110555</v>
      </c>
      <c r="G80" s="228">
        <v>120</v>
      </c>
      <c r="H80" s="983">
        <f t="shared" si="6"/>
        <v>110675</v>
      </c>
      <c r="I80" s="990">
        <f t="shared" si="11"/>
        <v>2169.449999999997</v>
      </c>
      <c r="J80" s="229">
        <f t="shared" si="12"/>
        <v>1.0199939081457123</v>
      </c>
    </row>
    <row r="81" spans="1:10" s="219" customFormat="1" ht="12.75">
      <c r="A81" s="1362" t="s">
        <v>462</v>
      </c>
      <c r="B81" s="1363"/>
      <c r="C81" s="854">
        <v>10.04</v>
      </c>
      <c r="D81" s="853"/>
      <c r="E81" s="838">
        <f t="shared" si="5"/>
        <v>10.04</v>
      </c>
      <c r="F81" s="821">
        <v>10</v>
      </c>
      <c r="G81" s="816"/>
      <c r="H81" s="814">
        <f t="shared" si="6"/>
        <v>10</v>
      </c>
      <c r="I81" s="846">
        <f t="shared" si="11"/>
        <v>-0.03999999999999915</v>
      </c>
      <c r="J81" s="817">
        <f t="shared" si="12"/>
        <v>0.9960159362549802</v>
      </c>
    </row>
    <row r="82" spans="1:10" s="219" customFormat="1" ht="12.75">
      <c r="A82" s="1415" t="s">
        <v>463</v>
      </c>
      <c r="B82" s="1416"/>
      <c r="C82" s="854">
        <v>4357.24</v>
      </c>
      <c r="D82" s="853">
        <v>4.59</v>
      </c>
      <c r="E82" s="838">
        <f t="shared" si="5"/>
        <v>4361.83</v>
      </c>
      <c r="F82" s="821">
        <v>4500</v>
      </c>
      <c r="G82" s="816"/>
      <c r="H82" s="814">
        <f t="shared" si="6"/>
        <v>4500</v>
      </c>
      <c r="I82" s="846">
        <f t="shared" si="11"/>
        <v>138.17000000000007</v>
      </c>
      <c r="J82" s="817">
        <f t="shared" si="12"/>
        <v>1.0316770713209822</v>
      </c>
    </row>
    <row r="83" spans="1:10" s="553" customFormat="1" ht="11.25">
      <c r="A83" s="1360" t="s">
        <v>152</v>
      </c>
      <c r="B83" s="1361"/>
      <c r="C83" s="979"/>
      <c r="D83" s="980"/>
      <c r="E83" s="981">
        <f t="shared" si="5"/>
        <v>0</v>
      </c>
      <c r="F83" s="982"/>
      <c r="G83" s="228"/>
      <c r="H83" s="983">
        <f t="shared" si="6"/>
        <v>0</v>
      </c>
      <c r="I83" s="990">
        <f t="shared" si="11"/>
        <v>0</v>
      </c>
      <c r="J83" s="229"/>
    </row>
    <row r="84" spans="1:10" s="553" customFormat="1" ht="11.25">
      <c r="A84" s="1360" t="s">
        <v>386</v>
      </c>
      <c r="B84" s="1361"/>
      <c r="C84" s="979"/>
      <c r="D84" s="980"/>
      <c r="E84" s="981">
        <f t="shared" si="5"/>
        <v>0</v>
      </c>
      <c r="F84" s="982"/>
      <c r="G84" s="228"/>
      <c r="H84" s="983">
        <f t="shared" si="6"/>
        <v>0</v>
      </c>
      <c r="I84" s="990">
        <f t="shared" si="11"/>
        <v>0</v>
      </c>
      <c r="J84" s="229"/>
    </row>
    <row r="85" spans="1:10" ht="12.75">
      <c r="A85" s="1362" t="s">
        <v>464</v>
      </c>
      <c r="B85" s="1363"/>
      <c r="C85" s="854">
        <v>25155.2</v>
      </c>
      <c r="D85" s="853">
        <v>24.75</v>
      </c>
      <c r="E85" s="838">
        <f t="shared" si="5"/>
        <v>25179.95</v>
      </c>
      <c r="F85" s="821">
        <v>24767</v>
      </c>
      <c r="G85" s="816"/>
      <c r="H85" s="814">
        <f t="shared" si="6"/>
        <v>24767</v>
      </c>
      <c r="I85" s="846">
        <f t="shared" si="11"/>
        <v>-412.9500000000007</v>
      </c>
      <c r="J85" s="817">
        <f>+H85/E85</f>
        <v>0.9836000468626824</v>
      </c>
    </row>
    <row r="86" spans="1:10" s="553" customFormat="1" ht="11.25">
      <c r="A86" s="1360" t="s">
        <v>153</v>
      </c>
      <c r="B86" s="1361"/>
      <c r="C86" s="979">
        <v>16925.78</v>
      </c>
      <c r="D86" s="980">
        <v>24.75</v>
      </c>
      <c r="E86" s="981">
        <f t="shared" si="5"/>
        <v>16950.53</v>
      </c>
      <c r="F86" s="982">
        <v>17768</v>
      </c>
      <c r="G86" s="228"/>
      <c r="H86" s="983">
        <f t="shared" si="6"/>
        <v>17768</v>
      </c>
      <c r="I86" s="990">
        <f t="shared" si="11"/>
        <v>817.4700000000012</v>
      </c>
      <c r="J86" s="229">
        <f>+H86/E86</f>
        <v>1.048226810607102</v>
      </c>
    </row>
    <row r="87" spans="1:10" s="553" customFormat="1" ht="11.25">
      <c r="A87" s="1364" t="s">
        <v>96</v>
      </c>
      <c r="B87" s="875" t="s">
        <v>154</v>
      </c>
      <c r="C87" s="979"/>
      <c r="D87" s="980"/>
      <c r="E87" s="981">
        <f t="shared" si="5"/>
        <v>0</v>
      </c>
      <c r="F87" s="982"/>
      <c r="G87" s="228"/>
      <c r="H87" s="983">
        <f t="shared" si="6"/>
        <v>0</v>
      </c>
      <c r="I87" s="990">
        <f t="shared" si="11"/>
        <v>0</v>
      </c>
      <c r="J87" s="229"/>
    </row>
    <row r="88" spans="1:10" s="553" customFormat="1" ht="11.25">
      <c r="A88" s="1364"/>
      <c r="B88" s="875" t="s">
        <v>155</v>
      </c>
      <c r="C88" s="979"/>
      <c r="D88" s="980"/>
      <c r="E88" s="981">
        <f t="shared" si="5"/>
        <v>0</v>
      </c>
      <c r="F88" s="982"/>
      <c r="G88" s="228"/>
      <c r="H88" s="983">
        <f t="shared" si="6"/>
        <v>0</v>
      </c>
      <c r="I88" s="990">
        <f t="shared" si="11"/>
        <v>0</v>
      </c>
      <c r="J88" s="229"/>
    </row>
    <row r="89" spans="1:10" s="553" customFormat="1" ht="11.25">
      <c r="A89" s="1365" t="s">
        <v>387</v>
      </c>
      <c r="B89" s="1366"/>
      <c r="C89" s="979">
        <v>7841</v>
      </c>
      <c r="D89" s="980"/>
      <c r="E89" s="981">
        <f t="shared" si="5"/>
        <v>7841</v>
      </c>
      <c r="F89" s="982">
        <v>7000</v>
      </c>
      <c r="G89" s="228"/>
      <c r="H89" s="983">
        <f t="shared" si="6"/>
        <v>7000</v>
      </c>
      <c r="I89" s="990">
        <f t="shared" si="11"/>
        <v>-841</v>
      </c>
      <c r="J89" s="229">
        <f>+H89/E89</f>
        <v>0.8927432725417677</v>
      </c>
    </row>
    <row r="90" spans="1:10" s="553" customFormat="1" ht="11.25">
      <c r="A90" s="1531" t="s">
        <v>96</v>
      </c>
      <c r="B90" s="704" t="s">
        <v>123</v>
      </c>
      <c r="C90" s="979">
        <v>1431</v>
      </c>
      <c r="D90" s="980"/>
      <c r="E90" s="981">
        <f t="shared" si="5"/>
        <v>1431</v>
      </c>
      <c r="F90" s="982">
        <v>3000</v>
      </c>
      <c r="G90" s="228"/>
      <c r="H90" s="983">
        <f t="shared" si="6"/>
        <v>3000</v>
      </c>
      <c r="I90" s="990">
        <f t="shared" si="11"/>
        <v>1569</v>
      </c>
      <c r="J90" s="229">
        <f>+H90/E90</f>
        <v>2.0964360587002098</v>
      </c>
    </row>
    <row r="91" spans="1:10" s="553" customFormat="1" ht="11.25">
      <c r="A91" s="1531"/>
      <c r="B91" s="704" t="s">
        <v>124</v>
      </c>
      <c r="C91" s="979">
        <v>3000</v>
      </c>
      <c r="D91" s="980"/>
      <c r="E91" s="981">
        <f t="shared" si="5"/>
        <v>3000</v>
      </c>
      <c r="F91" s="982">
        <v>3000</v>
      </c>
      <c r="G91" s="228"/>
      <c r="H91" s="983">
        <f t="shared" si="6"/>
        <v>3000</v>
      </c>
      <c r="I91" s="990">
        <f t="shared" si="11"/>
        <v>0</v>
      </c>
      <c r="J91" s="229"/>
    </row>
    <row r="92" spans="1:10" s="553" customFormat="1" ht="11.25">
      <c r="A92" s="1531"/>
      <c r="B92" s="704" t="s">
        <v>125</v>
      </c>
      <c r="C92" s="979">
        <v>2883</v>
      </c>
      <c r="D92" s="980"/>
      <c r="E92" s="981">
        <f t="shared" si="5"/>
        <v>2883</v>
      </c>
      <c r="F92" s="982">
        <v>1000</v>
      </c>
      <c r="G92" s="228"/>
      <c r="H92" s="983">
        <f t="shared" si="6"/>
        <v>1000</v>
      </c>
      <c r="I92" s="990">
        <f t="shared" si="11"/>
        <v>-1883</v>
      </c>
      <c r="J92" s="229"/>
    </row>
    <row r="93" spans="1:10" ht="12.75">
      <c r="A93" s="1362" t="s">
        <v>156</v>
      </c>
      <c r="B93" s="1363"/>
      <c r="C93" s="854">
        <v>7.4</v>
      </c>
      <c r="D93" s="853"/>
      <c r="E93" s="838">
        <f t="shared" si="5"/>
        <v>7.4</v>
      </c>
      <c r="F93" s="821"/>
      <c r="G93" s="816"/>
      <c r="H93" s="814">
        <f t="shared" si="6"/>
        <v>0</v>
      </c>
      <c r="I93" s="846"/>
      <c r="J93" s="817"/>
    </row>
    <row r="94" spans="1:10" ht="13.5" thickBot="1">
      <c r="A94" s="1350" t="s">
        <v>465</v>
      </c>
      <c r="B94" s="1351"/>
      <c r="C94" s="871"/>
      <c r="D94" s="872"/>
      <c r="E94" s="838">
        <f t="shared" si="5"/>
        <v>0</v>
      </c>
      <c r="F94" s="831"/>
      <c r="G94" s="832"/>
      <c r="H94" s="814">
        <f t="shared" si="6"/>
        <v>0</v>
      </c>
      <c r="I94" s="847">
        <f>+H94-E94</f>
        <v>0</v>
      </c>
      <c r="J94" s="833"/>
    </row>
    <row r="95" spans="1:10" s="237" customFormat="1" ht="13.5" thickBot="1">
      <c r="A95" s="1526" t="s">
        <v>14</v>
      </c>
      <c r="B95" s="1527"/>
      <c r="C95" s="739">
        <f>SUM(C26,C54,C59,C60,C61,C62,C63,C64,C82,C76,C81,C85,C93,C94)</f>
        <v>650264.2200000001</v>
      </c>
      <c r="D95" s="740">
        <f>SUM(D26,D54,D59,D60,D61,D62,D63,D64,D82,D76,D81,D85,D93,D94)</f>
        <v>53366.39</v>
      </c>
      <c r="E95" s="741">
        <f>SUM(C95:D95)</f>
        <v>703630.6100000001</v>
      </c>
      <c r="F95" s="727">
        <f>SUM(F26,F54,F59,F60,F61,F62,F63,F64,F82,F76,F81,F85,F93,F94)</f>
        <v>659079.4</v>
      </c>
      <c r="G95" s="240">
        <f>SUM(G26,G54,G59,G60,G61,G62,G63,G64,G82,G76,G81,G85,G93,G94)</f>
        <v>54940</v>
      </c>
      <c r="H95" s="241">
        <f>SUM(F95:G95)</f>
        <v>714019.4</v>
      </c>
      <c r="I95" s="848">
        <f>+H95-E95</f>
        <v>10388.78999999992</v>
      </c>
      <c r="J95" s="242">
        <f>+H95/E95</f>
        <v>1.0147645509623293</v>
      </c>
    </row>
    <row r="96" spans="1:10" s="237" customFormat="1" ht="13.5" thickBot="1">
      <c r="A96" s="1524" t="s">
        <v>157</v>
      </c>
      <c r="B96" s="1525"/>
      <c r="C96" s="742">
        <f>C25-C95</f>
        <v>-9869.932500000112</v>
      </c>
      <c r="D96" s="743">
        <f>D25-D95</f>
        <v>9962.020000000004</v>
      </c>
      <c r="E96" s="744">
        <f>C96+D96</f>
        <v>92.08749999989232</v>
      </c>
      <c r="F96" s="246">
        <f>F25-F95</f>
        <v>-10139.513000000035</v>
      </c>
      <c r="G96" s="244">
        <f>G25-G95</f>
        <v>10140</v>
      </c>
      <c r="H96" s="245">
        <f>F96+G96</f>
        <v>0.48699999996460974</v>
      </c>
      <c r="I96" s="849">
        <f>+H96-E96</f>
        <v>-91.6004999999277</v>
      </c>
      <c r="J96" s="247"/>
    </row>
    <row r="97" s="248" customFormat="1" ht="13.5" thickBot="1"/>
    <row r="98" spans="1:10" s="70" customFormat="1" ht="12.75" customHeight="1">
      <c r="A98" s="1356" t="s">
        <v>265</v>
      </c>
      <c r="B98" s="1357"/>
      <c r="C98" s="1330" t="s">
        <v>159</v>
      </c>
      <c r="D98" s="745" t="s">
        <v>35</v>
      </c>
      <c r="E98" s="69" t="s">
        <v>36</v>
      </c>
      <c r="G98" s="1279" t="s">
        <v>7</v>
      </c>
      <c r="H98" s="1279" t="s">
        <v>159</v>
      </c>
      <c r="I98" s="1273" t="s">
        <v>393</v>
      </c>
      <c r="J98" s="1275" t="s">
        <v>394</v>
      </c>
    </row>
    <row r="99" spans="1:10" s="70" customFormat="1" ht="12" thickBot="1">
      <c r="A99" s="1358"/>
      <c r="B99" s="1359"/>
      <c r="C99" s="1528"/>
      <c r="D99" s="722" t="s">
        <v>232</v>
      </c>
      <c r="E99" s="71" t="s">
        <v>392</v>
      </c>
      <c r="G99" s="1280"/>
      <c r="H99" s="1280"/>
      <c r="I99" s="1274"/>
      <c r="J99" s="1276"/>
    </row>
    <row r="100" spans="1:10" s="65" customFormat="1" ht="11.25" customHeight="1">
      <c r="A100" s="1354" t="s">
        <v>37</v>
      </c>
      <c r="B100" s="1355"/>
      <c r="C100" s="286" t="s">
        <v>38</v>
      </c>
      <c r="D100" s="668">
        <v>969000</v>
      </c>
      <c r="E100" s="148">
        <v>969000</v>
      </c>
      <c r="F100" s="146"/>
      <c r="G100" s="194" t="s">
        <v>220</v>
      </c>
      <c r="H100" s="286"/>
      <c r="I100" s="371"/>
      <c r="J100" s="195"/>
    </row>
    <row r="101" spans="1:10" s="65" customFormat="1" ht="11.25" customHeight="1">
      <c r="A101" s="1277" t="s">
        <v>39</v>
      </c>
      <c r="B101" s="1278"/>
      <c r="C101" s="288">
        <v>51</v>
      </c>
      <c r="D101" s="401">
        <v>8967333</v>
      </c>
      <c r="E101" s="148">
        <v>11804000</v>
      </c>
      <c r="G101" s="184" t="s">
        <v>402</v>
      </c>
      <c r="H101" s="287" t="s">
        <v>719</v>
      </c>
      <c r="I101" s="368">
        <v>973440</v>
      </c>
      <c r="J101" s="66">
        <v>702960</v>
      </c>
    </row>
    <row r="102" spans="1:10" s="65" customFormat="1" ht="11.25" customHeight="1">
      <c r="A102" s="1277" t="s">
        <v>40</v>
      </c>
      <c r="B102" s="1278"/>
      <c r="C102" s="288">
        <v>52</v>
      </c>
      <c r="D102" s="401">
        <v>104372</v>
      </c>
      <c r="E102" s="148"/>
      <c r="G102" s="184" t="s">
        <v>39</v>
      </c>
      <c r="H102" s="288">
        <v>51</v>
      </c>
      <c r="I102" s="368"/>
      <c r="J102" s="66"/>
    </row>
    <row r="103" spans="1:10" s="65" customFormat="1" ht="11.25" customHeight="1">
      <c r="A103" s="1277" t="s">
        <v>226</v>
      </c>
      <c r="B103" s="1278"/>
      <c r="C103" s="288">
        <v>55</v>
      </c>
      <c r="D103" s="401"/>
      <c r="E103" s="148"/>
      <c r="G103" s="184" t="s">
        <v>221</v>
      </c>
      <c r="H103" s="288">
        <v>52</v>
      </c>
      <c r="I103" s="368"/>
      <c r="J103" s="66"/>
    </row>
    <row r="104" spans="1:10" s="65" customFormat="1" ht="11.25" customHeight="1">
      <c r="A104" s="1277" t="s">
        <v>41</v>
      </c>
      <c r="B104" s="1278"/>
      <c r="C104" s="288">
        <v>57</v>
      </c>
      <c r="D104" s="401">
        <v>423900</v>
      </c>
      <c r="E104" s="148"/>
      <c r="G104" s="184" t="s">
        <v>216</v>
      </c>
      <c r="H104" s="288">
        <v>54</v>
      </c>
      <c r="I104" s="368"/>
      <c r="J104" s="66"/>
    </row>
    <row r="105" spans="1:10" s="65" customFormat="1" ht="11.25" customHeight="1">
      <c r="A105" s="1277" t="s">
        <v>29</v>
      </c>
      <c r="B105" s="1278"/>
      <c r="C105" s="288">
        <v>58</v>
      </c>
      <c r="D105" s="292">
        <v>4000000</v>
      </c>
      <c r="E105" s="67">
        <v>4000000</v>
      </c>
      <c r="G105" s="184" t="s">
        <v>215</v>
      </c>
      <c r="H105" s="288">
        <v>55</v>
      </c>
      <c r="I105" s="369"/>
      <c r="J105" s="66"/>
    </row>
    <row r="106" spans="1:10" s="65" customFormat="1" ht="11.25" customHeight="1">
      <c r="A106" s="1295" t="s">
        <v>160</v>
      </c>
      <c r="B106" s="1296"/>
      <c r="C106" s="365">
        <v>501</v>
      </c>
      <c r="D106" s="292"/>
      <c r="E106" s="67"/>
      <c r="G106" s="184" t="s">
        <v>165</v>
      </c>
      <c r="H106" s="288">
        <v>166</v>
      </c>
      <c r="I106" s="369">
        <v>100000</v>
      </c>
      <c r="J106" s="66"/>
    </row>
    <row r="107" spans="1:10" s="65" customFormat="1" ht="11.25" customHeight="1">
      <c r="A107" s="1295" t="s">
        <v>161</v>
      </c>
      <c r="B107" s="1296"/>
      <c r="C107" s="365">
        <v>35015</v>
      </c>
      <c r="D107" s="292">
        <v>1111927.5</v>
      </c>
      <c r="E107" s="67">
        <v>747227</v>
      </c>
      <c r="G107" s="185" t="s">
        <v>400</v>
      </c>
      <c r="H107" s="370" t="s">
        <v>363</v>
      </c>
      <c r="I107" s="372">
        <v>376250</v>
      </c>
      <c r="J107" s="66"/>
    </row>
    <row r="108" spans="1:10" s="65" customFormat="1" ht="11.25" customHeight="1">
      <c r="A108" s="1295" t="s">
        <v>162</v>
      </c>
      <c r="B108" s="1296"/>
      <c r="C108" s="365">
        <v>35442</v>
      </c>
      <c r="D108" s="292"/>
      <c r="E108" s="67"/>
      <c r="G108" s="185" t="s">
        <v>403</v>
      </c>
      <c r="H108" s="198" t="s">
        <v>38</v>
      </c>
      <c r="I108" s="181">
        <v>700000</v>
      </c>
      <c r="J108" s="66"/>
    </row>
    <row r="109" spans="1:10" s="65" customFormat="1" ht="11.25" customHeight="1">
      <c r="A109" s="1277" t="s">
        <v>53</v>
      </c>
      <c r="B109" s="1278"/>
      <c r="C109" s="287" t="s">
        <v>163</v>
      </c>
      <c r="D109" s="292">
        <v>2755000</v>
      </c>
      <c r="E109" s="67">
        <v>2341000</v>
      </c>
      <c r="G109" s="185" t="s">
        <v>401</v>
      </c>
      <c r="H109" s="198" t="s">
        <v>363</v>
      </c>
      <c r="I109" s="181">
        <v>730010</v>
      </c>
      <c r="J109" s="66"/>
    </row>
    <row r="110" spans="1:10" s="65" customFormat="1" ht="11.25" customHeight="1">
      <c r="A110" s="1277" t="s">
        <v>164</v>
      </c>
      <c r="B110" s="1278"/>
      <c r="C110" s="287" t="s">
        <v>38</v>
      </c>
      <c r="D110" s="292">
        <v>70655</v>
      </c>
      <c r="E110" s="67">
        <v>69000</v>
      </c>
      <c r="G110" s="185" t="s">
        <v>362</v>
      </c>
      <c r="H110" s="179" t="s">
        <v>363</v>
      </c>
      <c r="I110" s="181">
        <v>129600</v>
      </c>
      <c r="J110" s="66">
        <v>135000</v>
      </c>
    </row>
    <row r="111" spans="1:10" s="65" customFormat="1" ht="11.25" customHeight="1">
      <c r="A111" s="1277" t="s">
        <v>165</v>
      </c>
      <c r="B111" s="1278"/>
      <c r="C111" s="287" t="s">
        <v>166</v>
      </c>
      <c r="D111" s="292"/>
      <c r="E111" s="67"/>
      <c r="G111" s="185" t="s">
        <v>434</v>
      </c>
      <c r="H111" s="179" t="s">
        <v>38</v>
      </c>
      <c r="I111" s="181">
        <v>1500000</v>
      </c>
      <c r="J111" s="66"/>
    </row>
    <row r="112" spans="1:10" s="65" customFormat="1" ht="11.25" customHeight="1">
      <c r="A112" s="1277" t="s">
        <v>167</v>
      </c>
      <c r="B112" s="1278"/>
      <c r="C112" s="287" t="s">
        <v>38</v>
      </c>
      <c r="D112" s="292"/>
      <c r="E112" s="67">
        <v>10000</v>
      </c>
      <c r="G112" s="321" t="s">
        <v>435</v>
      </c>
      <c r="H112" s="198" t="s">
        <v>38</v>
      </c>
      <c r="I112" s="694">
        <v>6000000</v>
      </c>
      <c r="J112" s="67"/>
    </row>
    <row r="113" spans="1:10" s="65" customFormat="1" ht="11.25" customHeight="1">
      <c r="A113" s="1277" t="s">
        <v>389</v>
      </c>
      <c r="B113" s="1278"/>
      <c r="C113" s="287" t="s">
        <v>719</v>
      </c>
      <c r="D113" s="292">
        <f>1410960+150000</f>
        <v>1560960</v>
      </c>
      <c r="E113" s="67">
        <v>803520</v>
      </c>
      <c r="F113" s="146"/>
      <c r="G113" s="321" t="s">
        <v>590</v>
      </c>
      <c r="H113" s="198"/>
      <c r="I113" s="694">
        <v>550000</v>
      </c>
      <c r="J113" s="67"/>
    </row>
    <row r="114" spans="1:10" s="65" customFormat="1" ht="11.25" customHeight="1">
      <c r="A114" s="1277" t="s">
        <v>724</v>
      </c>
      <c r="B114" s="1278"/>
      <c r="C114" s="287" t="s">
        <v>38</v>
      </c>
      <c r="D114" s="292"/>
      <c r="E114" s="67">
        <v>50400</v>
      </c>
      <c r="G114" s="321" t="s">
        <v>28</v>
      </c>
      <c r="H114" s="198"/>
      <c r="I114" s="694">
        <v>280000</v>
      </c>
      <c r="J114" s="67"/>
    </row>
    <row r="115" spans="1:10" s="65" customFormat="1" ht="11.25" customHeight="1">
      <c r="A115" s="1277" t="s">
        <v>231</v>
      </c>
      <c r="B115" s="1278"/>
      <c r="C115" s="287" t="s">
        <v>38</v>
      </c>
      <c r="D115" s="292">
        <v>100000</v>
      </c>
      <c r="E115" s="67"/>
      <c r="G115" s="185" t="s">
        <v>762</v>
      </c>
      <c r="H115" s="198" t="s">
        <v>38</v>
      </c>
      <c r="I115" s="181"/>
      <c r="J115" s="66">
        <v>2000000</v>
      </c>
    </row>
    <row r="116" spans="1:10" s="65" customFormat="1" ht="11.25" customHeight="1">
      <c r="A116" s="1277" t="s">
        <v>725</v>
      </c>
      <c r="B116" s="1278"/>
      <c r="C116" s="1222" t="s">
        <v>812</v>
      </c>
      <c r="D116" s="292"/>
      <c r="E116" s="67">
        <v>65000</v>
      </c>
      <c r="G116" s="185" t="s">
        <v>763</v>
      </c>
      <c r="H116" s="198" t="s">
        <v>38</v>
      </c>
      <c r="I116" s="181"/>
      <c r="J116" s="66">
        <v>8000000</v>
      </c>
    </row>
    <row r="117" spans="1:11" s="65" customFormat="1" ht="11.25" customHeight="1">
      <c r="A117" s="1277" t="s">
        <v>388</v>
      </c>
      <c r="B117" s="1278"/>
      <c r="C117" s="366"/>
      <c r="D117" s="660">
        <v>250000</v>
      </c>
      <c r="E117" s="67"/>
      <c r="G117" s="185" t="s">
        <v>764</v>
      </c>
      <c r="H117" s="1223" t="s">
        <v>813</v>
      </c>
      <c r="I117" s="181"/>
      <c r="J117" s="66">
        <v>7000000</v>
      </c>
      <c r="K117" s="1221"/>
    </row>
    <row r="118" spans="1:10" s="65" customFormat="1" ht="11.25" customHeight="1">
      <c r="A118" s="1277" t="s">
        <v>431</v>
      </c>
      <c r="B118" s="1278"/>
      <c r="C118" s="366" t="s">
        <v>38</v>
      </c>
      <c r="D118" s="660">
        <v>11500000</v>
      </c>
      <c r="E118" s="67"/>
      <c r="G118" s="185" t="s">
        <v>802</v>
      </c>
      <c r="H118" s="198" t="s">
        <v>38</v>
      </c>
      <c r="I118" s="181"/>
      <c r="J118" s="66">
        <v>124000</v>
      </c>
    </row>
    <row r="119" spans="1:10" s="65" customFormat="1" ht="11.25" customHeight="1">
      <c r="A119" s="1277" t="s">
        <v>432</v>
      </c>
      <c r="B119" s="1278"/>
      <c r="C119" s="367"/>
      <c r="D119" s="682">
        <v>25500</v>
      </c>
      <c r="E119" s="67"/>
      <c r="G119" s="185" t="s">
        <v>805</v>
      </c>
      <c r="H119" s="1223" t="s">
        <v>813</v>
      </c>
      <c r="I119" s="181"/>
      <c r="J119" s="66">
        <v>1500000</v>
      </c>
    </row>
    <row r="120" spans="1:11" s="65" customFormat="1" ht="11.25" customHeight="1">
      <c r="A120" s="1522" t="s">
        <v>433</v>
      </c>
      <c r="B120" s="1523"/>
      <c r="C120" s="179"/>
      <c r="D120" s="174">
        <v>8000</v>
      </c>
      <c r="E120" s="67"/>
      <c r="G120" s="321" t="s">
        <v>814</v>
      </c>
      <c r="H120" s="1223" t="s">
        <v>38</v>
      </c>
      <c r="I120" s="694"/>
      <c r="J120" s="67">
        <v>90000</v>
      </c>
      <c r="K120" s="1221"/>
    </row>
    <row r="121" spans="1:10" s="65" customFormat="1" ht="11.25" customHeight="1" thickBot="1">
      <c r="A121" s="1277"/>
      <c r="B121" s="1278"/>
      <c r="C121" s="179"/>
      <c r="D121" s="174"/>
      <c r="E121" s="67"/>
      <c r="G121" s="186"/>
      <c r="H121" s="186"/>
      <c r="I121" s="182"/>
      <c r="J121" s="171"/>
    </row>
    <row r="122" spans="1:10" s="127" customFormat="1" ht="11.25" customHeight="1" thickBot="1">
      <c r="A122" s="1484" t="s">
        <v>9</v>
      </c>
      <c r="B122" s="1485"/>
      <c r="C122" s="180"/>
      <c r="D122" s="196">
        <f>SUM(D100:D121)</f>
        <v>31846647.5</v>
      </c>
      <c r="E122" s="126">
        <f>SUM(E100:E121)</f>
        <v>20859147</v>
      </c>
      <c r="G122" s="187" t="s">
        <v>9</v>
      </c>
      <c r="H122" s="187"/>
      <c r="I122" s="183">
        <f>SUM(I100:I121)</f>
        <v>11339300</v>
      </c>
      <c r="J122" s="172">
        <f>SUM(J100:J121)</f>
        <v>19551960</v>
      </c>
    </row>
    <row r="123" ht="12.75" customHeight="1"/>
    <row r="124" spans="1:4" ht="12.75" customHeight="1" thickBot="1">
      <c r="A124" s="249" t="s">
        <v>19</v>
      </c>
      <c r="B124" s="249"/>
      <c r="C124" s="250"/>
      <c r="D124" s="250"/>
    </row>
    <row r="125" spans="1:4" ht="13.5" thickBot="1">
      <c r="A125" s="1518" t="s">
        <v>565</v>
      </c>
      <c r="B125" s="1519"/>
      <c r="C125" s="1520"/>
      <c r="D125" s="1521"/>
    </row>
    <row r="126" spans="1:4" ht="12.75">
      <c r="A126" s="1512" t="s">
        <v>17</v>
      </c>
      <c r="B126" s="1513"/>
      <c r="C126" s="1510">
        <f>(E122-E109)/1000</f>
        <v>18518.147</v>
      </c>
      <c r="D126" s="1511"/>
    </row>
    <row r="127" spans="1:4" ht="12.75">
      <c r="A127" s="1516" t="s">
        <v>15</v>
      </c>
      <c r="B127" s="1517"/>
      <c r="C127" s="1551">
        <f>J122/1000</f>
        <v>19551.96</v>
      </c>
      <c r="D127" s="1552"/>
    </row>
    <row r="128" spans="1:4" ht="13.5" thickBot="1">
      <c r="A128" s="1514" t="s">
        <v>18</v>
      </c>
      <c r="B128" s="1515"/>
      <c r="C128" s="1553">
        <f>F78</f>
        <v>299268</v>
      </c>
      <c r="D128" s="1554"/>
    </row>
    <row r="129" ht="6.75" customHeight="1"/>
    <row r="130" ht="8.25" customHeight="1"/>
    <row r="131" spans="1:10" ht="13.5" customHeight="1" thickBot="1">
      <c r="A131" s="2" t="s">
        <v>475</v>
      </c>
      <c r="J131" s="60"/>
    </row>
    <row r="132" spans="1:13" s="1125" customFormat="1" ht="22.5" customHeight="1">
      <c r="A132" s="1434" t="s">
        <v>476</v>
      </c>
      <c r="B132" s="1435"/>
      <c r="C132" s="1428" t="s">
        <v>525</v>
      </c>
      <c r="D132" s="1428" t="s">
        <v>526</v>
      </c>
      <c r="E132" s="1428" t="s">
        <v>527</v>
      </c>
      <c r="F132" s="1428" t="s">
        <v>745</v>
      </c>
      <c r="G132" s="1428" t="s">
        <v>477</v>
      </c>
      <c r="H132" s="1088" t="s">
        <v>478</v>
      </c>
      <c r="I132" s="1122" t="s">
        <v>165</v>
      </c>
      <c r="J132" s="1419" t="s">
        <v>479</v>
      </c>
      <c r="K132" s="1421" t="s">
        <v>480</v>
      </c>
      <c r="L132" s="1428" t="s">
        <v>481</v>
      </c>
      <c r="M132" s="1124"/>
    </row>
    <row r="133" spans="1:13" s="1125" customFormat="1" ht="32.25" customHeight="1" thickBot="1">
      <c r="A133" s="1436"/>
      <c r="B133" s="1437"/>
      <c r="C133" s="1429"/>
      <c r="D133" s="1429"/>
      <c r="E133" s="1438"/>
      <c r="F133" s="1458"/>
      <c r="G133" s="1439"/>
      <c r="H133" s="1089" t="s">
        <v>482</v>
      </c>
      <c r="I133" s="1123" t="s">
        <v>521</v>
      </c>
      <c r="J133" s="1420"/>
      <c r="K133" s="1422"/>
      <c r="L133" s="1429"/>
      <c r="M133" s="1124"/>
    </row>
    <row r="134" spans="1:13" s="1127" customFormat="1" ht="11.25" customHeight="1">
      <c r="A134" s="1430" t="s">
        <v>591</v>
      </c>
      <c r="B134" s="1431"/>
      <c r="C134" s="1211">
        <v>0</v>
      </c>
      <c r="D134" s="1186"/>
      <c r="E134" s="1186"/>
      <c r="F134" s="1186"/>
      <c r="G134" s="1186"/>
      <c r="H134" s="1180"/>
      <c r="I134" s="1181"/>
      <c r="J134" s="1182"/>
      <c r="K134" s="1183">
        <f>SUM(H134:J134)</f>
        <v>0</v>
      </c>
      <c r="L134" s="1184">
        <f aca="true" t="shared" si="13" ref="L134:L150">SUM(C134:G134,K134)</f>
        <v>0</v>
      </c>
      <c r="M134" s="1126"/>
    </row>
    <row r="135" spans="1:13" s="1127" customFormat="1" ht="11.25" customHeight="1">
      <c r="A135" s="1432" t="s">
        <v>592</v>
      </c>
      <c r="B135" s="1433"/>
      <c r="C135" s="1099">
        <v>1000000</v>
      </c>
      <c r="D135" s="1091"/>
      <c r="E135" s="1091"/>
      <c r="F135" s="1091"/>
      <c r="G135" s="1091"/>
      <c r="H135" s="1092"/>
      <c r="I135" s="1093"/>
      <c r="J135" s="1094"/>
      <c r="K135" s="1095">
        <f aca="true" t="shared" si="14" ref="K135:K150">SUM(H135:J135)</f>
        <v>0</v>
      </c>
      <c r="L135" s="1096">
        <f t="shared" si="13"/>
        <v>1000000</v>
      </c>
      <c r="M135" s="1126"/>
    </row>
    <row r="136" spans="1:13" s="1127" customFormat="1" ht="11.25" customHeight="1">
      <c r="A136" s="1432" t="s">
        <v>593</v>
      </c>
      <c r="B136" s="1433"/>
      <c r="C136" s="1099">
        <v>172200</v>
      </c>
      <c r="D136" s="1091"/>
      <c r="E136" s="1091"/>
      <c r="F136" s="1091"/>
      <c r="G136" s="1091"/>
      <c r="H136" s="1092"/>
      <c r="I136" s="1093"/>
      <c r="J136" s="1094"/>
      <c r="K136" s="1095">
        <f t="shared" si="14"/>
        <v>0</v>
      </c>
      <c r="L136" s="1096">
        <f t="shared" si="13"/>
        <v>172200</v>
      </c>
      <c r="M136" s="1126"/>
    </row>
    <row r="137" spans="1:13" s="1127" customFormat="1" ht="11.25" customHeight="1">
      <c r="A137" s="1432" t="s">
        <v>594</v>
      </c>
      <c r="B137" s="1433"/>
      <c r="C137" s="1185">
        <v>0</v>
      </c>
      <c r="D137" s="1186"/>
      <c r="E137" s="1186"/>
      <c r="F137" s="1186"/>
      <c r="G137" s="1186"/>
      <c r="H137" s="1180"/>
      <c r="I137" s="1181"/>
      <c r="J137" s="1182">
        <v>2000000</v>
      </c>
      <c r="K137" s="1183">
        <f t="shared" si="14"/>
        <v>2000000</v>
      </c>
      <c r="L137" s="1184">
        <f t="shared" si="13"/>
        <v>2000000</v>
      </c>
      <c r="M137" s="1126"/>
    </row>
    <row r="138" spans="1:13" s="1127" customFormat="1" ht="11.25" customHeight="1">
      <c r="A138" s="1432" t="s">
        <v>595</v>
      </c>
      <c r="B138" s="1433"/>
      <c r="C138" s="1099">
        <v>3582200</v>
      </c>
      <c r="D138" s="1091"/>
      <c r="E138" s="1091"/>
      <c r="F138" s="1091"/>
      <c r="G138" s="1091"/>
      <c r="H138" s="1092"/>
      <c r="I138" s="1093"/>
      <c r="J138" s="1094"/>
      <c r="K138" s="1095">
        <f t="shared" si="14"/>
        <v>0</v>
      </c>
      <c r="L138" s="1096">
        <f t="shared" si="13"/>
        <v>3582200</v>
      </c>
      <c r="M138" s="1126"/>
    </row>
    <row r="139" spans="1:13" s="1127" customFormat="1" ht="11.25" customHeight="1">
      <c r="A139" s="1432" t="s">
        <v>596</v>
      </c>
      <c r="B139" s="1433"/>
      <c r="C139" s="1099">
        <v>3569456</v>
      </c>
      <c r="D139" s="1091"/>
      <c r="E139" s="1091"/>
      <c r="F139" s="1091"/>
      <c r="G139" s="1091"/>
      <c r="H139" s="1092"/>
      <c r="I139" s="1093"/>
      <c r="J139" s="1094"/>
      <c r="K139" s="1095">
        <f t="shared" si="14"/>
        <v>0</v>
      </c>
      <c r="L139" s="1096">
        <f t="shared" si="13"/>
        <v>3569456</v>
      </c>
      <c r="M139" s="1126"/>
    </row>
    <row r="140" spans="1:13" s="1127" customFormat="1" ht="11.25" customHeight="1">
      <c r="A140" s="1432" t="s">
        <v>597</v>
      </c>
      <c r="B140" s="1433"/>
      <c r="C140" s="1099">
        <v>13260000</v>
      </c>
      <c r="D140" s="1091"/>
      <c r="E140" s="1091"/>
      <c r="F140" s="1091"/>
      <c r="G140" s="1091"/>
      <c r="H140" s="1092"/>
      <c r="I140" s="1093"/>
      <c r="J140" s="1094"/>
      <c r="K140" s="1095">
        <f t="shared" si="14"/>
        <v>0</v>
      </c>
      <c r="L140" s="1096">
        <f t="shared" si="13"/>
        <v>13260000</v>
      </c>
      <c r="M140" s="1126"/>
    </row>
    <row r="141" spans="1:13" s="1127" customFormat="1" ht="11.25" customHeight="1">
      <c r="A141" s="1432" t="s">
        <v>598</v>
      </c>
      <c r="B141" s="1433"/>
      <c r="C141" s="1099">
        <v>1039665</v>
      </c>
      <c r="D141" s="1091"/>
      <c r="E141" s="1091"/>
      <c r="F141" s="1091"/>
      <c r="G141" s="1091"/>
      <c r="H141" s="1092"/>
      <c r="I141" s="1093"/>
      <c r="J141" s="1094"/>
      <c r="K141" s="1095">
        <f t="shared" si="14"/>
        <v>0</v>
      </c>
      <c r="L141" s="1096">
        <f t="shared" si="13"/>
        <v>1039665</v>
      </c>
      <c r="M141" s="1126"/>
    </row>
    <row r="142" spans="1:13" s="1127" customFormat="1" ht="11.25" customHeight="1">
      <c r="A142" s="1432" t="s">
        <v>599</v>
      </c>
      <c r="B142" s="1433"/>
      <c r="C142" s="1099">
        <v>4500000</v>
      </c>
      <c r="D142" s="1091"/>
      <c r="E142" s="1091"/>
      <c r="F142" s="1091"/>
      <c r="G142" s="1091"/>
      <c r="H142" s="1092"/>
      <c r="I142" s="1093"/>
      <c r="J142" s="1094"/>
      <c r="K142" s="1095">
        <f t="shared" si="14"/>
        <v>0</v>
      </c>
      <c r="L142" s="1096">
        <f t="shared" si="13"/>
        <v>4500000</v>
      </c>
      <c r="M142" s="1126"/>
    </row>
    <row r="143" spans="1:13" s="1127" customFormat="1" ht="11.25" customHeight="1">
      <c r="A143" s="1432" t="s">
        <v>600</v>
      </c>
      <c r="B143" s="1433"/>
      <c r="C143" s="1099">
        <v>100000</v>
      </c>
      <c r="D143" s="1091"/>
      <c r="E143" s="1091"/>
      <c r="F143" s="1091"/>
      <c r="G143" s="1091"/>
      <c r="H143" s="1092"/>
      <c r="I143" s="1093"/>
      <c r="J143" s="1094"/>
      <c r="K143" s="1095">
        <f t="shared" si="14"/>
        <v>0</v>
      </c>
      <c r="L143" s="1096">
        <f t="shared" si="13"/>
        <v>100000</v>
      </c>
      <c r="M143" s="1126"/>
    </row>
    <row r="144" spans="1:13" s="1127" customFormat="1" ht="11.25" customHeight="1">
      <c r="A144" s="1432" t="s">
        <v>601</v>
      </c>
      <c r="B144" s="1433"/>
      <c r="C144" s="1099">
        <v>728700</v>
      </c>
      <c r="D144" s="1091"/>
      <c r="E144" s="1091"/>
      <c r="F144" s="1091"/>
      <c r="G144" s="1091"/>
      <c r="H144" s="1092"/>
      <c r="I144" s="1093"/>
      <c r="J144" s="1094"/>
      <c r="K144" s="1095">
        <f t="shared" si="14"/>
        <v>0</v>
      </c>
      <c r="L144" s="1096">
        <f t="shared" si="13"/>
        <v>728700</v>
      </c>
      <c r="M144" s="1126"/>
    </row>
    <row r="145" spans="1:13" s="1129" customFormat="1" ht="11.25" customHeight="1">
      <c r="A145" s="1432" t="s">
        <v>602</v>
      </c>
      <c r="B145" s="1433"/>
      <c r="C145" s="1099">
        <v>50000</v>
      </c>
      <c r="D145" s="1091"/>
      <c r="E145" s="1091"/>
      <c r="F145" s="1091"/>
      <c r="G145" s="1091"/>
      <c r="H145" s="1092"/>
      <c r="I145" s="1093"/>
      <c r="J145" s="1094"/>
      <c r="K145" s="1095">
        <f t="shared" si="14"/>
        <v>0</v>
      </c>
      <c r="L145" s="1096">
        <f t="shared" si="13"/>
        <v>50000</v>
      </c>
      <c r="M145" s="1128"/>
    </row>
    <row r="146" spans="1:13" s="1127" customFormat="1" ht="11.25" customHeight="1">
      <c r="A146" s="1432" t="s">
        <v>603</v>
      </c>
      <c r="B146" s="1433"/>
      <c r="C146" s="1091">
        <v>1000000</v>
      </c>
      <c r="D146" s="1091"/>
      <c r="E146" s="1091"/>
      <c r="F146" s="1091"/>
      <c r="G146" s="1091"/>
      <c r="H146" s="1092"/>
      <c r="I146" s="1093"/>
      <c r="J146" s="1094"/>
      <c r="K146" s="1095">
        <f t="shared" si="14"/>
        <v>0</v>
      </c>
      <c r="L146" s="1096">
        <f t="shared" si="13"/>
        <v>1000000</v>
      </c>
      <c r="M146" s="1126"/>
    </row>
    <row r="147" spans="1:13" s="1127" customFormat="1" ht="11.25" customHeight="1">
      <c r="A147" s="1432" t="s">
        <v>604</v>
      </c>
      <c r="B147" s="1433"/>
      <c r="C147" s="1091">
        <v>100000</v>
      </c>
      <c r="D147" s="1091"/>
      <c r="E147" s="1091"/>
      <c r="F147" s="1091"/>
      <c r="G147" s="1091"/>
      <c r="H147" s="1092"/>
      <c r="I147" s="1093"/>
      <c r="J147" s="1094"/>
      <c r="K147" s="1095">
        <f t="shared" si="14"/>
        <v>0</v>
      </c>
      <c r="L147" s="1096">
        <f t="shared" si="13"/>
        <v>100000</v>
      </c>
      <c r="M147" s="1126"/>
    </row>
    <row r="148" spans="1:13" s="1127" customFormat="1" ht="11.25" customHeight="1">
      <c r="A148" s="1432" t="s">
        <v>605</v>
      </c>
      <c r="B148" s="1433"/>
      <c r="C148" s="1091">
        <v>100000</v>
      </c>
      <c r="D148" s="1091"/>
      <c r="E148" s="1091"/>
      <c r="F148" s="1091"/>
      <c r="G148" s="1091"/>
      <c r="H148" s="1092"/>
      <c r="I148" s="1093"/>
      <c r="J148" s="1094"/>
      <c r="K148" s="1095">
        <f t="shared" si="14"/>
        <v>0</v>
      </c>
      <c r="L148" s="1096">
        <f t="shared" si="13"/>
        <v>100000</v>
      </c>
      <c r="M148" s="1126"/>
    </row>
    <row r="149" spans="1:13" s="1127" customFormat="1" ht="11.25" customHeight="1">
      <c r="A149" s="1456" t="s">
        <v>764</v>
      </c>
      <c r="B149" s="1457"/>
      <c r="C149" s="1188">
        <v>500000</v>
      </c>
      <c r="D149" s="1188"/>
      <c r="E149" s="1188"/>
      <c r="F149" s="1188"/>
      <c r="G149" s="1188"/>
      <c r="H149" s="1189"/>
      <c r="I149" s="1190"/>
      <c r="J149" s="1191">
        <v>7000000</v>
      </c>
      <c r="K149" s="1095">
        <f t="shared" si="14"/>
        <v>7000000</v>
      </c>
      <c r="L149" s="1193">
        <f t="shared" si="13"/>
        <v>7500000</v>
      </c>
      <c r="M149" s="1126"/>
    </row>
    <row r="150" spans="1:13" s="1127" customFormat="1" ht="11.25" customHeight="1">
      <c r="A150" s="1432" t="s">
        <v>606</v>
      </c>
      <c r="B150" s="1433"/>
      <c r="C150" s="1185">
        <f>1400000-124000</f>
        <v>1276000</v>
      </c>
      <c r="D150" s="1186"/>
      <c r="E150" s="1186"/>
      <c r="F150" s="1186"/>
      <c r="G150" s="1186"/>
      <c r="H150" s="1180"/>
      <c r="I150" s="1181"/>
      <c r="J150" s="1182">
        <v>124000</v>
      </c>
      <c r="K150" s="1183">
        <f t="shared" si="14"/>
        <v>124000</v>
      </c>
      <c r="L150" s="1184">
        <f t="shared" si="13"/>
        <v>1400000</v>
      </c>
      <c r="M150" s="1126"/>
    </row>
    <row r="151" spans="1:13" s="1105" customFormat="1" ht="11.25" customHeight="1" thickBot="1">
      <c r="A151" s="1442" t="s">
        <v>488</v>
      </c>
      <c r="B151" s="1443"/>
      <c r="C151" s="1100">
        <f aca="true" t="shared" si="15" ref="C151:L151">SUM(C134:C150)</f>
        <v>30978221</v>
      </c>
      <c r="D151" s="1100">
        <f>SUM(D134:D150)</f>
        <v>0</v>
      </c>
      <c r="E151" s="1100">
        <f t="shared" si="15"/>
        <v>0</v>
      </c>
      <c r="F151" s="1100">
        <f t="shared" si="15"/>
        <v>0</v>
      </c>
      <c r="G151" s="1100">
        <f t="shared" si="15"/>
        <v>0</v>
      </c>
      <c r="H151" s="1101">
        <f t="shared" si="15"/>
        <v>0</v>
      </c>
      <c r="I151" s="1102">
        <f t="shared" si="15"/>
        <v>0</v>
      </c>
      <c r="J151" s="1102">
        <f t="shared" si="15"/>
        <v>9124000</v>
      </c>
      <c r="K151" s="1103">
        <f t="shared" si="15"/>
        <v>9124000</v>
      </c>
      <c r="L151" s="1100">
        <f t="shared" si="15"/>
        <v>40102221</v>
      </c>
      <c r="M151" s="1104"/>
    </row>
    <row r="152" spans="1:13" s="1098" customFormat="1" ht="6" customHeight="1" thickBot="1">
      <c r="A152" s="1106"/>
      <c r="B152" s="1106"/>
      <c r="C152" s="1106"/>
      <c r="D152" s="1106"/>
      <c r="E152" s="1106"/>
      <c r="F152" s="1106"/>
      <c r="G152" s="1106"/>
      <c r="H152" s="1106"/>
      <c r="I152" s="1106"/>
      <c r="J152" s="1106"/>
      <c r="K152" s="1106"/>
      <c r="L152" s="1106"/>
      <c r="M152" s="1097"/>
    </row>
    <row r="153" spans="1:13" s="1108" customFormat="1" ht="22.5" customHeight="1">
      <c r="A153" s="1444" t="s">
        <v>489</v>
      </c>
      <c r="B153" s="1445"/>
      <c r="C153" s="1428" t="s">
        <v>525</v>
      </c>
      <c r="D153" s="1428" t="s">
        <v>526</v>
      </c>
      <c r="E153" s="1428" t="s">
        <v>527</v>
      </c>
      <c r="F153" s="1428" t="s">
        <v>745</v>
      </c>
      <c r="G153" s="1428" t="s">
        <v>477</v>
      </c>
      <c r="H153" s="1088" t="s">
        <v>478</v>
      </c>
      <c r="I153" s="1122" t="s">
        <v>165</v>
      </c>
      <c r="J153" s="1419" t="s">
        <v>479</v>
      </c>
      <c r="K153" s="1421" t="s">
        <v>480</v>
      </c>
      <c r="L153" s="1428" t="s">
        <v>481</v>
      </c>
      <c r="M153" s="1107"/>
    </row>
    <row r="154" spans="1:13" s="1110" customFormat="1" ht="34.5" customHeight="1" thickBot="1">
      <c r="A154" s="1446"/>
      <c r="B154" s="1447"/>
      <c r="C154" s="1429"/>
      <c r="D154" s="1429"/>
      <c r="E154" s="1438"/>
      <c r="F154" s="1458"/>
      <c r="G154" s="1439"/>
      <c r="H154" s="1089" t="s">
        <v>482</v>
      </c>
      <c r="I154" s="1123" t="s">
        <v>521</v>
      </c>
      <c r="J154" s="1420"/>
      <c r="K154" s="1422"/>
      <c r="L154" s="1429"/>
      <c r="M154" s="1109"/>
    </row>
    <row r="155" spans="1:13" s="1110" customFormat="1" ht="11.25" customHeight="1">
      <c r="A155" s="1498" t="s">
        <v>635</v>
      </c>
      <c r="B155" s="1499"/>
      <c r="C155" s="1090"/>
      <c r="D155" s="1091"/>
      <c r="E155" s="1091"/>
      <c r="F155" s="1091"/>
      <c r="G155" s="1091"/>
      <c r="H155" s="1092"/>
      <c r="I155" s="1111"/>
      <c r="J155" s="1094"/>
      <c r="K155" s="1095">
        <f>SUM(H155:J155)</f>
        <v>0</v>
      </c>
      <c r="L155" s="1096">
        <f aca="true" t="shared" si="16" ref="L155:L188">SUM(C155:G155,K155)</f>
        <v>0</v>
      </c>
      <c r="M155" s="1109"/>
    </row>
    <row r="156" spans="1:13" s="1110" customFormat="1" ht="11.25" customHeight="1">
      <c r="A156" s="1440" t="s">
        <v>607</v>
      </c>
      <c r="B156" s="1441"/>
      <c r="C156" s="1185">
        <v>0</v>
      </c>
      <c r="D156" s="1186"/>
      <c r="E156" s="1186"/>
      <c r="F156" s="1186"/>
      <c r="G156" s="1186"/>
      <c r="H156" s="1180"/>
      <c r="I156" s="1187"/>
      <c r="J156" s="1182"/>
      <c r="K156" s="1183">
        <f aca="true" t="shared" si="17" ref="K156:K173">SUM(H156:J156)</f>
        <v>0</v>
      </c>
      <c r="L156" s="1184">
        <f t="shared" si="16"/>
        <v>0</v>
      </c>
      <c r="M156" s="1109"/>
    </row>
    <row r="157" spans="1:13" s="1110" customFormat="1" ht="11.25" customHeight="1">
      <c r="A157" s="1432" t="s">
        <v>608</v>
      </c>
      <c r="B157" s="1433"/>
      <c r="C157" s="1099">
        <v>100000</v>
      </c>
      <c r="D157" s="1091"/>
      <c r="E157" s="1091"/>
      <c r="F157" s="1091"/>
      <c r="G157" s="1091"/>
      <c r="H157" s="1092"/>
      <c r="I157" s="1093"/>
      <c r="J157" s="1094"/>
      <c r="K157" s="1095">
        <f t="shared" si="17"/>
        <v>0</v>
      </c>
      <c r="L157" s="1096">
        <f t="shared" si="16"/>
        <v>100000</v>
      </c>
      <c r="M157" s="1109"/>
    </row>
    <row r="158" spans="1:13" s="1110" customFormat="1" ht="11.25" customHeight="1">
      <c r="A158" s="1432" t="s">
        <v>609</v>
      </c>
      <c r="B158" s="1433"/>
      <c r="C158" s="1099">
        <v>200000</v>
      </c>
      <c r="D158" s="1091"/>
      <c r="E158" s="1091"/>
      <c r="F158" s="1091"/>
      <c r="G158" s="1091"/>
      <c r="H158" s="1092"/>
      <c r="I158" s="1093"/>
      <c r="J158" s="1094"/>
      <c r="K158" s="1095">
        <f t="shared" si="17"/>
        <v>0</v>
      </c>
      <c r="L158" s="1096">
        <f t="shared" si="16"/>
        <v>200000</v>
      </c>
      <c r="M158" s="1109"/>
    </row>
    <row r="159" spans="1:13" s="1110" customFormat="1" ht="11.25" customHeight="1">
      <c r="A159" s="1432" t="s">
        <v>610</v>
      </c>
      <c r="B159" s="1433"/>
      <c r="C159" s="1099">
        <v>2000000</v>
      </c>
      <c r="D159" s="1091"/>
      <c r="E159" s="1091"/>
      <c r="F159" s="1091"/>
      <c r="G159" s="1091"/>
      <c r="H159" s="1092"/>
      <c r="I159" s="1093"/>
      <c r="J159" s="1094"/>
      <c r="K159" s="1095">
        <f t="shared" si="17"/>
        <v>0</v>
      </c>
      <c r="L159" s="1096">
        <f t="shared" si="16"/>
        <v>2000000</v>
      </c>
      <c r="M159" s="1109"/>
    </row>
    <row r="160" spans="1:13" s="1110" customFormat="1" ht="11.25" customHeight="1">
      <c r="A160" s="1432" t="s">
        <v>611</v>
      </c>
      <c r="B160" s="1433"/>
      <c r="C160" s="1099">
        <v>50000</v>
      </c>
      <c r="D160" s="1091"/>
      <c r="E160" s="1091"/>
      <c r="F160" s="1091"/>
      <c r="G160" s="1091"/>
      <c r="H160" s="1092"/>
      <c r="I160" s="1093"/>
      <c r="J160" s="1094"/>
      <c r="K160" s="1095">
        <f t="shared" si="17"/>
        <v>0</v>
      </c>
      <c r="L160" s="1096">
        <f t="shared" si="16"/>
        <v>50000</v>
      </c>
      <c r="M160" s="1109"/>
    </row>
    <row r="161" spans="1:13" s="1110" customFormat="1" ht="11.25" customHeight="1">
      <c r="A161" s="1432" t="s">
        <v>612</v>
      </c>
      <c r="B161" s="1433"/>
      <c r="C161" s="1099">
        <v>300000</v>
      </c>
      <c r="D161" s="1091"/>
      <c r="E161" s="1091"/>
      <c r="F161" s="1091"/>
      <c r="G161" s="1091"/>
      <c r="H161" s="1092"/>
      <c r="I161" s="1093"/>
      <c r="J161" s="1094"/>
      <c r="K161" s="1095">
        <f t="shared" si="17"/>
        <v>0</v>
      </c>
      <c r="L161" s="1096">
        <f t="shared" si="16"/>
        <v>300000</v>
      </c>
      <c r="M161" s="1109"/>
    </row>
    <row r="162" spans="1:13" s="1110" customFormat="1" ht="11.25" customHeight="1">
      <c r="A162" s="1440" t="s">
        <v>613</v>
      </c>
      <c r="B162" s="1441"/>
      <c r="C162" s="1185">
        <v>0</v>
      </c>
      <c r="D162" s="1186"/>
      <c r="E162" s="1186"/>
      <c r="F162" s="1186"/>
      <c r="G162" s="1186"/>
      <c r="H162" s="1180"/>
      <c r="I162" s="1181"/>
      <c r="J162" s="1182"/>
      <c r="K162" s="1183">
        <f t="shared" si="17"/>
        <v>0</v>
      </c>
      <c r="L162" s="1184">
        <f t="shared" si="16"/>
        <v>0</v>
      </c>
      <c r="M162" s="1109"/>
    </row>
    <row r="163" spans="1:13" s="1110" customFormat="1" ht="11.25" customHeight="1">
      <c r="A163" s="1432" t="s">
        <v>614</v>
      </c>
      <c r="B163" s="1433"/>
      <c r="C163" s="1099">
        <v>80000</v>
      </c>
      <c r="D163" s="1091"/>
      <c r="E163" s="1091"/>
      <c r="F163" s="1091"/>
      <c r="G163" s="1091"/>
      <c r="H163" s="1092"/>
      <c r="I163" s="1093"/>
      <c r="J163" s="1094"/>
      <c r="K163" s="1095">
        <f t="shared" si="17"/>
        <v>0</v>
      </c>
      <c r="L163" s="1096">
        <f t="shared" si="16"/>
        <v>80000</v>
      </c>
      <c r="M163" s="1109"/>
    </row>
    <row r="164" spans="1:13" s="1110" customFormat="1" ht="11.25" customHeight="1">
      <c r="A164" s="1432" t="s">
        <v>615</v>
      </c>
      <c r="B164" s="1433"/>
      <c r="C164" s="1099">
        <v>300000</v>
      </c>
      <c r="D164" s="1091"/>
      <c r="E164" s="1091"/>
      <c r="F164" s="1091"/>
      <c r="G164" s="1091"/>
      <c r="H164" s="1092"/>
      <c r="I164" s="1093"/>
      <c r="J164" s="1094"/>
      <c r="K164" s="1095">
        <f t="shared" si="17"/>
        <v>0</v>
      </c>
      <c r="L164" s="1096">
        <f t="shared" si="16"/>
        <v>300000</v>
      </c>
      <c r="M164" s="1109"/>
    </row>
    <row r="165" spans="1:13" s="1110" customFormat="1" ht="11.25" customHeight="1">
      <c r="A165" s="1440" t="s">
        <v>616</v>
      </c>
      <c r="B165" s="1441"/>
      <c r="C165" s="1185">
        <v>0</v>
      </c>
      <c r="D165" s="1186"/>
      <c r="E165" s="1186"/>
      <c r="F165" s="1186"/>
      <c r="G165" s="1186"/>
      <c r="H165" s="1180"/>
      <c r="I165" s="1181"/>
      <c r="J165" s="1182"/>
      <c r="K165" s="1183">
        <f t="shared" si="17"/>
        <v>0</v>
      </c>
      <c r="L165" s="1184">
        <f t="shared" si="16"/>
        <v>0</v>
      </c>
      <c r="M165" s="1109"/>
    </row>
    <row r="166" spans="1:13" s="1110" customFormat="1" ht="11.25" customHeight="1">
      <c r="A166" s="1432" t="s">
        <v>617</v>
      </c>
      <c r="B166" s="1433"/>
      <c r="C166" s="1099">
        <v>2000000</v>
      </c>
      <c r="D166" s="1091"/>
      <c r="E166" s="1091"/>
      <c r="F166" s="1091"/>
      <c r="G166" s="1091"/>
      <c r="H166" s="1092"/>
      <c r="I166" s="1093"/>
      <c r="J166" s="1094"/>
      <c r="K166" s="1095">
        <f t="shared" si="17"/>
        <v>0</v>
      </c>
      <c r="L166" s="1096">
        <f t="shared" si="16"/>
        <v>2000000</v>
      </c>
      <c r="M166" s="1109"/>
    </row>
    <row r="167" spans="1:13" s="1110" customFormat="1" ht="11.25" customHeight="1">
      <c r="A167" s="1432" t="s">
        <v>618</v>
      </c>
      <c r="B167" s="1433"/>
      <c r="C167" s="1099">
        <v>1800000</v>
      </c>
      <c r="D167" s="1091"/>
      <c r="E167" s="1091"/>
      <c r="F167" s="1091"/>
      <c r="G167" s="1091"/>
      <c r="H167" s="1092"/>
      <c r="I167" s="1093"/>
      <c r="J167" s="1094"/>
      <c r="K167" s="1095">
        <f t="shared" si="17"/>
        <v>0</v>
      </c>
      <c r="L167" s="1096">
        <f t="shared" si="16"/>
        <v>1800000</v>
      </c>
      <c r="M167" s="1109"/>
    </row>
    <row r="168" spans="1:13" s="1110" customFormat="1" ht="11.25" customHeight="1">
      <c r="A168" s="1432" t="s">
        <v>619</v>
      </c>
      <c r="B168" s="1433"/>
      <c r="C168" s="1099">
        <v>199500</v>
      </c>
      <c r="D168" s="1091"/>
      <c r="E168" s="1091"/>
      <c r="F168" s="1091"/>
      <c r="G168" s="1091"/>
      <c r="H168" s="1092"/>
      <c r="I168" s="1093"/>
      <c r="J168" s="1094"/>
      <c r="K168" s="1095">
        <f t="shared" si="17"/>
        <v>0</v>
      </c>
      <c r="L168" s="1096">
        <f t="shared" si="16"/>
        <v>199500</v>
      </c>
      <c r="M168" s="1109"/>
    </row>
    <row r="169" spans="1:13" s="1110" customFormat="1" ht="11.25" customHeight="1">
      <c r="A169" s="1440" t="s">
        <v>620</v>
      </c>
      <c r="B169" s="1441"/>
      <c r="C169" s="1185">
        <v>2937693.6</v>
      </c>
      <c r="D169" s="1186"/>
      <c r="E169" s="1186"/>
      <c r="F169" s="1186"/>
      <c r="G169" s="1186"/>
      <c r="H169" s="1180"/>
      <c r="I169" s="1181"/>
      <c r="J169" s="1182"/>
      <c r="K169" s="1183">
        <f t="shared" si="17"/>
        <v>0</v>
      </c>
      <c r="L169" s="1184">
        <f t="shared" si="16"/>
        <v>2937693.6</v>
      </c>
      <c r="M169" s="1109"/>
    </row>
    <row r="170" spans="1:13" s="1110" customFormat="1" ht="11.25" customHeight="1">
      <c r="A170" s="1440" t="s">
        <v>621</v>
      </c>
      <c r="B170" s="1441"/>
      <c r="C170" s="1185">
        <v>560025</v>
      </c>
      <c r="D170" s="1186"/>
      <c r="E170" s="1186"/>
      <c r="F170" s="1186"/>
      <c r="G170" s="1186"/>
      <c r="H170" s="1180"/>
      <c r="I170" s="1181"/>
      <c r="J170" s="1182"/>
      <c r="K170" s="1183">
        <f t="shared" si="17"/>
        <v>0</v>
      </c>
      <c r="L170" s="1184">
        <f t="shared" si="16"/>
        <v>560025</v>
      </c>
      <c r="M170" s="1109"/>
    </row>
    <row r="171" spans="1:13" s="1110" customFormat="1" ht="11.25" customHeight="1">
      <c r="A171" s="1440" t="s">
        <v>622</v>
      </c>
      <c r="B171" s="1441"/>
      <c r="C171" s="1185">
        <v>924680</v>
      </c>
      <c r="D171" s="1186"/>
      <c r="E171" s="1186"/>
      <c r="F171" s="1186"/>
      <c r="G171" s="1186"/>
      <c r="H171" s="1180"/>
      <c r="I171" s="1181"/>
      <c r="J171" s="1182"/>
      <c r="K171" s="1183">
        <f t="shared" si="17"/>
        <v>0</v>
      </c>
      <c r="L171" s="1184">
        <f t="shared" si="16"/>
        <v>924680</v>
      </c>
      <c r="M171" s="1109"/>
    </row>
    <row r="172" spans="1:13" s="1110" customFormat="1" ht="11.25" customHeight="1">
      <c r="A172" s="1432" t="s">
        <v>623</v>
      </c>
      <c r="B172" s="1433"/>
      <c r="C172" s="1099">
        <v>300000</v>
      </c>
      <c r="D172" s="1091"/>
      <c r="E172" s="1091"/>
      <c r="F172" s="1091"/>
      <c r="G172" s="1091"/>
      <c r="H172" s="1092"/>
      <c r="I172" s="1093"/>
      <c r="J172" s="1094"/>
      <c r="K172" s="1095">
        <f t="shared" si="17"/>
        <v>0</v>
      </c>
      <c r="L172" s="1096">
        <f t="shared" si="16"/>
        <v>300000</v>
      </c>
      <c r="M172" s="1109"/>
    </row>
    <row r="173" spans="1:13" s="1110" customFormat="1" ht="11.25" customHeight="1">
      <c r="A173" s="1440" t="s">
        <v>624</v>
      </c>
      <c r="B173" s="1441"/>
      <c r="C173" s="1185">
        <v>0</v>
      </c>
      <c r="D173" s="1186"/>
      <c r="E173" s="1186"/>
      <c r="F173" s="1186">
        <v>6000000</v>
      </c>
      <c r="G173" s="1186"/>
      <c r="H173" s="1180"/>
      <c r="I173" s="1181"/>
      <c r="J173" s="1182">
        <v>8000000</v>
      </c>
      <c r="K173" s="1183">
        <f t="shared" si="17"/>
        <v>8000000</v>
      </c>
      <c r="L173" s="1184">
        <f t="shared" si="16"/>
        <v>14000000</v>
      </c>
      <c r="M173" s="1109"/>
    </row>
    <row r="174" spans="1:13" s="1110" customFormat="1" ht="11.25" customHeight="1">
      <c r="A174" s="1440" t="s">
        <v>625</v>
      </c>
      <c r="B174" s="1441"/>
      <c r="C174" s="1185">
        <v>68742</v>
      </c>
      <c r="D174" s="1186"/>
      <c r="E174" s="1186"/>
      <c r="F174" s="1186"/>
      <c r="G174" s="1186"/>
      <c r="H174" s="1180"/>
      <c r="I174" s="1181"/>
      <c r="J174" s="1182"/>
      <c r="K174" s="1183">
        <f>SUM(H174:J174)</f>
        <v>0</v>
      </c>
      <c r="L174" s="1184">
        <f t="shared" si="16"/>
        <v>68742</v>
      </c>
      <c r="M174" s="1109"/>
    </row>
    <row r="175" spans="1:13" s="1110" customFormat="1" ht="11.25" customHeight="1">
      <c r="A175" s="1432" t="s">
        <v>626</v>
      </c>
      <c r="B175" s="1433"/>
      <c r="C175" s="1099">
        <v>100000</v>
      </c>
      <c r="D175" s="1091"/>
      <c r="E175" s="1091"/>
      <c r="F175" s="1091"/>
      <c r="G175" s="1091"/>
      <c r="H175" s="1092"/>
      <c r="I175" s="1093"/>
      <c r="J175" s="1094"/>
      <c r="K175" s="1095">
        <f aca="true" t="shared" si="18" ref="K175:K188">SUM(H175:J175)</f>
        <v>0</v>
      </c>
      <c r="L175" s="1096">
        <f t="shared" si="16"/>
        <v>100000</v>
      </c>
      <c r="M175" s="1109"/>
    </row>
    <row r="176" spans="1:13" s="1110" customFormat="1" ht="11.25" customHeight="1">
      <c r="A176" s="1432" t="s">
        <v>627</v>
      </c>
      <c r="B176" s="1433"/>
      <c r="C176" s="1099">
        <v>1800000</v>
      </c>
      <c r="D176" s="1091"/>
      <c r="E176" s="1091"/>
      <c r="F176" s="1091"/>
      <c r="G176" s="1091"/>
      <c r="H176" s="1092"/>
      <c r="I176" s="1093"/>
      <c r="J176" s="1094"/>
      <c r="K176" s="1095">
        <f t="shared" si="18"/>
        <v>0</v>
      </c>
      <c r="L176" s="1096">
        <f t="shared" si="16"/>
        <v>1800000</v>
      </c>
      <c r="M176" s="1109"/>
    </row>
    <row r="177" spans="1:13" s="1110" customFormat="1" ht="11.25" customHeight="1">
      <c r="A177" s="1432" t="s">
        <v>628</v>
      </c>
      <c r="B177" s="1433"/>
      <c r="C177" s="1099">
        <v>80000</v>
      </c>
      <c r="D177" s="1091"/>
      <c r="E177" s="1091"/>
      <c r="F177" s="1091"/>
      <c r="G177" s="1091"/>
      <c r="H177" s="1092"/>
      <c r="I177" s="1093"/>
      <c r="J177" s="1094"/>
      <c r="K177" s="1095">
        <f t="shared" si="18"/>
        <v>0</v>
      </c>
      <c r="L177" s="1096">
        <f t="shared" si="16"/>
        <v>80000</v>
      </c>
      <c r="M177" s="1109"/>
    </row>
    <row r="178" spans="1:13" s="1110" customFormat="1" ht="11.25" customHeight="1">
      <c r="A178" s="1440" t="s">
        <v>629</v>
      </c>
      <c r="B178" s="1441"/>
      <c r="C178" s="1185">
        <v>128629.4</v>
      </c>
      <c r="D178" s="1186"/>
      <c r="E178" s="1186"/>
      <c r="F178" s="1186"/>
      <c r="G178" s="1186"/>
      <c r="H178" s="1180"/>
      <c r="I178" s="1181"/>
      <c r="J178" s="1182"/>
      <c r="K178" s="1183">
        <f t="shared" si="18"/>
        <v>0</v>
      </c>
      <c r="L178" s="1184">
        <f t="shared" si="16"/>
        <v>128629.4</v>
      </c>
      <c r="M178" s="1109"/>
    </row>
    <row r="179" spans="1:13" s="1110" customFormat="1" ht="11.25" customHeight="1">
      <c r="A179" s="1432" t="s">
        <v>630</v>
      </c>
      <c r="B179" s="1433"/>
      <c r="C179" s="1099">
        <v>120000</v>
      </c>
      <c r="D179" s="1091"/>
      <c r="E179" s="1091"/>
      <c r="F179" s="1091"/>
      <c r="G179" s="1091"/>
      <c r="H179" s="1092"/>
      <c r="I179" s="1093"/>
      <c r="J179" s="1094"/>
      <c r="K179" s="1095">
        <f t="shared" si="18"/>
        <v>0</v>
      </c>
      <c r="L179" s="1096">
        <f t="shared" si="16"/>
        <v>120000</v>
      </c>
      <c r="M179" s="1109"/>
    </row>
    <row r="180" spans="1:13" s="1110" customFormat="1" ht="11.25" customHeight="1">
      <c r="A180" s="1432" t="s">
        <v>631</v>
      </c>
      <c r="B180" s="1433"/>
      <c r="C180" s="1099">
        <v>500000</v>
      </c>
      <c r="D180" s="1091"/>
      <c r="E180" s="1091"/>
      <c r="F180" s="1091"/>
      <c r="G180" s="1091"/>
      <c r="H180" s="1092"/>
      <c r="I180" s="1093"/>
      <c r="J180" s="1094"/>
      <c r="K180" s="1095">
        <f t="shared" si="18"/>
        <v>0</v>
      </c>
      <c r="L180" s="1096">
        <f t="shared" si="16"/>
        <v>500000</v>
      </c>
      <c r="M180" s="1109"/>
    </row>
    <row r="181" spans="1:13" s="1110" customFormat="1" ht="11.25" customHeight="1">
      <c r="A181" s="1440" t="s">
        <v>632</v>
      </c>
      <c r="B181" s="1441"/>
      <c r="C181" s="1185">
        <v>0</v>
      </c>
      <c r="D181" s="1186"/>
      <c r="E181" s="1186"/>
      <c r="F181" s="1186"/>
      <c r="G181" s="1186"/>
      <c r="H181" s="1180"/>
      <c r="I181" s="1181"/>
      <c r="J181" s="1182"/>
      <c r="K181" s="1183">
        <f t="shared" si="18"/>
        <v>0</v>
      </c>
      <c r="L181" s="1184">
        <f t="shared" si="16"/>
        <v>0</v>
      </c>
      <c r="M181" s="1109"/>
    </row>
    <row r="182" spans="1:13" s="1110" customFormat="1" ht="11.25" customHeight="1">
      <c r="A182" s="1432" t="s">
        <v>633</v>
      </c>
      <c r="B182" s="1433"/>
      <c r="C182" s="1091">
        <v>200000</v>
      </c>
      <c r="D182" s="1091"/>
      <c r="E182" s="1112"/>
      <c r="F182" s="1112"/>
      <c r="G182" s="1091"/>
      <c r="H182" s="1092"/>
      <c r="I182" s="1093"/>
      <c r="J182" s="1094"/>
      <c r="K182" s="1095">
        <f t="shared" si="18"/>
        <v>0</v>
      </c>
      <c r="L182" s="1096">
        <f t="shared" si="16"/>
        <v>200000</v>
      </c>
      <c r="M182" s="1109"/>
    </row>
    <row r="183" spans="1:13" s="1110" customFormat="1" ht="11.25" customHeight="1">
      <c r="A183" s="1456" t="s">
        <v>765</v>
      </c>
      <c r="B183" s="1457"/>
      <c r="C183" s="1188">
        <v>70000</v>
      </c>
      <c r="D183" s="1188"/>
      <c r="E183" s="1188"/>
      <c r="F183" s="1188"/>
      <c r="G183" s="1188"/>
      <c r="H183" s="1189"/>
      <c r="I183" s="1190"/>
      <c r="J183" s="1191"/>
      <c r="K183" s="1192">
        <f t="shared" si="18"/>
        <v>0</v>
      </c>
      <c r="L183" s="1193">
        <f t="shared" si="16"/>
        <v>70000</v>
      </c>
      <c r="M183" s="1109"/>
    </row>
    <row r="184" spans="1:13" s="1110" customFormat="1" ht="11.25" customHeight="1">
      <c r="A184" s="1456" t="s">
        <v>766</v>
      </c>
      <c r="B184" s="1457"/>
      <c r="C184" s="1188">
        <v>60000</v>
      </c>
      <c r="D184" s="1188"/>
      <c r="E184" s="1188"/>
      <c r="F184" s="1188"/>
      <c r="G184" s="1188"/>
      <c r="H184" s="1189"/>
      <c r="I184" s="1190"/>
      <c r="J184" s="1191"/>
      <c r="K184" s="1192">
        <f t="shared" si="18"/>
        <v>0</v>
      </c>
      <c r="L184" s="1193">
        <f t="shared" si="16"/>
        <v>60000</v>
      </c>
      <c r="M184" s="1109"/>
    </row>
    <row r="185" spans="1:13" s="1110" customFormat="1" ht="11.25" customHeight="1">
      <c r="A185" s="1456" t="s">
        <v>767</v>
      </c>
      <c r="B185" s="1457"/>
      <c r="C185" s="1188">
        <v>450000</v>
      </c>
      <c r="D185" s="1188"/>
      <c r="E185" s="1188"/>
      <c r="F185" s="1188"/>
      <c r="G185" s="1188"/>
      <c r="H185" s="1189"/>
      <c r="I185" s="1190"/>
      <c r="J185" s="1191"/>
      <c r="K185" s="1192">
        <f t="shared" si="18"/>
        <v>0</v>
      </c>
      <c r="L185" s="1193">
        <f t="shared" si="16"/>
        <v>450000</v>
      </c>
      <c r="M185" s="1109"/>
    </row>
    <row r="186" spans="1:13" s="1110" customFormat="1" ht="11.25" customHeight="1">
      <c r="A186" s="1456" t="s">
        <v>768</v>
      </c>
      <c r="B186" s="1457"/>
      <c r="C186" s="1188">
        <v>350000</v>
      </c>
      <c r="D186" s="1188"/>
      <c r="E186" s="1188"/>
      <c r="F186" s="1188"/>
      <c r="G186" s="1188"/>
      <c r="H186" s="1189"/>
      <c r="I186" s="1190"/>
      <c r="J186" s="1191"/>
      <c r="K186" s="1192">
        <f t="shared" si="18"/>
        <v>0</v>
      </c>
      <c r="L186" s="1193">
        <f t="shared" si="16"/>
        <v>350000</v>
      </c>
      <c r="M186" s="1109"/>
    </row>
    <row r="187" spans="1:13" s="1110" customFormat="1" ht="11.25" customHeight="1">
      <c r="A187" s="1456" t="s">
        <v>769</v>
      </c>
      <c r="B187" s="1457"/>
      <c r="C187" s="1188">
        <v>200000</v>
      </c>
      <c r="D187" s="1188"/>
      <c r="E187" s="1188"/>
      <c r="F187" s="1188"/>
      <c r="G187" s="1188"/>
      <c r="H187" s="1189"/>
      <c r="I187" s="1190"/>
      <c r="J187" s="1191"/>
      <c r="K187" s="1192">
        <f t="shared" si="18"/>
        <v>0</v>
      </c>
      <c r="L187" s="1193">
        <f t="shared" si="16"/>
        <v>200000</v>
      </c>
      <c r="M187" s="1109"/>
    </row>
    <row r="188" spans="1:13" s="1110" customFormat="1" ht="11.25" customHeight="1">
      <c r="A188" s="1432" t="s">
        <v>634</v>
      </c>
      <c r="B188" s="1433"/>
      <c r="C188" s="1091">
        <v>100000</v>
      </c>
      <c r="D188" s="1091"/>
      <c r="E188" s="1112"/>
      <c r="F188" s="1112"/>
      <c r="G188" s="1091"/>
      <c r="H188" s="1092"/>
      <c r="I188" s="1093"/>
      <c r="J188" s="1094"/>
      <c r="K188" s="1095">
        <f t="shared" si="18"/>
        <v>0</v>
      </c>
      <c r="L188" s="1096">
        <f t="shared" si="16"/>
        <v>100000</v>
      </c>
      <c r="M188" s="1109"/>
    </row>
    <row r="189" spans="1:13" s="1110" customFormat="1" ht="11.25" customHeight="1" thickBot="1">
      <c r="A189" s="1442" t="s">
        <v>514</v>
      </c>
      <c r="B189" s="1443"/>
      <c r="C189" s="1100">
        <f aca="true" t="shared" si="19" ref="C189:L189">SUM(C155:C188)</f>
        <v>15979270</v>
      </c>
      <c r="D189" s="1100">
        <f t="shared" si="19"/>
        <v>0</v>
      </c>
      <c r="E189" s="1100">
        <f t="shared" si="19"/>
        <v>0</v>
      </c>
      <c r="F189" s="1100">
        <f t="shared" si="19"/>
        <v>6000000</v>
      </c>
      <c r="G189" s="1100">
        <f t="shared" si="19"/>
        <v>0</v>
      </c>
      <c r="H189" s="1113">
        <f t="shared" si="19"/>
        <v>0</v>
      </c>
      <c r="I189" s="1114">
        <f t="shared" si="19"/>
        <v>0</v>
      </c>
      <c r="J189" s="1114">
        <f t="shared" si="19"/>
        <v>8000000</v>
      </c>
      <c r="K189" s="1103">
        <f t="shared" si="19"/>
        <v>8000000</v>
      </c>
      <c r="L189" s="1100">
        <f t="shared" si="19"/>
        <v>29979270</v>
      </c>
      <c r="M189" s="1109"/>
    </row>
    <row r="190" spans="1:13" s="1098" customFormat="1" ht="5.25" customHeight="1" thickBot="1">
      <c r="A190" s="1106"/>
      <c r="B190" s="1106"/>
      <c r="C190" s="1106"/>
      <c r="D190" s="1106"/>
      <c r="E190" s="1106"/>
      <c r="F190" s="1106"/>
      <c r="G190" s="1106"/>
      <c r="H190" s="1106"/>
      <c r="I190" s="1106"/>
      <c r="J190" s="1106"/>
      <c r="K190" s="1106"/>
      <c r="L190" s="1106"/>
      <c r="M190" s="1097"/>
    </row>
    <row r="191" spans="1:13" s="1110" customFormat="1" ht="22.5" customHeight="1">
      <c r="A191" s="1444" t="s">
        <v>515</v>
      </c>
      <c r="B191" s="1445"/>
      <c r="C191" s="1428" t="s">
        <v>525</v>
      </c>
      <c r="D191" s="1428" t="s">
        <v>526</v>
      </c>
      <c r="E191" s="1428" t="s">
        <v>527</v>
      </c>
      <c r="F191" s="1428" t="s">
        <v>745</v>
      </c>
      <c r="G191" s="1428" t="s">
        <v>477</v>
      </c>
      <c r="H191" s="1088" t="s">
        <v>478</v>
      </c>
      <c r="I191" s="1122" t="s">
        <v>165</v>
      </c>
      <c r="J191" s="1419" t="s">
        <v>479</v>
      </c>
      <c r="K191" s="1421" t="s">
        <v>480</v>
      </c>
      <c r="L191" s="1428" t="s">
        <v>481</v>
      </c>
      <c r="M191" s="1109"/>
    </row>
    <row r="192" spans="1:13" s="1110" customFormat="1" ht="33.75" customHeight="1" thickBot="1">
      <c r="A192" s="1446"/>
      <c r="B192" s="1447"/>
      <c r="C192" s="1429"/>
      <c r="D192" s="1429"/>
      <c r="E192" s="1438"/>
      <c r="F192" s="1458"/>
      <c r="G192" s="1439"/>
      <c r="H192" s="1089" t="s">
        <v>482</v>
      </c>
      <c r="I192" s="1123" t="s">
        <v>521</v>
      </c>
      <c r="J192" s="1420"/>
      <c r="K192" s="1422"/>
      <c r="L192" s="1429"/>
      <c r="M192" s="1109"/>
    </row>
    <row r="193" spans="1:13" s="1110" customFormat="1" ht="11.25" customHeight="1">
      <c r="A193" s="1448" t="s">
        <v>636</v>
      </c>
      <c r="B193" s="1449"/>
      <c r="C193" s="1090">
        <v>700000</v>
      </c>
      <c r="D193" s="1091"/>
      <c r="E193" s="1091"/>
      <c r="F193" s="1091"/>
      <c r="G193" s="1091"/>
      <c r="H193" s="1092"/>
      <c r="I193" s="1111"/>
      <c r="J193" s="1094"/>
      <c r="K193" s="1095">
        <f>SUM(H193:J193)</f>
        <v>0</v>
      </c>
      <c r="L193" s="1096">
        <f aca="true" t="shared" si="20" ref="L193:L199">SUM(C193:G193,K193)</f>
        <v>700000</v>
      </c>
      <c r="M193" s="1109"/>
    </row>
    <row r="194" spans="1:13" s="1110" customFormat="1" ht="11.25" customHeight="1">
      <c r="A194" s="1432" t="s">
        <v>637</v>
      </c>
      <c r="B194" s="1433"/>
      <c r="C194" s="1099">
        <v>100000</v>
      </c>
      <c r="D194" s="1091"/>
      <c r="E194" s="1091"/>
      <c r="F194" s="1091"/>
      <c r="G194" s="1091"/>
      <c r="H194" s="1092"/>
      <c r="I194" s="1111"/>
      <c r="J194" s="1094"/>
      <c r="K194" s="1095">
        <f aca="true" t="shared" si="21" ref="K194:K199">SUM(H194:J194)</f>
        <v>0</v>
      </c>
      <c r="L194" s="1096">
        <f t="shared" si="20"/>
        <v>100000</v>
      </c>
      <c r="M194" s="1109"/>
    </row>
    <row r="195" spans="1:13" s="1110" customFormat="1" ht="11.25" customHeight="1">
      <c r="A195" s="1432" t="s">
        <v>564</v>
      </c>
      <c r="B195" s="1433"/>
      <c r="C195" s="1099"/>
      <c r="D195" s="1091"/>
      <c r="E195" s="1091"/>
      <c r="F195" s="1091"/>
      <c r="G195" s="1091"/>
      <c r="H195" s="1092"/>
      <c r="I195" s="1093"/>
      <c r="J195" s="1094">
        <f>J101</f>
        <v>702960</v>
      </c>
      <c r="K195" s="1095">
        <f t="shared" si="21"/>
        <v>702960</v>
      </c>
      <c r="L195" s="1096">
        <f t="shared" si="20"/>
        <v>702960</v>
      </c>
      <c r="M195" s="1109"/>
    </row>
    <row r="196" spans="1:13" s="1110" customFormat="1" ht="11.25" customHeight="1">
      <c r="A196" s="1456" t="s">
        <v>362</v>
      </c>
      <c r="B196" s="1457"/>
      <c r="C196" s="1208"/>
      <c r="D196" s="1188"/>
      <c r="E196" s="1188"/>
      <c r="F196" s="1188"/>
      <c r="G196" s="1188"/>
      <c r="H196" s="1189"/>
      <c r="I196" s="1190"/>
      <c r="J196" s="1191">
        <v>135000</v>
      </c>
      <c r="K196" s="1192">
        <f t="shared" si="21"/>
        <v>135000</v>
      </c>
      <c r="L196" s="1193">
        <f t="shared" si="20"/>
        <v>135000</v>
      </c>
      <c r="M196" s="1109"/>
    </row>
    <row r="197" spans="1:13" s="1110" customFormat="1" ht="11.25" customHeight="1">
      <c r="A197" s="1456" t="s">
        <v>809</v>
      </c>
      <c r="B197" s="1457"/>
      <c r="C197" s="1099"/>
      <c r="D197" s="1091"/>
      <c r="E197" s="1091"/>
      <c r="F197" s="1091"/>
      <c r="G197" s="1091"/>
      <c r="H197" s="1092"/>
      <c r="I197" s="1093"/>
      <c r="J197" s="1191">
        <v>1500000</v>
      </c>
      <c r="K197" s="1192">
        <f t="shared" si="21"/>
        <v>1500000</v>
      </c>
      <c r="L197" s="1193">
        <f t="shared" si="20"/>
        <v>1500000</v>
      </c>
      <c r="M197" s="1109"/>
    </row>
    <row r="198" spans="1:13" s="1110" customFormat="1" ht="11.25" customHeight="1">
      <c r="A198" s="1456" t="s">
        <v>815</v>
      </c>
      <c r="B198" s="1457"/>
      <c r="C198" s="1099"/>
      <c r="D198" s="1091"/>
      <c r="E198" s="1091"/>
      <c r="F198" s="1091"/>
      <c r="G198" s="1091"/>
      <c r="H198" s="1092"/>
      <c r="I198" s="1093"/>
      <c r="J198" s="1191">
        <v>90000</v>
      </c>
      <c r="K198" s="1192">
        <f t="shared" si="21"/>
        <v>90000</v>
      </c>
      <c r="L198" s="1193">
        <f t="shared" si="20"/>
        <v>90000</v>
      </c>
      <c r="M198" s="1109"/>
    </row>
    <row r="199" spans="1:13" s="1110" customFormat="1" ht="11.25" customHeight="1">
      <c r="A199" s="1432"/>
      <c r="B199" s="1433"/>
      <c r="C199" s="1099"/>
      <c r="D199" s="1091"/>
      <c r="E199" s="1091"/>
      <c r="F199" s="1091"/>
      <c r="G199" s="1091"/>
      <c r="H199" s="1092"/>
      <c r="I199" s="1093"/>
      <c r="J199" s="1094"/>
      <c r="K199" s="1095">
        <f t="shared" si="21"/>
        <v>0</v>
      </c>
      <c r="L199" s="1096">
        <f t="shared" si="20"/>
        <v>0</v>
      </c>
      <c r="M199" s="1109"/>
    </row>
    <row r="200" spans="1:13" s="1110" customFormat="1" ht="11.25" customHeight="1" thickBot="1">
      <c r="A200" s="1442" t="s">
        <v>516</v>
      </c>
      <c r="B200" s="1443"/>
      <c r="C200" s="1100">
        <f aca="true" t="shared" si="22" ref="C200:L200">SUM(C193:C199)</f>
        <v>800000</v>
      </c>
      <c r="D200" s="1100">
        <f t="shared" si="22"/>
        <v>0</v>
      </c>
      <c r="E200" s="1100">
        <f t="shared" si="22"/>
        <v>0</v>
      </c>
      <c r="F200" s="1100">
        <f t="shared" si="22"/>
        <v>0</v>
      </c>
      <c r="G200" s="1100">
        <f t="shared" si="22"/>
        <v>0</v>
      </c>
      <c r="H200" s="1113">
        <f t="shared" si="22"/>
        <v>0</v>
      </c>
      <c r="I200" s="1114">
        <f t="shared" si="22"/>
        <v>0</v>
      </c>
      <c r="J200" s="1102">
        <f t="shared" si="22"/>
        <v>2427960</v>
      </c>
      <c r="K200" s="1115">
        <f t="shared" si="22"/>
        <v>2427960</v>
      </c>
      <c r="L200" s="1100">
        <f t="shared" si="22"/>
        <v>3227960</v>
      </c>
      <c r="M200" s="1109"/>
    </row>
    <row r="201" spans="1:13" s="1098" customFormat="1" ht="6.75" customHeight="1" thickBot="1">
      <c r="A201" s="1106"/>
      <c r="B201" s="1106"/>
      <c r="C201" s="1106"/>
      <c r="D201" s="1106"/>
      <c r="E201" s="1106"/>
      <c r="F201" s="1106"/>
      <c r="G201" s="1106"/>
      <c r="H201" s="1106"/>
      <c r="I201" s="1106"/>
      <c r="J201" s="1106"/>
      <c r="K201" s="1106"/>
      <c r="L201" s="1106"/>
      <c r="M201" s="1097"/>
    </row>
    <row r="202" spans="1:13" s="1110" customFormat="1" ht="22.5" customHeight="1">
      <c r="A202" s="1444" t="s">
        <v>481</v>
      </c>
      <c r="B202" s="1445"/>
      <c r="C202" s="1428" t="s">
        <v>525</v>
      </c>
      <c r="D202" s="1428" t="s">
        <v>526</v>
      </c>
      <c r="E202" s="1428" t="s">
        <v>527</v>
      </c>
      <c r="F202" s="1428" t="s">
        <v>745</v>
      </c>
      <c r="G202" s="1428" t="s">
        <v>477</v>
      </c>
      <c r="H202" s="1088" t="s">
        <v>478</v>
      </c>
      <c r="I202" s="1122" t="s">
        <v>165</v>
      </c>
      <c r="J202" s="1419" t="s">
        <v>479</v>
      </c>
      <c r="K202" s="1421" t="s">
        <v>480</v>
      </c>
      <c r="L202" s="1428" t="s">
        <v>481</v>
      </c>
      <c r="M202" s="1109"/>
    </row>
    <row r="203" spans="1:13" s="1110" customFormat="1" ht="36" customHeight="1" thickBot="1">
      <c r="A203" s="1450"/>
      <c r="B203" s="1451"/>
      <c r="C203" s="1429"/>
      <c r="D203" s="1429"/>
      <c r="E203" s="1438"/>
      <c r="F203" s="1458"/>
      <c r="G203" s="1439"/>
      <c r="H203" s="1089" t="s">
        <v>482</v>
      </c>
      <c r="I203" s="1123" t="s">
        <v>521</v>
      </c>
      <c r="J203" s="1420"/>
      <c r="K203" s="1422"/>
      <c r="L203" s="1429"/>
      <c r="M203" s="1109"/>
    </row>
    <row r="204" spans="1:13" s="1110" customFormat="1" ht="11.25" customHeight="1" thickBot="1">
      <c r="A204" s="1446"/>
      <c r="B204" s="1447"/>
      <c r="C204" s="1100">
        <f aca="true" t="shared" si="23" ref="C204:L204">SUM(C200,C189,C151)</f>
        <v>47757491</v>
      </c>
      <c r="D204" s="1100">
        <f t="shared" si="23"/>
        <v>0</v>
      </c>
      <c r="E204" s="1100">
        <f t="shared" si="23"/>
        <v>0</v>
      </c>
      <c r="F204" s="1100">
        <f t="shared" si="23"/>
        <v>6000000</v>
      </c>
      <c r="G204" s="1100">
        <f t="shared" si="23"/>
        <v>0</v>
      </c>
      <c r="H204" s="1113">
        <f t="shared" si="23"/>
        <v>0</v>
      </c>
      <c r="I204" s="1116">
        <f t="shared" si="23"/>
        <v>0</v>
      </c>
      <c r="J204" s="1117">
        <f t="shared" si="23"/>
        <v>19551960</v>
      </c>
      <c r="K204" s="1118">
        <f t="shared" si="23"/>
        <v>19551960</v>
      </c>
      <c r="L204" s="1100">
        <f t="shared" si="23"/>
        <v>73309451</v>
      </c>
      <c r="M204" s="1109"/>
    </row>
    <row r="205" spans="1:12" s="1121" customFormat="1" ht="11.25" customHeight="1">
      <c r="A205" s="1119" t="s">
        <v>797</v>
      </c>
      <c r="B205" s="1214" t="s">
        <v>798</v>
      </c>
      <c r="C205" s="1215" t="s">
        <v>799</v>
      </c>
      <c r="D205" s="1459" t="s">
        <v>800</v>
      </c>
      <c r="E205" s="1459"/>
      <c r="F205" s="75"/>
      <c r="G205" s="75"/>
      <c r="H205" s="75"/>
      <c r="I205" s="75"/>
      <c r="J205" s="75"/>
      <c r="K205" s="75"/>
      <c r="L205" s="1120"/>
    </row>
    <row r="206" spans="1:7" ht="16.5" thickBot="1">
      <c r="A206" s="249" t="s">
        <v>517</v>
      </c>
      <c r="B206" s="249"/>
      <c r="C206" s="251"/>
      <c r="D206" s="251"/>
      <c r="E206" s="251"/>
      <c r="F206" s="251"/>
      <c r="G206" s="251"/>
    </row>
    <row r="207" spans="1:6" ht="12.75">
      <c r="A207" s="1507" t="s">
        <v>224</v>
      </c>
      <c r="B207" s="252" t="s">
        <v>55</v>
      </c>
      <c r="C207" s="253" t="s">
        <v>56</v>
      </c>
      <c r="D207" s="252" t="s">
        <v>57</v>
      </c>
      <c r="E207" s="252" t="s">
        <v>58</v>
      </c>
      <c r="F207" s="254" t="s">
        <v>59</v>
      </c>
    </row>
    <row r="208" spans="1:6" ht="12.75">
      <c r="A208" s="1508"/>
      <c r="B208" s="255" t="s">
        <v>61</v>
      </c>
      <c r="C208" s="256" t="s">
        <v>62</v>
      </c>
      <c r="D208" s="255" t="s">
        <v>395</v>
      </c>
      <c r="E208" s="255" t="s">
        <v>63</v>
      </c>
      <c r="F208" s="257" t="s">
        <v>61</v>
      </c>
    </row>
    <row r="209" spans="1:6" ht="13.5" thickBot="1">
      <c r="A209" s="1509"/>
      <c r="B209" s="258" t="s">
        <v>64</v>
      </c>
      <c r="C209" s="259" t="s">
        <v>65</v>
      </c>
      <c r="D209" s="258"/>
      <c r="E209" s="258" t="s">
        <v>396</v>
      </c>
      <c r="F209" s="260" t="s">
        <v>397</v>
      </c>
    </row>
    <row r="210" spans="1:6" ht="11.25" customHeight="1">
      <c r="A210" s="355">
        <v>1</v>
      </c>
      <c r="B210" s="356">
        <v>47390</v>
      </c>
      <c r="C210" s="357">
        <v>15</v>
      </c>
      <c r="D210" s="358">
        <v>35181</v>
      </c>
      <c r="E210" s="358">
        <v>3023</v>
      </c>
      <c r="F210" s="261">
        <v>9186</v>
      </c>
    </row>
    <row r="211" spans="1:6" ht="11.25" customHeight="1">
      <c r="A211" s="360" t="s">
        <v>66</v>
      </c>
      <c r="B211" s="361"/>
      <c r="C211" s="362">
        <v>0</v>
      </c>
      <c r="D211" s="359"/>
      <c r="E211" s="359"/>
      <c r="F211" s="261">
        <v>0</v>
      </c>
    </row>
    <row r="212" spans="1:6" ht="11.25" customHeight="1">
      <c r="A212" s="360">
        <v>2</v>
      </c>
      <c r="B212" s="361">
        <v>294543</v>
      </c>
      <c r="C212" s="362">
        <v>8</v>
      </c>
      <c r="D212" s="359">
        <v>170181</v>
      </c>
      <c r="E212" s="363">
        <v>12839</v>
      </c>
      <c r="F212" s="261">
        <v>111523</v>
      </c>
    </row>
    <row r="213" spans="1:6" ht="11.25" customHeight="1">
      <c r="A213" s="360">
        <v>3</v>
      </c>
      <c r="B213" s="361">
        <v>22084</v>
      </c>
      <c r="C213" s="362">
        <v>5</v>
      </c>
      <c r="D213" s="359">
        <v>3175</v>
      </c>
      <c r="E213" s="359">
        <v>1027</v>
      </c>
      <c r="F213" s="261">
        <v>17882</v>
      </c>
    </row>
    <row r="214" spans="1:6" ht="11.25" customHeight="1">
      <c r="A214" s="360">
        <v>4</v>
      </c>
      <c r="B214" s="361">
        <v>12003</v>
      </c>
      <c r="C214" s="362">
        <v>2.5</v>
      </c>
      <c r="D214" s="359">
        <v>676</v>
      </c>
      <c r="E214" s="359">
        <v>300</v>
      </c>
      <c r="F214" s="261">
        <v>11027</v>
      </c>
    </row>
    <row r="215" spans="1:6" ht="11.25" customHeight="1" thickBot="1">
      <c r="A215" s="360">
        <v>5</v>
      </c>
      <c r="B215" s="361">
        <v>57898</v>
      </c>
      <c r="C215" s="362">
        <v>1</v>
      </c>
      <c r="D215" s="359">
        <v>3495</v>
      </c>
      <c r="E215" s="359">
        <v>579</v>
      </c>
      <c r="F215" s="261">
        <v>53824</v>
      </c>
    </row>
    <row r="216" spans="1:6" ht="11.25" customHeight="1" thickBot="1">
      <c r="A216" s="262" t="s">
        <v>9</v>
      </c>
      <c r="B216" s="263">
        <f>SUM(B210:B215)</f>
        <v>433918</v>
      </c>
      <c r="C216" s="264" t="s">
        <v>219</v>
      </c>
      <c r="D216" s="265">
        <f>SUM(D210:D215)</f>
        <v>212708</v>
      </c>
      <c r="E216" s="265">
        <f>SUM(E210:E215)</f>
        <v>17768</v>
      </c>
      <c r="F216" s="266">
        <f>SUM(F210:F215)</f>
        <v>203442</v>
      </c>
    </row>
    <row r="217" ht="6.75" customHeight="1"/>
    <row r="218" spans="1:2" ht="16.5" thickBot="1">
      <c r="A218" s="249" t="s">
        <v>518</v>
      </c>
      <c r="B218" s="249"/>
    </row>
    <row r="219" spans="1:10" s="78" customFormat="1" ht="11.25" customHeight="1">
      <c r="A219" s="1263" t="s">
        <v>179</v>
      </c>
      <c r="B219" s="1264"/>
      <c r="C219" s="91" t="s">
        <v>35</v>
      </c>
      <c r="D219" s="77" t="s">
        <v>36</v>
      </c>
      <c r="F219" s="1267" t="s">
        <v>195</v>
      </c>
      <c r="G219" s="1268"/>
      <c r="H219" s="1269"/>
      <c r="I219" s="91" t="s">
        <v>35</v>
      </c>
      <c r="J219" s="77" t="s">
        <v>36</v>
      </c>
    </row>
    <row r="220" spans="1:10" s="78" customFormat="1" ht="11.25" customHeight="1" thickBot="1">
      <c r="A220" s="1265"/>
      <c r="B220" s="1266"/>
      <c r="C220" s="102" t="s">
        <v>232</v>
      </c>
      <c r="D220" s="71" t="s">
        <v>392</v>
      </c>
      <c r="F220" s="1270"/>
      <c r="G220" s="1271"/>
      <c r="H220" s="1272"/>
      <c r="I220" s="102" t="s">
        <v>232</v>
      </c>
      <c r="J220" s="71" t="s">
        <v>392</v>
      </c>
    </row>
    <row r="221" spans="1:10" s="78" customFormat="1" ht="11.25" customHeight="1" thickBot="1">
      <c r="A221" s="1302" t="s">
        <v>42</v>
      </c>
      <c r="B221" s="1303"/>
      <c r="C221" s="683">
        <v>67493.6</v>
      </c>
      <c r="D221" s="674">
        <f>C264</f>
        <v>65780.04000000001</v>
      </c>
      <c r="F221" s="1297" t="s">
        <v>42</v>
      </c>
      <c r="G221" s="1298"/>
      <c r="H221" s="1299"/>
      <c r="I221" s="95">
        <v>2965.95</v>
      </c>
      <c r="J221" s="96">
        <f>I231</f>
        <v>3489.0499999999993</v>
      </c>
    </row>
    <row r="222" spans="1:10" s="78" customFormat="1" ht="11.25" customHeight="1" thickBot="1">
      <c r="A222" s="1283" t="s">
        <v>43</v>
      </c>
      <c r="B222" s="1285"/>
      <c r="C222" s="707">
        <f>SUM(C223:C233)</f>
        <v>28289.83</v>
      </c>
      <c r="D222" s="708">
        <f>SUM(D223:D233)</f>
        <v>43319.96</v>
      </c>
      <c r="F222" s="1310" t="s">
        <v>43</v>
      </c>
      <c r="G222" s="1311"/>
      <c r="H222" s="1312"/>
      <c r="I222" s="89">
        <f>SUM(I223:I225)</f>
        <v>708.3599999999999</v>
      </c>
      <c r="J222" s="90">
        <f>SUM(J223:J225)</f>
        <v>92.08749999989232</v>
      </c>
    </row>
    <row r="223" spans="1:10" s="78" customFormat="1" ht="11.25" customHeight="1">
      <c r="A223" s="1286" t="s">
        <v>44</v>
      </c>
      <c r="B223" s="1288"/>
      <c r="C223" s="669">
        <v>16950.53</v>
      </c>
      <c r="D223" s="672">
        <f>E216</f>
        <v>17768</v>
      </c>
      <c r="E223" s="81"/>
      <c r="F223" s="1286" t="s">
        <v>196</v>
      </c>
      <c r="G223" s="1287"/>
      <c r="H223" s="1288"/>
      <c r="I223" s="293">
        <v>538.31</v>
      </c>
      <c r="J223" s="88">
        <f>E96</f>
        <v>92.08749999989232</v>
      </c>
    </row>
    <row r="224" spans="1:10" s="78" customFormat="1" ht="11.25" customHeight="1">
      <c r="A224" s="1261" t="s">
        <v>2</v>
      </c>
      <c r="B224" s="1262"/>
      <c r="C224" s="669"/>
      <c r="D224" s="671"/>
      <c r="E224" s="81"/>
      <c r="F224" s="1289" t="s">
        <v>193</v>
      </c>
      <c r="G224" s="1290"/>
      <c r="H224" s="1291"/>
      <c r="I224" s="293"/>
      <c r="J224" s="83"/>
    </row>
    <row r="225" spans="1:10" s="78" customFormat="1" ht="11.25" customHeight="1" thickBot="1">
      <c r="A225" s="1261" t="s">
        <v>3</v>
      </c>
      <c r="B225" s="1262"/>
      <c r="C225" s="669"/>
      <c r="D225" s="671"/>
      <c r="F225" s="1292" t="s">
        <v>194</v>
      </c>
      <c r="G225" s="1293"/>
      <c r="H225" s="1294"/>
      <c r="I225" s="293">
        <v>170.05</v>
      </c>
      <c r="J225" s="97"/>
    </row>
    <row r="226" spans="1:10" s="78" customFormat="1" ht="11.25" customHeight="1" thickBot="1">
      <c r="A226" s="1261" t="s">
        <v>4</v>
      </c>
      <c r="B226" s="1262"/>
      <c r="C226" s="669"/>
      <c r="D226" s="671"/>
      <c r="F226" s="1283" t="s">
        <v>45</v>
      </c>
      <c r="G226" s="1284"/>
      <c r="H226" s="1285"/>
      <c r="I226" s="89">
        <f>SUM(I227:I230)</f>
        <v>185.26</v>
      </c>
      <c r="J226" s="90">
        <f>SUM(J227:J230)</f>
        <v>92.08749999989232</v>
      </c>
    </row>
    <row r="227" spans="1:10" s="78" customFormat="1" ht="11.25" customHeight="1">
      <c r="A227" s="1261" t="s">
        <v>5</v>
      </c>
      <c r="B227" s="1262"/>
      <c r="C227" s="669"/>
      <c r="D227" s="671"/>
      <c r="F227" s="1286" t="s">
        <v>47</v>
      </c>
      <c r="G227" s="1287"/>
      <c r="H227" s="1288"/>
      <c r="I227" s="293">
        <v>185.26</v>
      </c>
      <c r="J227" s="88">
        <f>J223</f>
        <v>92.08749999989232</v>
      </c>
    </row>
    <row r="228" spans="1:10" s="78" customFormat="1" ht="11.25" customHeight="1">
      <c r="A228" s="1261" t="s">
        <v>6</v>
      </c>
      <c r="B228" s="1262"/>
      <c r="C228" s="669">
        <f>I106/1000</f>
        <v>100</v>
      </c>
      <c r="D228" s="671"/>
      <c r="F228" s="1289" t="s">
        <v>48</v>
      </c>
      <c r="G228" s="1290"/>
      <c r="H228" s="1291"/>
      <c r="I228" s="293"/>
      <c r="J228" s="83"/>
    </row>
    <row r="229" spans="1:10" s="78" customFormat="1" ht="11.25" customHeight="1">
      <c r="A229" s="1261" t="s">
        <v>720</v>
      </c>
      <c r="B229" s="1262"/>
      <c r="C229" s="669">
        <f>(I101+I108+I111+I112)/1000</f>
        <v>9173.44</v>
      </c>
      <c r="D229" s="671">
        <f>(J101+J115+J116+J117+J118+J119+J120)/1000</f>
        <v>19416.96</v>
      </c>
      <c r="F229" s="1289" t="s">
        <v>49</v>
      </c>
      <c r="G229" s="1290"/>
      <c r="H229" s="1291"/>
      <c r="I229" s="293"/>
      <c r="J229" s="83"/>
    </row>
    <row r="230" spans="1:10" s="78" customFormat="1" ht="11.25" customHeight="1" thickBot="1">
      <c r="A230" s="1261" t="s">
        <v>364</v>
      </c>
      <c r="B230" s="1262"/>
      <c r="C230" s="669">
        <f>(I107+I109+I110)/1000</f>
        <v>1235.86</v>
      </c>
      <c r="D230" s="671">
        <f>J110/1000</f>
        <v>135</v>
      </c>
      <c r="F230" s="1292" t="s">
        <v>50</v>
      </c>
      <c r="G230" s="1293"/>
      <c r="H230" s="1294"/>
      <c r="I230" s="293"/>
      <c r="J230" s="97"/>
    </row>
    <row r="231" spans="1:10" s="78" customFormat="1" ht="11.25" customHeight="1" thickBot="1">
      <c r="A231" s="1261" t="s">
        <v>227</v>
      </c>
      <c r="B231" s="1262"/>
      <c r="C231" s="669">
        <v>550</v>
      </c>
      <c r="D231" s="671"/>
      <c r="F231" s="1283" t="s">
        <v>46</v>
      </c>
      <c r="G231" s="1284"/>
      <c r="H231" s="1285"/>
      <c r="I231" s="89">
        <f>SUM(I221+I222-I226)</f>
        <v>3489.0499999999993</v>
      </c>
      <c r="J231" s="90">
        <f>SUM(J221+J222-J226)</f>
        <v>3489.0499999999993</v>
      </c>
    </row>
    <row r="232" spans="1:6" s="78" customFormat="1" ht="11.25" customHeight="1" thickBot="1">
      <c r="A232" s="1289" t="s">
        <v>770</v>
      </c>
      <c r="B232" s="1291"/>
      <c r="C232" s="669">
        <v>280</v>
      </c>
      <c r="D232" s="671">
        <f>F204/1000</f>
        <v>6000</v>
      </c>
      <c r="F232" s="81"/>
    </row>
    <row r="233" spans="1:10" s="78" customFormat="1" ht="11.25" customHeight="1" thickBot="1">
      <c r="A233" s="1292" t="s">
        <v>171</v>
      </c>
      <c r="B233" s="1294"/>
      <c r="C233" s="669"/>
      <c r="D233" s="670"/>
      <c r="E233" s="82"/>
      <c r="F233" s="1330" t="s">
        <v>197</v>
      </c>
      <c r="G233" s="1331"/>
      <c r="H233" s="1332"/>
      <c r="I233" s="101" t="s">
        <v>35</v>
      </c>
      <c r="J233" s="69" t="s">
        <v>36</v>
      </c>
    </row>
    <row r="234" spans="1:10" s="78" customFormat="1" ht="11.25" customHeight="1" thickBot="1">
      <c r="A234" s="1283" t="s">
        <v>45</v>
      </c>
      <c r="B234" s="1285"/>
      <c r="C234" s="707">
        <f>SUM(C235:C263)</f>
        <v>30003.39</v>
      </c>
      <c r="D234" s="708">
        <f>SUM(D235:D263)</f>
        <v>91924.451</v>
      </c>
      <c r="E234" s="84"/>
      <c r="F234" s="1333"/>
      <c r="G234" s="1334"/>
      <c r="H234" s="1335"/>
      <c r="I234" s="102" t="s">
        <v>232</v>
      </c>
      <c r="J234" s="71" t="s">
        <v>392</v>
      </c>
    </row>
    <row r="235" spans="1:10" s="78" customFormat="1" ht="11.25" customHeight="1">
      <c r="A235" s="1321" t="s">
        <v>172</v>
      </c>
      <c r="B235" s="1322"/>
      <c r="C235" s="1062"/>
      <c r="D235" s="88"/>
      <c r="E235" s="80"/>
      <c r="F235" s="1307" t="s">
        <v>42</v>
      </c>
      <c r="G235" s="1308"/>
      <c r="H235" s="1309"/>
      <c r="I235" s="189">
        <v>0</v>
      </c>
      <c r="J235" s="98">
        <f>+I238</f>
        <v>0</v>
      </c>
    </row>
    <row r="236" spans="1:10" s="78" customFormat="1" ht="11.25" customHeight="1">
      <c r="A236" s="1289" t="s">
        <v>180</v>
      </c>
      <c r="B236" s="1291"/>
      <c r="C236" s="1062"/>
      <c r="D236" s="83"/>
      <c r="E236" s="80"/>
      <c r="F236" s="1304" t="s">
        <v>43</v>
      </c>
      <c r="G236" s="1305"/>
      <c r="H236" s="1306"/>
      <c r="I236" s="104"/>
      <c r="J236" s="99">
        <v>0</v>
      </c>
    </row>
    <row r="237" spans="1:10" s="78" customFormat="1" ht="11.25" customHeight="1">
      <c r="A237" s="1289" t="s">
        <v>181</v>
      </c>
      <c r="B237" s="1291"/>
      <c r="C237" s="1062"/>
      <c r="D237" s="83"/>
      <c r="E237" s="80"/>
      <c r="F237" s="1304" t="s">
        <v>45</v>
      </c>
      <c r="G237" s="1305"/>
      <c r="H237" s="1306"/>
      <c r="I237" s="104">
        <v>0</v>
      </c>
      <c r="J237" s="99">
        <v>0</v>
      </c>
    </row>
    <row r="238" spans="1:10" s="78" customFormat="1" ht="11.25" customHeight="1" thickBot="1">
      <c r="A238" s="1289" t="s">
        <v>182</v>
      </c>
      <c r="B238" s="1291"/>
      <c r="C238" s="1063"/>
      <c r="D238" s="671"/>
      <c r="E238" s="80"/>
      <c r="F238" s="1327" t="s">
        <v>46</v>
      </c>
      <c r="G238" s="1328"/>
      <c r="H238" s="1329"/>
      <c r="I238" s="105">
        <f>+I235+I236-I237</f>
        <v>0</v>
      </c>
      <c r="J238" s="100">
        <f>SUM(J235+J236-J237)</f>
        <v>0</v>
      </c>
    </row>
    <row r="239" spans="1:6" s="78" customFormat="1" ht="11.25" customHeight="1" thickBot="1">
      <c r="A239" s="1289" t="s">
        <v>183</v>
      </c>
      <c r="B239" s="1291"/>
      <c r="C239" s="1063"/>
      <c r="D239" s="671"/>
      <c r="E239" s="80"/>
      <c r="F239" s="80"/>
    </row>
    <row r="240" spans="1:10" s="78" customFormat="1" ht="11.25" customHeight="1">
      <c r="A240" s="1289" t="s">
        <v>184</v>
      </c>
      <c r="B240" s="1291"/>
      <c r="C240" s="1063"/>
      <c r="D240" s="671">
        <f>J189/1000</f>
        <v>8000</v>
      </c>
      <c r="E240" s="80"/>
      <c r="F240" s="1313" t="s">
        <v>198</v>
      </c>
      <c r="G240" s="1314"/>
      <c r="H240" s="1314"/>
      <c r="I240" s="721" t="s">
        <v>35</v>
      </c>
      <c r="J240" s="77" t="s">
        <v>36</v>
      </c>
    </row>
    <row r="241" spans="1:10" s="78" customFormat="1" ht="11.25" customHeight="1" thickBot="1">
      <c r="A241" s="1289" t="s">
        <v>771</v>
      </c>
      <c r="B241" s="1291"/>
      <c r="C241" s="1063"/>
      <c r="D241" s="671">
        <f>F189/1000</f>
        <v>6000</v>
      </c>
      <c r="E241" s="80"/>
      <c r="F241" s="1315"/>
      <c r="G241" s="1316"/>
      <c r="H241" s="1316"/>
      <c r="I241" s="722" t="s">
        <v>232</v>
      </c>
      <c r="J241" s="71" t="s">
        <v>392</v>
      </c>
    </row>
    <row r="242" spans="1:10" s="78" customFormat="1" ht="11.25" customHeight="1">
      <c r="A242" s="1289" t="s">
        <v>173</v>
      </c>
      <c r="B242" s="1291"/>
      <c r="C242" s="1063">
        <v>7094.83</v>
      </c>
      <c r="D242" s="671">
        <f>(C189+D189)/1000</f>
        <v>15979.27</v>
      </c>
      <c r="E242" s="84"/>
      <c r="F242" s="1325" t="s">
        <v>42</v>
      </c>
      <c r="G242" s="1326"/>
      <c r="H242" s="1326"/>
      <c r="I242" s="723">
        <v>1681.32</v>
      </c>
      <c r="J242" s="106">
        <f>+I245</f>
        <v>891.3399999999997</v>
      </c>
    </row>
    <row r="243" spans="1:10" s="78" customFormat="1" ht="11.25" customHeight="1">
      <c r="A243" s="1289" t="s">
        <v>174</v>
      </c>
      <c r="B243" s="1291"/>
      <c r="C243" s="1062"/>
      <c r="D243" s="83"/>
      <c r="E243" s="80"/>
      <c r="F243" s="1319" t="s">
        <v>43</v>
      </c>
      <c r="G243" s="1320"/>
      <c r="H243" s="1320"/>
      <c r="I243" s="759">
        <v>2942.05</v>
      </c>
      <c r="J243" s="85">
        <v>2992.7</v>
      </c>
    </row>
    <row r="244" spans="1:10" s="78" customFormat="1" ht="11.25" customHeight="1">
      <c r="A244" s="1289" t="s">
        <v>185</v>
      </c>
      <c r="B244" s="1291"/>
      <c r="C244" s="1062"/>
      <c r="D244" s="83"/>
      <c r="E244" s="80"/>
      <c r="F244" s="1319" t="s">
        <v>45</v>
      </c>
      <c r="G244" s="1320"/>
      <c r="H244" s="1320"/>
      <c r="I244" s="760">
        <v>3732.03</v>
      </c>
      <c r="J244" s="85">
        <v>2992.7</v>
      </c>
    </row>
    <row r="245" spans="1:10" s="78" customFormat="1" ht="11.25" customHeight="1" thickBot="1">
      <c r="A245" s="1289" t="s">
        <v>186</v>
      </c>
      <c r="B245" s="1291"/>
      <c r="C245" s="1062"/>
      <c r="D245" s="83"/>
      <c r="E245" s="80"/>
      <c r="F245" s="1317" t="s">
        <v>46</v>
      </c>
      <c r="G245" s="1318"/>
      <c r="H245" s="1318"/>
      <c r="I245" s="726">
        <f>+I242+I243-I244</f>
        <v>891.3399999999997</v>
      </c>
      <c r="J245" s="86">
        <f>SUM(J242+J243-J244)</f>
        <v>891.3399999999997</v>
      </c>
    </row>
    <row r="246" spans="1:6" s="78" customFormat="1" ht="11.25" customHeight="1">
      <c r="A246" s="1289" t="s">
        <v>187</v>
      </c>
      <c r="B246" s="1291"/>
      <c r="C246" s="1063"/>
      <c r="D246" s="671"/>
      <c r="E246" s="80"/>
      <c r="F246" s="80"/>
    </row>
    <row r="247" spans="1:6" s="78" customFormat="1" ht="11.25" customHeight="1">
      <c r="A247" s="1289" t="s">
        <v>188</v>
      </c>
      <c r="B247" s="1291"/>
      <c r="C247" s="1063"/>
      <c r="D247" s="671"/>
      <c r="E247" s="80"/>
      <c r="F247" s="80"/>
    </row>
    <row r="248" spans="1:6" s="78" customFormat="1" ht="11.25" customHeight="1">
      <c r="A248" s="1289" t="s">
        <v>722</v>
      </c>
      <c r="B248" s="1291"/>
      <c r="C248" s="1063">
        <f>(I101+I108)/1000</f>
        <v>1673.44</v>
      </c>
      <c r="D248" s="671">
        <f>(J195+J197+J198)/1000</f>
        <v>2292.96</v>
      </c>
      <c r="E248" s="80"/>
      <c r="F248" s="80"/>
    </row>
    <row r="249" spans="1:6" s="78" customFormat="1" ht="11.25" customHeight="1">
      <c r="A249" s="1289" t="s">
        <v>189</v>
      </c>
      <c r="B249" s="1291"/>
      <c r="C249" s="1063">
        <v>100</v>
      </c>
      <c r="D249" s="671"/>
      <c r="E249" s="80"/>
      <c r="F249" s="80"/>
    </row>
    <row r="250" spans="1:6" s="78" customFormat="1" ht="11.25" customHeight="1">
      <c r="A250" s="1289" t="s">
        <v>366</v>
      </c>
      <c r="B250" s="1291"/>
      <c r="C250" s="1063">
        <f>C230</f>
        <v>1235.86</v>
      </c>
      <c r="D250" s="671">
        <f>J196/1000</f>
        <v>135</v>
      </c>
      <c r="E250" s="80"/>
      <c r="F250" s="80"/>
    </row>
    <row r="251" spans="1:6" s="78" customFormat="1" ht="11.25" customHeight="1">
      <c r="A251" s="1289" t="s">
        <v>229</v>
      </c>
      <c r="B251" s="1291"/>
      <c r="C251" s="1063"/>
      <c r="D251" s="671"/>
      <c r="E251" s="80"/>
      <c r="F251" s="80"/>
    </row>
    <row r="252" spans="1:6" s="78" customFormat="1" ht="11.25" customHeight="1">
      <c r="A252" s="1289" t="s">
        <v>175</v>
      </c>
      <c r="B252" s="1291"/>
      <c r="C252" s="1063"/>
      <c r="D252" s="671">
        <f>(C200+D200)/1000</f>
        <v>800</v>
      </c>
      <c r="E252" s="80"/>
      <c r="F252" s="80"/>
    </row>
    <row r="253" spans="1:6" s="78" customFormat="1" ht="11.25" customHeight="1">
      <c r="A253" s="1289" t="s">
        <v>176</v>
      </c>
      <c r="B253" s="1291"/>
      <c r="C253" s="1063"/>
      <c r="D253" s="671"/>
      <c r="E253" s="80"/>
      <c r="F253" s="80"/>
    </row>
    <row r="254" spans="1:6" s="78" customFormat="1" ht="11.25" customHeight="1">
      <c r="A254" s="1289" t="s">
        <v>250</v>
      </c>
      <c r="B254" s="1291"/>
      <c r="C254" s="1063"/>
      <c r="D254" s="671"/>
      <c r="E254" s="80"/>
      <c r="F254" s="80"/>
    </row>
    <row r="255" spans="1:6" s="78" customFormat="1" ht="11.25" customHeight="1">
      <c r="A255" s="1289" t="s">
        <v>251</v>
      </c>
      <c r="B255" s="1291"/>
      <c r="C255" s="1062"/>
      <c r="D255" s="83"/>
      <c r="E255" s="80"/>
      <c r="F255" s="80"/>
    </row>
    <row r="256" spans="1:6" s="78" customFormat="1" ht="11.25" customHeight="1">
      <c r="A256" s="1289" t="s">
        <v>792</v>
      </c>
      <c r="B256" s="1291"/>
      <c r="C256" s="1062"/>
      <c r="D256" s="83"/>
      <c r="E256" s="80"/>
      <c r="F256" s="80"/>
    </row>
    <row r="257" spans="1:6" s="78" customFormat="1" ht="11.25" customHeight="1">
      <c r="A257" s="1289" t="s">
        <v>793</v>
      </c>
      <c r="B257" s="1291"/>
      <c r="C257" s="1062"/>
      <c r="D257" s="83"/>
      <c r="E257" s="80"/>
      <c r="F257" s="80"/>
    </row>
    <row r="258" spans="1:6" s="78" customFormat="1" ht="11.25" customHeight="1">
      <c r="A258" s="1289" t="s">
        <v>794</v>
      </c>
      <c r="B258" s="1291"/>
      <c r="C258" s="1062">
        <v>6582.83</v>
      </c>
      <c r="D258" s="83">
        <f>J151/1000</f>
        <v>9124</v>
      </c>
      <c r="E258" s="80"/>
      <c r="F258" s="80"/>
    </row>
    <row r="259" spans="1:6" s="78" customFormat="1" ht="11.25" customHeight="1">
      <c r="A259" s="1289" t="s">
        <v>230</v>
      </c>
      <c r="B259" s="1291"/>
      <c r="C259" s="1062"/>
      <c r="D259" s="83">
        <f>E151/1000</f>
        <v>0</v>
      </c>
      <c r="E259" s="80"/>
      <c r="F259" s="80"/>
    </row>
    <row r="260" spans="1:6" s="78" customFormat="1" ht="11.25" customHeight="1">
      <c r="A260" s="1289" t="s">
        <v>177</v>
      </c>
      <c r="B260" s="1291"/>
      <c r="C260" s="1062">
        <v>1816.43</v>
      </c>
      <c r="D260" s="83">
        <f>(C151+D151)/1000</f>
        <v>30978.221</v>
      </c>
      <c r="E260" s="80"/>
      <c r="F260" s="80"/>
    </row>
    <row r="261" spans="1:6" s="78" customFormat="1" ht="11.25" customHeight="1">
      <c r="A261" s="1338" t="s">
        <v>404</v>
      </c>
      <c r="B261" s="1339"/>
      <c r="C261" s="1062"/>
      <c r="D261" s="83">
        <f>D297/1000</f>
        <v>18615</v>
      </c>
      <c r="E261" s="81"/>
      <c r="F261" s="80"/>
    </row>
    <row r="262" spans="1:6" s="78" customFormat="1" ht="11.25" customHeight="1">
      <c r="A262" s="1338" t="s">
        <v>405</v>
      </c>
      <c r="B262" s="1339"/>
      <c r="C262" s="1062"/>
      <c r="D262" s="83"/>
      <c r="E262" s="81"/>
      <c r="F262" s="80"/>
    </row>
    <row r="263" spans="1:20" s="9" customFormat="1" ht="11.25" customHeight="1" thickBot="1">
      <c r="A263" s="1336" t="s">
        <v>178</v>
      </c>
      <c r="B263" s="1337"/>
      <c r="C263" s="1063">
        <v>11500</v>
      </c>
      <c r="D263" s="670"/>
      <c r="E263" s="6"/>
      <c r="F263" s="6"/>
      <c r="G263" s="6"/>
      <c r="H263" s="6"/>
      <c r="I263" s="3"/>
      <c r="J263" s="56"/>
      <c r="K263" s="3"/>
      <c r="L263" s="3"/>
      <c r="M263" s="3"/>
      <c r="N263"/>
      <c r="O263"/>
      <c r="P263"/>
      <c r="Q263"/>
      <c r="R263"/>
      <c r="S263"/>
      <c r="T263"/>
    </row>
    <row r="264" spans="1:12" ht="11.25" customHeight="1" thickBot="1">
      <c r="A264" s="1283" t="s">
        <v>46</v>
      </c>
      <c r="B264" s="1285"/>
      <c r="C264" s="89">
        <f>SUM(C221+C222-C234)</f>
        <v>65780.04000000001</v>
      </c>
      <c r="D264" s="90">
        <f>SUM(D221+D222-D234)</f>
        <v>17175.549</v>
      </c>
      <c r="E264" s="1210"/>
      <c r="F264" s="3"/>
      <c r="G264" s="3"/>
      <c r="H264" s="3"/>
      <c r="I264" s="3"/>
      <c r="J264" s="56"/>
      <c r="K264" s="3"/>
      <c r="L264" s="3"/>
    </row>
    <row r="265" spans="1:13" ht="6.75" customHeight="1">
      <c r="A265" s="2"/>
      <c r="B265" s="6"/>
      <c r="C265" s="6"/>
      <c r="D265" s="6"/>
      <c r="E265" s="3"/>
      <c r="F265" s="3"/>
      <c r="G265" s="3"/>
      <c r="H265" s="3"/>
      <c r="I265" s="3"/>
      <c r="J265" s="3"/>
      <c r="K265" s="56"/>
      <c r="L265" s="3"/>
      <c r="M265" s="3"/>
    </row>
    <row r="266" spans="1:13" ht="14.25" customHeight="1" thickBot="1">
      <c r="A266" s="11" t="s">
        <v>519</v>
      </c>
      <c r="B266" s="20"/>
      <c r="C266" s="20"/>
      <c r="D266" s="3"/>
      <c r="E266" s="3"/>
      <c r="F266" s="3"/>
      <c r="G266" s="3"/>
      <c r="H266" s="3"/>
      <c r="I266" s="3"/>
      <c r="J266" s="3"/>
      <c r="K266" s="56"/>
      <c r="L266" s="3"/>
      <c r="M266" s="3"/>
    </row>
    <row r="267" spans="1:13" ht="11.25" customHeight="1">
      <c r="A267" s="1340" t="s">
        <v>30</v>
      </c>
      <c r="B267" s="1504"/>
      <c r="C267" s="17" t="s">
        <v>35</v>
      </c>
      <c r="D267" s="18" t="s">
        <v>36</v>
      </c>
      <c r="E267" s="3"/>
      <c r="F267" s="3"/>
      <c r="G267" s="3"/>
      <c r="H267" s="3"/>
      <c r="I267" s="3"/>
      <c r="J267" s="3"/>
      <c r="K267" s="56"/>
      <c r="L267" s="3"/>
      <c r="M267" s="3"/>
    </row>
    <row r="268" spans="1:13" ht="11.25" customHeight="1" thickBot="1">
      <c r="A268" s="1342"/>
      <c r="B268" s="1505"/>
      <c r="C268" s="102" t="s">
        <v>232</v>
      </c>
      <c r="D268" s="71" t="s">
        <v>392</v>
      </c>
      <c r="E268" s="3"/>
      <c r="F268" s="3"/>
      <c r="G268" s="3"/>
      <c r="H268" s="3"/>
      <c r="I268" s="3"/>
      <c r="J268" s="3"/>
      <c r="K268" s="56"/>
      <c r="L268" s="3"/>
      <c r="M268" s="3"/>
    </row>
    <row r="269" spans="1:4" s="490" customFormat="1" ht="11.25" customHeight="1" thickBot="1">
      <c r="A269" s="1257" t="s">
        <v>192</v>
      </c>
      <c r="B269" s="1506"/>
      <c r="C269" s="190">
        <v>952.77</v>
      </c>
      <c r="D269" s="191">
        <v>952</v>
      </c>
    </row>
    <row r="270" spans="1:10" s="494" customFormat="1" ht="7.5" customHeight="1">
      <c r="A270" s="269"/>
      <c r="B270" s="269"/>
      <c r="C270" s="270"/>
      <c r="D270" s="270"/>
      <c r="E270" s="493"/>
      <c r="F270" s="493"/>
      <c r="G270" s="493"/>
      <c r="H270" s="493"/>
      <c r="I270" s="493"/>
      <c r="J270" s="493"/>
    </row>
    <row r="271" spans="1:10" ht="16.5" thickBot="1">
      <c r="A271" s="1136" t="s">
        <v>520</v>
      </c>
      <c r="B271" s="490"/>
      <c r="C271" s="490"/>
      <c r="D271" s="490"/>
      <c r="E271" s="267"/>
      <c r="F271" s="267"/>
      <c r="G271" s="267"/>
      <c r="H271" s="267"/>
      <c r="I271" s="267"/>
      <c r="J271" s="267"/>
    </row>
    <row r="272" spans="1:10" ht="33.75">
      <c r="A272" s="507" t="s">
        <v>271</v>
      </c>
      <c r="B272" s="508" t="s">
        <v>272</v>
      </c>
      <c r="C272" s="508" t="s">
        <v>429</v>
      </c>
      <c r="D272" s="509" t="s">
        <v>430</v>
      </c>
      <c r="E272" s="267"/>
      <c r="F272" s="267"/>
      <c r="G272" s="267"/>
      <c r="H272" s="267"/>
      <c r="I272" s="267"/>
      <c r="J272" s="267"/>
    </row>
    <row r="273" spans="1:10" ht="12.75">
      <c r="A273" s="510">
        <v>1</v>
      </c>
      <c r="B273" s="491" t="s">
        <v>436</v>
      </c>
      <c r="C273" s="495">
        <v>2002335</v>
      </c>
      <c r="D273" s="511">
        <v>2000000</v>
      </c>
      <c r="E273" s="267"/>
      <c r="F273" s="267"/>
      <c r="G273" s="267"/>
      <c r="H273" s="267"/>
      <c r="I273" s="267"/>
      <c r="J273" s="267"/>
    </row>
    <row r="274" spans="1:10" s="500" customFormat="1" ht="12.75">
      <c r="A274" s="1502" t="s">
        <v>273</v>
      </c>
      <c r="B274" s="1503"/>
      <c r="C274" s="496">
        <f>SUM(C273:C273)</f>
        <v>2002335</v>
      </c>
      <c r="D274" s="512">
        <f>SUM(D273:D273)</f>
        <v>2000000</v>
      </c>
      <c r="E274" s="499"/>
      <c r="F274" s="499"/>
      <c r="G274" s="499"/>
      <c r="H274" s="499"/>
      <c r="I274" s="499"/>
      <c r="J274" s="499"/>
    </row>
    <row r="275" spans="1:10" ht="12.75">
      <c r="A275" s="513"/>
      <c r="B275" s="506"/>
      <c r="C275" s="506"/>
      <c r="D275" s="514"/>
      <c r="E275" s="267"/>
      <c r="F275" s="267"/>
      <c r="G275" s="267"/>
      <c r="H275" s="267"/>
      <c r="I275" s="267"/>
      <c r="J275" s="267"/>
    </row>
    <row r="276" spans="1:10" ht="33.75">
      <c r="A276" s="515" t="s">
        <v>274</v>
      </c>
      <c r="B276" s="498" t="s">
        <v>275</v>
      </c>
      <c r="C276" s="498" t="s">
        <v>429</v>
      </c>
      <c r="D276" s="516" t="s">
        <v>430</v>
      </c>
      <c r="E276" s="267"/>
      <c r="F276" s="267"/>
      <c r="G276" s="267"/>
      <c r="H276" s="267"/>
      <c r="I276" s="267"/>
      <c r="J276" s="267"/>
    </row>
    <row r="277" spans="1:10" ht="12.75">
      <c r="A277" s="510">
        <v>1</v>
      </c>
      <c r="B277" s="491" t="s">
        <v>437</v>
      </c>
      <c r="C277" s="495">
        <v>11663416</v>
      </c>
      <c r="D277" s="511">
        <v>12000000</v>
      </c>
      <c r="E277" s="267"/>
      <c r="F277" s="267"/>
      <c r="G277" s="267"/>
      <c r="H277" s="267"/>
      <c r="I277" s="267"/>
      <c r="J277" s="267"/>
    </row>
    <row r="278" spans="1:10" ht="12.75">
      <c r="A278" s="1209">
        <v>2</v>
      </c>
      <c r="B278" s="491" t="s">
        <v>772</v>
      </c>
      <c r="C278" s="495"/>
      <c r="D278" s="511">
        <v>2615000</v>
      </c>
      <c r="E278" s="267"/>
      <c r="F278" s="267"/>
      <c r="G278" s="267"/>
      <c r="H278" s="267"/>
      <c r="I278" s="267"/>
      <c r="J278" s="267"/>
    </row>
    <row r="279" spans="1:10" s="494" customFormat="1" ht="12.75">
      <c r="A279" s="1500" t="s">
        <v>276</v>
      </c>
      <c r="B279" s="1501"/>
      <c r="C279" s="496">
        <f>SUM(C277:C278)</f>
        <v>11663416</v>
      </c>
      <c r="D279" s="512">
        <f>SUM(D277:D278)</f>
        <v>14615000</v>
      </c>
      <c r="E279" s="493"/>
      <c r="F279" s="493"/>
      <c r="G279" s="493"/>
      <c r="H279" s="493"/>
      <c r="I279" s="493"/>
      <c r="J279" s="493"/>
    </row>
    <row r="280" spans="1:10" ht="12.75">
      <c r="A280" s="513"/>
      <c r="B280" s="506"/>
      <c r="C280" s="506"/>
      <c r="D280" s="514"/>
      <c r="E280" s="267"/>
      <c r="F280" s="267"/>
      <c r="G280" s="267"/>
      <c r="H280" s="267"/>
      <c r="I280" s="267"/>
      <c r="J280" s="267"/>
    </row>
    <row r="281" spans="1:10" ht="33.75">
      <c r="A281" s="517" t="s">
        <v>274</v>
      </c>
      <c r="B281" s="492" t="s">
        <v>277</v>
      </c>
      <c r="C281" s="498" t="s">
        <v>429</v>
      </c>
      <c r="D281" s="516" t="s">
        <v>430</v>
      </c>
      <c r="E281" s="267"/>
      <c r="F281" s="267"/>
      <c r="G281" s="267"/>
      <c r="H281" s="267"/>
      <c r="I281" s="267"/>
      <c r="J281" s="267"/>
    </row>
    <row r="282" spans="1:10" ht="12.75">
      <c r="A282" s="510">
        <v>1</v>
      </c>
      <c r="B282" s="491" t="s">
        <v>140</v>
      </c>
      <c r="C282" s="495">
        <v>2014970</v>
      </c>
      <c r="D282" s="511">
        <v>2000000</v>
      </c>
      <c r="E282" s="267"/>
      <c r="F282" s="267"/>
      <c r="G282" s="267"/>
      <c r="H282" s="267"/>
      <c r="I282" s="267"/>
      <c r="J282" s="267"/>
    </row>
    <row r="283" spans="1:10" s="494" customFormat="1" ht="12.75">
      <c r="A283" s="1500" t="s">
        <v>280</v>
      </c>
      <c r="B283" s="1501"/>
      <c r="C283" s="496">
        <f>SUM(C282:C282)</f>
        <v>2014970</v>
      </c>
      <c r="D283" s="512">
        <f>SUM(D282:D282)</f>
        <v>2000000</v>
      </c>
      <c r="E283" s="493"/>
      <c r="F283" s="493"/>
      <c r="G283" s="493"/>
      <c r="H283" s="493"/>
      <c r="I283" s="493"/>
      <c r="J283" s="493"/>
    </row>
    <row r="284" spans="1:10" ht="12.75">
      <c r="A284" s="513"/>
      <c r="B284" s="506"/>
      <c r="C284" s="506"/>
      <c r="D284" s="514"/>
      <c r="E284" s="267"/>
      <c r="F284" s="267"/>
      <c r="G284" s="267"/>
      <c r="H284" s="267"/>
      <c r="I284" s="267"/>
      <c r="J284" s="267"/>
    </row>
    <row r="285" spans="1:10" s="489" customFormat="1" ht="33.75">
      <c r="A285" s="517" t="s">
        <v>271</v>
      </c>
      <c r="B285" s="492" t="s">
        <v>281</v>
      </c>
      <c r="C285" s="498" t="s">
        <v>429</v>
      </c>
      <c r="D285" s="516" t="s">
        <v>430</v>
      </c>
      <c r="E285" s="488"/>
      <c r="F285" s="488"/>
      <c r="G285" s="488"/>
      <c r="H285" s="488"/>
      <c r="I285" s="488"/>
      <c r="J285" s="488"/>
    </row>
    <row r="286" spans="1:10" ht="12.75">
      <c r="A286" s="510">
        <v>1</v>
      </c>
      <c r="B286" s="491" t="s">
        <v>292</v>
      </c>
      <c r="C286" s="495">
        <v>0</v>
      </c>
      <c r="D286" s="511">
        <v>0</v>
      </c>
      <c r="E286" s="267"/>
      <c r="F286" s="267"/>
      <c r="G286" s="267"/>
      <c r="H286" s="267"/>
      <c r="I286" s="267"/>
      <c r="J286" s="267"/>
    </row>
    <row r="287" spans="1:10" s="494" customFormat="1" ht="12.75">
      <c r="A287" s="1500" t="s">
        <v>282</v>
      </c>
      <c r="B287" s="1501"/>
      <c r="C287" s="496">
        <f>SUM(C286)</f>
        <v>0</v>
      </c>
      <c r="D287" s="512">
        <f>SUM(D286)</f>
        <v>0</v>
      </c>
      <c r="E287" s="493"/>
      <c r="F287" s="493"/>
      <c r="G287" s="493"/>
      <c r="H287" s="493"/>
      <c r="I287" s="493"/>
      <c r="J287" s="493"/>
    </row>
    <row r="288" spans="1:10" ht="12.75">
      <c r="A288" s="513"/>
      <c r="B288" s="506"/>
      <c r="C288" s="506"/>
      <c r="D288" s="514"/>
      <c r="E288" s="267"/>
      <c r="F288" s="267"/>
      <c r="G288" s="267"/>
      <c r="H288" s="267"/>
      <c r="I288" s="267"/>
      <c r="J288" s="267"/>
    </row>
    <row r="289" spans="1:10" s="489" customFormat="1" ht="33.75">
      <c r="A289" s="517" t="s">
        <v>271</v>
      </c>
      <c r="B289" s="492" t="s">
        <v>283</v>
      </c>
      <c r="C289" s="498" t="s">
        <v>429</v>
      </c>
      <c r="D289" s="516" t="s">
        <v>430</v>
      </c>
      <c r="E289" s="488"/>
      <c r="F289" s="488"/>
      <c r="G289" s="488"/>
      <c r="H289" s="488"/>
      <c r="I289" s="488"/>
      <c r="J289" s="488"/>
    </row>
    <row r="290" spans="1:10" s="489" customFormat="1" ht="12.75">
      <c r="A290" s="510">
        <v>1</v>
      </c>
      <c r="B290" s="491" t="s">
        <v>438</v>
      </c>
      <c r="C290" s="495">
        <v>29270</v>
      </c>
      <c r="D290" s="511"/>
      <c r="E290" s="488"/>
      <c r="F290" s="488"/>
      <c r="G290" s="488"/>
      <c r="H290" s="488"/>
      <c r="I290" s="488"/>
      <c r="J290" s="488"/>
    </row>
    <row r="291" spans="1:10" ht="12.75">
      <c r="A291" s="1500" t="s">
        <v>289</v>
      </c>
      <c r="B291" s="1501"/>
      <c r="C291" s="496">
        <f>SUM(C290)</f>
        <v>29270</v>
      </c>
      <c r="D291" s="512">
        <f>SUM(D290)</f>
        <v>0</v>
      </c>
      <c r="E291" s="267"/>
      <c r="F291" s="267"/>
      <c r="G291" s="267"/>
      <c r="H291" s="267"/>
      <c r="I291" s="267"/>
      <c r="J291" s="267"/>
    </row>
    <row r="292" spans="1:10" ht="12.75">
      <c r="A292" s="519"/>
      <c r="B292" s="501"/>
      <c r="C292" s="502"/>
      <c r="D292" s="520"/>
      <c r="E292" s="267"/>
      <c r="F292" s="267"/>
      <c r="G292" s="267"/>
      <c r="H292" s="267"/>
      <c r="I292" s="267"/>
      <c r="J292" s="267"/>
    </row>
    <row r="293" spans="1:10" ht="33.75">
      <c r="A293" s="515" t="s">
        <v>271</v>
      </c>
      <c r="B293" s="498" t="s">
        <v>284</v>
      </c>
      <c r="C293" s="498" t="s">
        <v>429</v>
      </c>
      <c r="D293" s="516" t="s">
        <v>430</v>
      </c>
      <c r="E293" s="267"/>
      <c r="F293" s="267"/>
      <c r="G293" s="267"/>
      <c r="H293" s="267"/>
      <c r="I293" s="267"/>
      <c r="J293" s="267"/>
    </row>
    <row r="294" spans="1:10" ht="12.75">
      <c r="A294" s="521">
        <v>1</v>
      </c>
      <c r="B294" s="505" t="s">
        <v>285</v>
      </c>
      <c r="C294" s="504">
        <f>SUM(C274,C287)</f>
        <v>2002335</v>
      </c>
      <c r="D294" s="522">
        <f>SUM(D274,D287)</f>
        <v>2000000</v>
      </c>
      <c r="E294" s="267"/>
      <c r="F294" s="267"/>
      <c r="G294" s="267"/>
      <c r="H294" s="267"/>
      <c r="I294" s="267"/>
      <c r="J294" s="267"/>
    </row>
    <row r="295" spans="1:10" s="489" customFormat="1" ht="22.5">
      <c r="A295" s="521">
        <v>2</v>
      </c>
      <c r="B295" s="505" t="s">
        <v>286</v>
      </c>
      <c r="C295" s="504">
        <f>SUM(C279)</f>
        <v>11663416</v>
      </c>
      <c r="D295" s="522">
        <f>SUM(D279)</f>
        <v>14615000</v>
      </c>
      <c r="E295" s="488"/>
      <c r="F295" s="488"/>
      <c r="G295" s="488"/>
      <c r="H295" s="488"/>
      <c r="I295" s="488"/>
      <c r="J295" s="488"/>
    </row>
    <row r="296" spans="1:10" ht="12.75">
      <c r="A296" s="521">
        <v>3</v>
      </c>
      <c r="B296" s="505" t="s">
        <v>287</v>
      </c>
      <c r="C296" s="504">
        <f>SUM(C283,C291)</f>
        <v>2044240</v>
      </c>
      <c r="D296" s="522">
        <f>SUM(D283,D291)</f>
        <v>2000000</v>
      </c>
      <c r="E296" s="267"/>
      <c r="F296" s="267"/>
      <c r="G296" s="267"/>
      <c r="H296" s="267"/>
      <c r="I296" s="267"/>
      <c r="J296" s="267"/>
    </row>
    <row r="297" spans="1:10" ht="13.5" thickBot="1">
      <c r="A297" s="523" t="s">
        <v>288</v>
      </c>
      <c r="B297" s="524"/>
      <c r="C297" s="525">
        <f>SUM(C294:C296)</f>
        <v>15709991</v>
      </c>
      <c r="D297" s="526">
        <f>SUM(D294:D296)</f>
        <v>18615000</v>
      </c>
      <c r="E297" s="267"/>
      <c r="F297" s="267"/>
      <c r="G297" s="267"/>
      <c r="H297" s="267"/>
      <c r="I297" s="267"/>
      <c r="J297" s="267"/>
    </row>
    <row r="298" spans="1:10" ht="12.75">
      <c r="A298" s="267"/>
      <c r="B298" s="267"/>
      <c r="C298" s="267"/>
      <c r="D298" s="267"/>
      <c r="E298" s="267"/>
      <c r="F298" s="267"/>
      <c r="G298" s="267"/>
      <c r="H298" s="267"/>
      <c r="I298" s="267"/>
      <c r="J298" s="267"/>
    </row>
    <row r="299" spans="1:10" ht="12.75">
      <c r="A299" s="267"/>
      <c r="B299" s="267"/>
      <c r="C299" s="267"/>
      <c r="D299" s="267"/>
      <c r="E299" s="267"/>
      <c r="F299" s="267"/>
      <c r="G299" s="267"/>
      <c r="H299" s="267"/>
      <c r="I299" s="267"/>
      <c r="J299" s="267"/>
    </row>
    <row r="300" spans="1:10" ht="12.75">
      <c r="A300" s="267"/>
      <c r="B300" s="267"/>
      <c r="C300" s="267"/>
      <c r="D300" s="267"/>
      <c r="E300" s="267"/>
      <c r="F300" s="267"/>
      <c r="G300" s="267"/>
      <c r="H300" s="267"/>
      <c r="I300" s="267"/>
      <c r="J300" s="267"/>
    </row>
    <row r="301" spans="1:10" ht="12.75">
      <c r="A301" s="267"/>
      <c r="B301" s="267"/>
      <c r="C301" s="267"/>
      <c r="D301" s="267"/>
      <c r="E301" s="267"/>
      <c r="F301" s="267"/>
      <c r="G301" s="267"/>
      <c r="H301" s="267"/>
      <c r="I301" s="267"/>
      <c r="J301" s="267"/>
    </row>
    <row r="302" spans="1:10" ht="12.75">
      <c r="A302" s="267"/>
      <c r="B302" s="267"/>
      <c r="C302" s="267"/>
      <c r="D302" s="267"/>
      <c r="E302" s="267"/>
      <c r="F302" s="267"/>
      <c r="G302" s="267"/>
      <c r="H302" s="267"/>
      <c r="I302" s="267"/>
      <c r="J302" s="267"/>
    </row>
    <row r="303" spans="1:10" ht="12.75">
      <c r="A303" s="267"/>
      <c r="B303" s="267"/>
      <c r="C303" s="267"/>
      <c r="D303" s="267"/>
      <c r="E303" s="267"/>
      <c r="F303" s="267"/>
      <c r="G303" s="267"/>
      <c r="H303" s="267"/>
      <c r="I303" s="267"/>
      <c r="J303" s="267"/>
    </row>
    <row r="304" spans="1:10" ht="12.75">
      <c r="A304" s="267"/>
      <c r="B304" s="267"/>
      <c r="C304" s="267"/>
      <c r="D304" s="267"/>
      <c r="E304" s="267"/>
      <c r="F304" s="267"/>
      <c r="G304" s="267"/>
      <c r="H304" s="267"/>
      <c r="I304" s="267"/>
      <c r="J304" s="267"/>
    </row>
    <row r="305" spans="1:10" ht="12.75">
      <c r="A305" s="267"/>
      <c r="B305" s="267"/>
      <c r="C305" s="267"/>
      <c r="D305" s="267"/>
      <c r="E305" s="267"/>
      <c r="F305" s="267"/>
      <c r="G305" s="267"/>
      <c r="H305" s="267"/>
      <c r="I305" s="267"/>
      <c r="J305" s="267"/>
    </row>
    <row r="306" spans="1:10" ht="12.75">
      <c r="A306" s="267"/>
      <c r="B306" s="267"/>
      <c r="C306" s="267"/>
      <c r="D306" s="267"/>
      <c r="E306" s="267"/>
      <c r="F306" s="267"/>
      <c r="G306" s="267"/>
      <c r="H306" s="267"/>
      <c r="I306" s="267"/>
      <c r="J306" s="267"/>
    </row>
    <row r="307" spans="1:10" ht="12.75">
      <c r="A307" s="267"/>
      <c r="B307" s="267"/>
      <c r="C307" s="267"/>
      <c r="D307" s="267"/>
      <c r="E307" s="267"/>
      <c r="F307" s="267"/>
      <c r="G307" s="267"/>
      <c r="H307" s="267"/>
      <c r="I307" s="267"/>
      <c r="J307" s="267"/>
    </row>
    <row r="308" spans="1:10" ht="12.75">
      <c r="A308" s="267"/>
      <c r="B308" s="267"/>
      <c r="C308" s="267"/>
      <c r="D308" s="267"/>
      <c r="E308" s="267"/>
      <c r="F308" s="267"/>
      <c r="G308" s="267"/>
      <c r="H308" s="267"/>
      <c r="I308" s="267"/>
      <c r="J308" s="267"/>
    </row>
    <row r="309" spans="1:10" ht="12.75">
      <c r="A309" s="267"/>
      <c r="B309" s="267"/>
      <c r="C309" s="267"/>
      <c r="D309" s="267"/>
      <c r="E309" s="267"/>
      <c r="F309" s="267"/>
      <c r="G309" s="267"/>
      <c r="H309" s="267"/>
      <c r="I309" s="267"/>
      <c r="J309" s="267"/>
    </row>
    <row r="310" spans="1:10" ht="12.75">
      <c r="A310" s="267"/>
      <c r="B310" s="267"/>
      <c r="C310" s="267"/>
      <c r="D310" s="267"/>
      <c r="E310" s="267"/>
      <c r="F310" s="267"/>
      <c r="G310" s="267"/>
      <c r="H310" s="267"/>
      <c r="I310" s="267"/>
      <c r="J310" s="267"/>
    </row>
    <row r="311" spans="1:10" ht="12.75">
      <c r="A311" s="267"/>
      <c r="B311" s="267"/>
      <c r="C311" s="267"/>
      <c r="D311" s="267"/>
      <c r="E311" s="267"/>
      <c r="F311" s="267"/>
      <c r="G311" s="267"/>
      <c r="H311" s="267"/>
      <c r="I311" s="267"/>
      <c r="J311" s="267"/>
    </row>
    <row r="312" spans="1:10" ht="12.75">
      <c r="A312" s="267"/>
      <c r="B312" s="267"/>
      <c r="C312" s="267"/>
      <c r="D312" s="267"/>
      <c r="E312" s="267"/>
      <c r="F312" s="267"/>
      <c r="G312" s="267"/>
      <c r="H312" s="267"/>
      <c r="I312" s="267"/>
      <c r="J312" s="267"/>
    </row>
    <row r="313" spans="1:10" ht="12.75">
      <c r="A313" s="267"/>
      <c r="B313" s="267"/>
      <c r="C313" s="267"/>
      <c r="D313" s="267"/>
      <c r="E313" s="267"/>
      <c r="F313" s="267"/>
      <c r="G313" s="267"/>
      <c r="H313" s="267"/>
      <c r="I313" s="267"/>
      <c r="J313" s="267"/>
    </row>
    <row r="314" spans="1:10" ht="12.75">
      <c r="A314" s="267"/>
      <c r="B314" s="267"/>
      <c r="C314" s="267"/>
      <c r="D314" s="267"/>
      <c r="E314" s="267"/>
      <c r="F314" s="267"/>
      <c r="G314" s="267"/>
      <c r="H314" s="267"/>
      <c r="I314" s="267"/>
      <c r="J314" s="267"/>
    </row>
    <row r="315" spans="1:10" ht="12.75">
      <c r="A315" s="267"/>
      <c r="B315" s="267"/>
      <c r="C315" s="267"/>
      <c r="D315" s="267"/>
      <c r="E315" s="267"/>
      <c r="F315" s="267"/>
      <c r="G315" s="267"/>
      <c r="H315" s="267"/>
      <c r="I315" s="267"/>
      <c r="J315" s="267"/>
    </row>
    <row r="316" spans="1:10" ht="12.75">
      <c r="A316" s="267"/>
      <c r="B316" s="267"/>
      <c r="C316" s="267"/>
      <c r="D316" s="267"/>
      <c r="E316" s="267"/>
      <c r="F316" s="267"/>
      <c r="G316" s="267"/>
      <c r="H316" s="267"/>
      <c r="I316" s="267"/>
      <c r="J316" s="267"/>
    </row>
    <row r="317" spans="1:10" ht="12.75">
      <c r="A317" s="267"/>
      <c r="B317" s="267"/>
      <c r="C317" s="267"/>
      <c r="D317" s="267"/>
      <c r="E317" s="267"/>
      <c r="F317" s="267"/>
      <c r="G317" s="267"/>
      <c r="H317" s="267"/>
      <c r="I317" s="267"/>
      <c r="J317" s="267"/>
    </row>
    <row r="318" spans="1:10" ht="12.75">
      <c r="A318" s="267"/>
      <c r="B318" s="267"/>
      <c r="C318" s="267"/>
      <c r="D318" s="267"/>
      <c r="E318" s="267"/>
      <c r="F318" s="267"/>
      <c r="G318" s="267"/>
      <c r="H318" s="267"/>
      <c r="I318" s="267"/>
      <c r="J318" s="267"/>
    </row>
    <row r="319" spans="1:10" ht="12.75">
      <c r="A319" s="267"/>
      <c r="B319" s="267"/>
      <c r="C319" s="267"/>
      <c r="D319" s="267"/>
      <c r="E319" s="267"/>
      <c r="F319" s="267"/>
      <c r="G319" s="267"/>
      <c r="H319" s="267"/>
      <c r="I319" s="267"/>
      <c r="J319" s="267"/>
    </row>
    <row r="320" spans="1:10" ht="12.75">
      <c r="A320" s="267"/>
      <c r="B320" s="267"/>
      <c r="C320" s="267"/>
      <c r="D320" s="267"/>
      <c r="E320" s="267"/>
      <c r="F320" s="267"/>
      <c r="G320" s="267"/>
      <c r="H320" s="267"/>
      <c r="I320" s="267"/>
      <c r="J320" s="267"/>
    </row>
    <row r="321" spans="1:10" ht="12.75">
      <c r="A321" s="267"/>
      <c r="B321" s="267"/>
      <c r="C321" s="267"/>
      <c r="D321" s="267"/>
      <c r="E321" s="267"/>
      <c r="F321" s="267"/>
      <c r="G321" s="267"/>
      <c r="H321" s="267"/>
      <c r="I321" s="267"/>
      <c r="J321" s="267"/>
    </row>
    <row r="322" spans="1:10" ht="12.75">
      <c r="A322" s="267"/>
      <c r="B322" s="267"/>
      <c r="C322" s="267"/>
      <c r="D322" s="267"/>
      <c r="E322" s="267"/>
      <c r="F322" s="267"/>
      <c r="G322" s="267"/>
      <c r="H322" s="267"/>
      <c r="I322" s="267"/>
      <c r="J322" s="267"/>
    </row>
    <row r="323" spans="1:10" ht="12.75">
      <c r="A323" s="267"/>
      <c r="B323" s="267"/>
      <c r="C323" s="267"/>
      <c r="D323" s="267"/>
      <c r="E323" s="267"/>
      <c r="F323" s="267"/>
      <c r="G323" s="267"/>
      <c r="H323" s="267"/>
      <c r="I323" s="267"/>
      <c r="J323" s="267"/>
    </row>
    <row r="324" spans="1:10" ht="12.75">
      <c r="A324" s="267"/>
      <c r="B324" s="267"/>
      <c r="C324" s="267"/>
      <c r="D324" s="267"/>
      <c r="E324" s="267"/>
      <c r="F324" s="267"/>
      <c r="G324" s="267"/>
      <c r="H324" s="267"/>
      <c r="I324" s="267"/>
      <c r="J324" s="267"/>
    </row>
    <row r="325" spans="1:10" ht="12.75">
      <c r="A325" s="267"/>
      <c r="B325" s="267"/>
      <c r="C325" s="267"/>
      <c r="D325" s="267"/>
      <c r="E325" s="267"/>
      <c r="F325" s="267"/>
      <c r="G325" s="267"/>
      <c r="H325" s="267"/>
      <c r="I325" s="267"/>
      <c r="J325" s="267"/>
    </row>
    <row r="326" spans="1:10" ht="12.75">
      <c r="A326" s="267"/>
      <c r="B326" s="267"/>
      <c r="C326" s="267"/>
      <c r="D326" s="267"/>
      <c r="E326" s="267"/>
      <c r="F326" s="267"/>
      <c r="G326" s="267"/>
      <c r="H326" s="267"/>
      <c r="I326" s="267"/>
      <c r="J326" s="267"/>
    </row>
    <row r="327" spans="1:10" ht="12.75">
      <c r="A327" s="267"/>
      <c r="B327" s="267"/>
      <c r="C327" s="267"/>
      <c r="D327" s="267"/>
      <c r="E327" s="267"/>
      <c r="F327" s="267"/>
      <c r="G327" s="267"/>
      <c r="H327" s="267"/>
      <c r="I327" s="267"/>
      <c r="J327" s="267"/>
    </row>
    <row r="328" spans="1:10" ht="12.75">
      <c r="A328" s="267"/>
      <c r="B328" s="267"/>
      <c r="C328" s="267"/>
      <c r="D328" s="267"/>
      <c r="E328" s="267"/>
      <c r="F328" s="267"/>
      <c r="G328" s="267"/>
      <c r="H328" s="267"/>
      <c r="I328" s="267"/>
      <c r="J328" s="267"/>
    </row>
    <row r="329" spans="1:10" ht="12.75">
      <c r="A329" s="267"/>
      <c r="B329" s="267"/>
      <c r="C329" s="267"/>
      <c r="D329" s="267"/>
      <c r="E329" s="267"/>
      <c r="F329" s="267"/>
      <c r="G329" s="267"/>
      <c r="H329" s="267"/>
      <c r="I329" s="267"/>
      <c r="J329" s="267"/>
    </row>
    <row r="330" spans="1:10" ht="12.75">
      <c r="A330" s="267"/>
      <c r="B330" s="267"/>
      <c r="C330" s="267"/>
      <c r="D330" s="267"/>
      <c r="E330" s="267"/>
      <c r="F330" s="267"/>
      <c r="G330" s="267"/>
      <c r="H330" s="267"/>
      <c r="I330" s="267"/>
      <c r="J330" s="267"/>
    </row>
    <row r="331" spans="1:10" ht="12.75">
      <c r="A331" s="267"/>
      <c r="B331" s="267"/>
      <c r="C331" s="267"/>
      <c r="D331" s="267"/>
      <c r="E331" s="267"/>
      <c r="F331" s="267"/>
      <c r="G331" s="267"/>
      <c r="H331" s="267"/>
      <c r="I331" s="267"/>
      <c r="J331" s="267"/>
    </row>
    <row r="332" spans="1:10" ht="12.75">
      <c r="A332" s="267"/>
      <c r="B332" s="267"/>
      <c r="C332" s="267"/>
      <c r="D332" s="267"/>
      <c r="E332" s="267"/>
      <c r="F332" s="267"/>
      <c r="G332" s="267"/>
      <c r="H332" s="267"/>
      <c r="I332" s="267"/>
      <c r="J332" s="267"/>
    </row>
    <row r="333" spans="1:10" ht="12.75">
      <c r="A333" s="267"/>
      <c r="B333" s="267"/>
      <c r="C333" s="267"/>
      <c r="D333" s="267"/>
      <c r="E333" s="267"/>
      <c r="F333" s="267"/>
      <c r="G333" s="267"/>
      <c r="H333" s="267"/>
      <c r="I333" s="267"/>
      <c r="J333" s="267"/>
    </row>
    <row r="334" spans="1:10" ht="12.75">
      <c r="A334" s="267"/>
      <c r="B334" s="267"/>
      <c r="C334" s="267"/>
      <c r="D334" s="267"/>
      <c r="E334" s="267"/>
      <c r="F334" s="267"/>
      <c r="G334" s="267"/>
      <c r="H334" s="267"/>
      <c r="I334" s="267"/>
      <c r="J334" s="267"/>
    </row>
    <row r="335" spans="1:10" ht="12.75">
      <c r="A335" s="267"/>
      <c r="B335" s="267"/>
      <c r="C335" s="267"/>
      <c r="D335" s="267"/>
      <c r="E335" s="267"/>
      <c r="F335" s="267"/>
      <c r="G335" s="267"/>
      <c r="H335" s="267"/>
      <c r="I335" s="267"/>
      <c r="J335" s="267"/>
    </row>
    <row r="336" spans="1:10" ht="12.75">
      <c r="A336" s="267"/>
      <c r="B336" s="267"/>
      <c r="C336" s="267"/>
      <c r="D336" s="267"/>
      <c r="E336" s="267"/>
      <c r="F336" s="267"/>
      <c r="G336" s="267"/>
      <c r="H336" s="267"/>
      <c r="I336" s="267"/>
      <c r="J336" s="267"/>
    </row>
    <row r="337" spans="1:10" ht="12.75">
      <c r="A337" s="267"/>
      <c r="B337" s="267"/>
      <c r="C337" s="267"/>
      <c r="D337" s="267"/>
      <c r="E337" s="267"/>
      <c r="F337" s="267"/>
      <c r="G337" s="267"/>
      <c r="H337" s="267"/>
      <c r="I337" s="267"/>
      <c r="J337" s="267"/>
    </row>
    <row r="338" spans="1:10" ht="12.75">
      <c r="A338" s="267"/>
      <c r="B338" s="267"/>
      <c r="C338" s="267"/>
      <c r="D338" s="267"/>
      <c r="E338" s="267"/>
      <c r="F338" s="267"/>
      <c r="G338" s="267"/>
      <c r="H338" s="267"/>
      <c r="I338" s="267"/>
      <c r="J338" s="267"/>
    </row>
    <row r="339" spans="1:10" ht="12.75">
      <c r="A339" s="267"/>
      <c r="B339" s="267"/>
      <c r="C339" s="267"/>
      <c r="D339" s="267"/>
      <c r="E339" s="267"/>
      <c r="F339" s="267"/>
      <c r="G339" s="267"/>
      <c r="H339" s="267"/>
      <c r="I339" s="267"/>
      <c r="J339" s="267"/>
    </row>
    <row r="340" spans="1:10" ht="12.75">
      <c r="A340" s="267"/>
      <c r="B340" s="267"/>
      <c r="C340" s="267"/>
      <c r="D340" s="267"/>
      <c r="E340" s="267"/>
      <c r="F340" s="267"/>
      <c r="G340" s="267"/>
      <c r="H340" s="267"/>
      <c r="I340" s="267"/>
      <c r="J340" s="267"/>
    </row>
    <row r="341" spans="1:10" ht="12.75">
      <c r="A341" s="267"/>
      <c r="B341" s="267"/>
      <c r="C341" s="267"/>
      <c r="D341" s="267"/>
      <c r="E341" s="267"/>
      <c r="F341" s="267"/>
      <c r="G341" s="267"/>
      <c r="H341" s="267"/>
      <c r="I341" s="267"/>
      <c r="J341" s="267"/>
    </row>
    <row r="342" spans="1:10" ht="12.75">
      <c r="A342" s="267"/>
      <c r="B342" s="267"/>
      <c r="C342" s="267"/>
      <c r="D342" s="267"/>
      <c r="E342" s="267"/>
      <c r="F342" s="267"/>
      <c r="G342" s="267"/>
      <c r="H342" s="267"/>
      <c r="I342" s="267"/>
      <c r="J342" s="267"/>
    </row>
    <row r="343" spans="1:10" ht="12.75">
      <c r="A343" s="267"/>
      <c r="B343" s="267"/>
      <c r="C343" s="267"/>
      <c r="D343" s="267"/>
      <c r="E343" s="267"/>
      <c r="F343" s="267"/>
      <c r="G343" s="267"/>
      <c r="H343" s="267"/>
      <c r="I343" s="267"/>
      <c r="J343" s="267"/>
    </row>
    <row r="344" spans="1:10" ht="12.75">
      <c r="A344" s="267"/>
      <c r="B344" s="267"/>
      <c r="C344" s="267"/>
      <c r="D344" s="267"/>
      <c r="E344" s="267"/>
      <c r="F344" s="267"/>
      <c r="G344" s="267"/>
      <c r="H344" s="267"/>
      <c r="I344" s="267"/>
      <c r="J344" s="267"/>
    </row>
    <row r="345" spans="1:10" ht="12.75">
      <c r="A345" s="267"/>
      <c r="B345" s="267"/>
      <c r="C345" s="267"/>
      <c r="D345" s="267"/>
      <c r="E345" s="267"/>
      <c r="F345" s="267"/>
      <c r="G345" s="267"/>
      <c r="H345" s="267"/>
      <c r="I345" s="267"/>
      <c r="J345" s="267"/>
    </row>
    <row r="346" spans="1:10" ht="12.75">
      <c r="A346" s="267"/>
      <c r="B346" s="267"/>
      <c r="C346" s="267"/>
      <c r="D346" s="267"/>
      <c r="E346" s="267"/>
      <c r="F346" s="267"/>
      <c r="G346" s="267"/>
      <c r="H346" s="267"/>
      <c r="I346" s="267"/>
      <c r="J346" s="267"/>
    </row>
    <row r="347" spans="1:10" ht="12.75">
      <c r="A347" s="267"/>
      <c r="B347" s="267"/>
      <c r="C347" s="267"/>
      <c r="D347" s="267"/>
      <c r="E347" s="267"/>
      <c r="F347" s="267"/>
      <c r="G347" s="267"/>
      <c r="H347" s="267"/>
      <c r="I347" s="267"/>
      <c r="J347" s="267"/>
    </row>
    <row r="348" spans="1:10" ht="12.75">
      <c r="A348" s="267"/>
      <c r="B348" s="267"/>
      <c r="C348" s="267"/>
      <c r="D348" s="267"/>
      <c r="E348" s="267"/>
      <c r="F348" s="267"/>
      <c r="G348" s="267"/>
      <c r="H348" s="267"/>
      <c r="I348" s="267"/>
      <c r="J348" s="267"/>
    </row>
    <row r="349" spans="1:10" ht="12.75">
      <c r="A349" s="267"/>
      <c r="B349" s="267"/>
      <c r="C349" s="267"/>
      <c r="D349" s="267"/>
      <c r="E349" s="267"/>
      <c r="F349" s="267"/>
      <c r="G349" s="267"/>
      <c r="H349" s="267"/>
      <c r="I349" s="267"/>
      <c r="J349" s="267"/>
    </row>
    <row r="350" spans="1:10" ht="12.75">
      <c r="A350" s="267"/>
      <c r="B350" s="267"/>
      <c r="C350" s="267"/>
      <c r="D350" s="267"/>
      <c r="E350" s="267"/>
      <c r="F350" s="267"/>
      <c r="G350" s="267"/>
      <c r="H350" s="267"/>
      <c r="I350" s="267"/>
      <c r="J350" s="267"/>
    </row>
    <row r="351" spans="1:10" ht="12.75">
      <c r="A351" s="267"/>
      <c r="B351" s="267"/>
      <c r="C351" s="267"/>
      <c r="D351" s="267"/>
      <c r="E351" s="267"/>
      <c r="F351" s="267"/>
      <c r="G351" s="267"/>
      <c r="H351" s="267"/>
      <c r="I351" s="267"/>
      <c r="J351" s="267"/>
    </row>
    <row r="352" spans="1:10" ht="12.75">
      <c r="A352" s="267"/>
      <c r="B352" s="267"/>
      <c r="C352" s="267"/>
      <c r="D352" s="267"/>
      <c r="E352" s="267"/>
      <c r="F352" s="267"/>
      <c r="G352" s="267"/>
      <c r="H352" s="267"/>
      <c r="I352" s="267"/>
      <c r="J352" s="267"/>
    </row>
    <row r="353" spans="1:10" ht="12.75">
      <c r="A353" s="267"/>
      <c r="B353" s="267"/>
      <c r="C353" s="267"/>
      <c r="D353" s="267"/>
      <c r="E353" s="267"/>
      <c r="F353" s="267"/>
      <c r="G353" s="267"/>
      <c r="H353" s="267"/>
      <c r="I353" s="267"/>
      <c r="J353" s="267"/>
    </row>
    <row r="354" spans="1:10" ht="12.75">
      <c r="A354" s="267"/>
      <c r="B354" s="267"/>
      <c r="C354" s="267"/>
      <c r="D354" s="267"/>
      <c r="E354" s="267"/>
      <c r="F354" s="267"/>
      <c r="G354" s="267"/>
      <c r="H354" s="267"/>
      <c r="I354" s="267"/>
      <c r="J354" s="267"/>
    </row>
    <row r="355" spans="1:10" ht="12.75">
      <c r="A355" s="267"/>
      <c r="B355" s="267"/>
      <c r="C355" s="267"/>
      <c r="D355" s="267"/>
      <c r="E355" s="267"/>
      <c r="F355" s="267"/>
      <c r="G355" s="267"/>
      <c r="H355" s="267"/>
      <c r="I355" s="267"/>
      <c r="J355" s="267"/>
    </row>
    <row r="356" spans="1:10" ht="12.75">
      <c r="A356" s="267"/>
      <c r="B356" s="267"/>
      <c r="C356" s="267"/>
      <c r="D356" s="267"/>
      <c r="E356" s="267"/>
      <c r="F356" s="267"/>
      <c r="G356" s="267"/>
      <c r="H356" s="267"/>
      <c r="I356" s="267"/>
      <c r="J356" s="267"/>
    </row>
    <row r="357" spans="1:10" ht="12.75">
      <c r="A357" s="267"/>
      <c r="B357" s="267"/>
      <c r="C357" s="267"/>
      <c r="D357" s="267"/>
      <c r="E357" s="267"/>
      <c r="F357" s="267"/>
      <c r="G357" s="267"/>
      <c r="H357" s="267"/>
      <c r="I357" s="267"/>
      <c r="J357" s="267"/>
    </row>
    <row r="358" spans="1:10" ht="12.75">
      <c r="A358" s="267"/>
      <c r="B358" s="267"/>
      <c r="C358" s="267"/>
      <c r="D358" s="267"/>
      <c r="E358" s="267"/>
      <c r="F358" s="267"/>
      <c r="G358" s="267"/>
      <c r="H358" s="267"/>
      <c r="I358" s="267"/>
      <c r="J358" s="267"/>
    </row>
    <row r="359" spans="1:10" ht="12.75">
      <c r="A359" s="267"/>
      <c r="B359" s="267"/>
      <c r="C359" s="267"/>
      <c r="D359" s="267"/>
      <c r="E359" s="267"/>
      <c r="F359" s="267"/>
      <c r="G359" s="267"/>
      <c r="H359" s="267"/>
      <c r="I359" s="267"/>
      <c r="J359" s="267"/>
    </row>
    <row r="360" spans="1:10" ht="12.75">
      <c r="A360" s="267"/>
      <c r="B360" s="267"/>
      <c r="C360" s="267"/>
      <c r="D360" s="267"/>
      <c r="E360" s="267"/>
      <c r="F360" s="267"/>
      <c r="G360" s="267"/>
      <c r="H360" s="267"/>
      <c r="I360" s="267"/>
      <c r="J360" s="267"/>
    </row>
    <row r="361" spans="1:10" ht="12.75">
      <c r="A361" s="267"/>
      <c r="B361" s="267"/>
      <c r="C361" s="267"/>
      <c r="D361" s="267"/>
      <c r="E361" s="267"/>
      <c r="F361" s="267"/>
      <c r="G361" s="267"/>
      <c r="H361" s="267"/>
      <c r="I361" s="267"/>
      <c r="J361" s="267"/>
    </row>
    <row r="362" spans="1:10" ht="12.75">
      <c r="A362" s="267"/>
      <c r="B362" s="267"/>
      <c r="C362" s="267"/>
      <c r="D362" s="267"/>
      <c r="E362" s="267"/>
      <c r="F362" s="267"/>
      <c r="G362" s="267"/>
      <c r="H362" s="267"/>
      <c r="I362" s="267"/>
      <c r="J362" s="267"/>
    </row>
    <row r="363" spans="1:10" ht="12.75">
      <c r="A363" s="267"/>
      <c r="B363" s="267"/>
      <c r="C363" s="267"/>
      <c r="D363" s="267"/>
      <c r="E363" s="267"/>
      <c r="F363" s="267"/>
      <c r="G363" s="267"/>
      <c r="H363" s="267"/>
      <c r="I363" s="267"/>
      <c r="J363" s="267"/>
    </row>
    <row r="364" spans="1:10" ht="12.75">
      <c r="A364" s="267"/>
      <c r="B364" s="267"/>
      <c r="C364" s="267"/>
      <c r="D364" s="267"/>
      <c r="E364" s="267"/>
      <c r="F364" s="267"/>
      <c r="G364" s="267"/>
      <c r="H364" s="267"/>
      <c r="I364" s="267"/>
      <c r="J364" s="267"/>
    </row>
    <row r="365" spans="1:10" ht="12.75">
      <c r="A365" s="267"/>
      <c r="B365" s="267"/>
      <c r="C365" s="267"/>
      <c r="D365" s="267"/>
      <c r="E365" s="267"/>
      <c r="F365" s="267"/>
      <c r="G365" s="267"/>
      <c r="H365" s="267"/>
      <c r="I365" s="267"/>
      <c r="J365" s="267"/>
    </row>
    <row r="366" spans="1:10" ht="12.75">
      <c r="A366" s="267"/>
      <c r="B366" s="267"/>
      <c r="C366" s="267"/>
      <c r="D366" s="267"/>
      <c r="E366" s="267"/>
      <c r="F366" s="267"/>
      <c r="G366" s="267"/>
      <c r="H366" s="267"/>
      <c r="I366" s="267"/>
      <c r="J366" s="267"/>
    </row>
    <row r="367" spans="1:10" ht="12.75">
      <c r="A367" s="267"/>
      <c r="B367" s="267"/>
      <c r="C367" s="267"/>
      <c r="D367" s="267"/>
      <c r="E367" s="267"/>
      <c r="F367" s="267"/>
      <c r="G367" s="267"/>
      <c r="H367" s="267"/>
      <c r="I367" s="267"/>
      <c r="J367" s="267"/>
    </row>
    <row r="368" spans="1:10" ht="12.75">
      <c r="A368" s="267"/>
      <c r="B368" s="267"/>
      <c r="C368" s="267"/>
      <c r="D368" s="267"/>
      <c r="E368" s="267"/>
      <c r="F368" s="267"/>
      <c r="G368" s="267"/>
      <c r="H368" s="267"/>
      <c r="I368" s="267"/>
      <c r="J368" s="267"/>
    </row>
    <row r="369" spans="1:10" ht="12.75">
      <c r="A369" s="267"/>
      <c r="B369" s="267"/>
      <c r="C369" s="267"/>
      <c r="D369" s="267"/>
      <c r="E369" s="267"/>
      <c r="F369" s="267"/>
      <c r="G369" s="267"/>
      <c r="H369" s="267"/>
      <c r="I369" s="267"/>
      <c r="J369" s="267"/>
    </row>
    <row r="370" spans="1:10" ht="12.75">
      <c r="A370" s="267"/>
      <c r="B370" s="267"/>
      <c r="C370" s="267"/>
      <c r="D370" s="267"/>
      <c r="E370" s="267"/>
      <c r="F370" s="267"/>
      <c r="G370" s="267"/>
      <c r="H370" s="267"/>
      <c r="I370" s="267"/>
      <c r="J370" s="267"/>
    </row>
    <row r="371" spans="1:10" ht="12.75">
      <c r="A371" s="267"/>
      <c r="B371" s="267"/>
      <c r="C371" s="267"/>
      <c r="D371" s="267"/>
      <c r="E371" s="267"/>
      <c r="F371" s="267"/>
      <c r="G371" s="267"/>
      <c r="H371" s="267"/>
      <c r="I371" s="267"/>
      <c r="J371" s="267"/>
    </row>
    <row r="372" spans="1:10" ht="12.75">
      <c r="A372" s="267"/>
      <c r="B372" s="267"/>
      <c r="C372" s="267"/>
      <c r="D372" s="267"/>
      <c r="E372" s="267"/>
      <c r="F372" s="267"/>
      <c r="G372" s="267"/>
      <c r="H372" s="267"/>
      <c r="I372" s="267"/>
      <c r="J372" s="267"/>
    </row>
    <row r="373" spans="1:10" ht="12.75">
      <c r="A373" s="267"/>
      <c r="B373" s="267"/>
      <c r="C373" s="267"/>
      <c r="D373" s="267"/>
      <c r="E373" s="267"/>
      <c r="F373" s="267"/>
      <c r="G373" s="267"/>
      <c r="H373" s="267"/>
      <c r="I373" s="267"/>
      <c r="J373" s="267"/>
    </row>
    <row r="374" spans="1:10" ht="12.75">
      <c r="A374" s="267"/>
      <c r="B374" s="267"/>
      <c r="C374" s="267"/>
      <c r="D374" s="267"/>
      <c r="E374" s="267"/>
      <c r="F374" s="267"/>
      <c r="G374" s="267"/>
      <c r="H374" s="267"/>
      <c r="I374" s="267"/>
      <c r="J374" s="267"/>
    </row>
    <row r="375" spans="1:10" ht="12.75">
      <c r="A375" s="267"/>
      <c r="B375" s="267"/>
      <c r="C375" s="267"/>
      <c r="D375" s="267"/>
      <c r="E375" s="267"/>
      <c r="F375" s="267"/>
      <c r="G375" s="267"/>
      <c r="H375" s="267"/>
      <c r="I375" s="267"/>
      <c r="J375" s="267"/>
    </row>
    <row r="376" spans="1:10" ht="12.75">
      <c r="A376" s="267"/>
      <c r="B376" s="267"/>
      <c r="C376" s="267"/>
      <c r="D376" s="267"/>
      <c r="E376" s="267"/>
      <c r="F376" s="267"/>
      <c r="G376" s="267"/>
      <c r="H376" s="267"/>
      <c r="I376" s="267"/>
      <c r="J376" s="267"/>
    </row>
    <row r="377" spans="1:10" ht="12.75">
      <c r="A377" s="267"/>
      <c r="B377" s="267"/>
      <c r="C377" s="267"/>
      <c r="D377" s="267"/>
      <c r="E377" s="267"/>
      <c r="F377" s="267"/>
      <c r="G377" s="267"/>
      <c r="H377" s="267"/>
      <c r="I377" s="267"/>
      <c r="J377" s="267"/>
    </row>
    <row r="378" spans="1:10" ht="12.75">
      <c r="A378" s="267"/>
      <c r="B378" s="267"/>
      <c r="C378" s="267"/>
      <c r="D378" s="267"/>
      <c r="E378" s="267"/>
      <c r="F378" s="267"/>
      <c r="G378" s="267"/>
      <c r="H378" s="267"/>
      <c r="I378" s="267"/>
      <c r="J378" s="267"/>
    </row>
    <row r="379" spans="1:10" ht="12.75">
      <c r="A379" s="267"/>
      <c r="B379" s="267"/>
      <c r="C379" s="267"/>
      <c r="D379" s="267"/>
      <c r="E379" s="267"/>
      <c r="F379" s="267"/>
      <c r="G379" s="267"/>
      <c r="H379" s="267"/>
      <c r="I379" s="267"/>
      <c r="J379" s="267"/>
    </row>
    <row r="380" spans="1:10" ht="12.75">
      <c r="A380" s="267"/>
      <c r="B380" s="267"/>
      <c r="C380" s="267"/>
      <c r="D380" s="267"/>
      <c r="E380" s="267"/>
      <c r="F380" s="267"/>
      <c r="G380" s="267"/>
      <c r="H380" s="267"/>
      <c r="I380" s="267"/>
      <c r="J380" s="267"/>
    </row>
    <row r="381" spans="1:10" ht="12.75">
      <c r="A381" s="267"/>
      <c r="B381" s="267"/>
      <c r="C381" s="267"/>
      <c r="D381" s="267"/>
      <c r="E381" s="267"/>
      <c r="F381" s="267"/>
      <c r="G381" s="267"/>
      <c r="H381" s="267"/>
      <c r="I381" s="267"/>
      <c r="J381" s="267"/>
    </row>
    <row r="382" spans="1:10" ht="12.75">
      <c r="A382" s="267"/>
      <c r="B382" s="267"/>
      <c r="C382" s="267"/>
      <c r="D382" s="267"/>
      <c r="E382" s="267"/>
      <c r="F382" s="267"/>
      <c r="G382" s="267"/>
      <c r="H382" s="267"/>
      <c r="I382" s="267"/>
      <c r="J382" s="267"/>
    </row>
    <row r="383" spans="1:10" ht="12.75">
      <c r="A383" s="267"/>
      <c r="B383" s="267"/>
      <c r="C383" s="267"/>
      <c r="D383" s="267"/>
      <c r="E383" s="267"/>
      <c r="F383" s="267"/>
      <c r="G383" s="267"/>
      <c r="H383" s="267"/>
      <c r="I383" s="267"/>
      <c r="J383" s="267"/>
    </row>
    <row r="384" spans="1:10" ht="12.75">
      <c r="A384" s="267"/>
      <c r="B384" s="267"/>
      <c r="C384" s="267"/>
      <c r="D384" s="267"/>
      <c r="E384" s="267"/>
      <c r="F384" s="267"/>
      <c r="G384" s="267"/>
      <c r="H384" s="267"/>
      <c r="I384" s="267"/>
      <c r="J384" s="267"/>
    </row>
    <row r="385" spans="1:10" ht="12.75">
      <c r="A385" s="267"/>
      <c r="B385" s="267"/>
      <c r="C385" s="267"/>
      <c r="D385" s="267"/>
      <c r="E385" s="267"/>
      <c r="F385" s="267"/>
      <c r="G385" s="267"/>
      <c r="H385" s="267"/>
      <c r="I385" s="267"/>
      <c r="J385" s="267"/>
    </row>
    <row r="386" spans="1:10" ht="12.75">
      <c r="A386" s="267"/>
      <c r="B386" s="267"/>
      <c r="C386" s="267"/>
      <c r="D386" s="267"/>
      <c r="E386" s="267"/>
      <c r="F386" s="267"/>
      <c r="G386" s="267"/>
      <c r="H386" s="267"/>
      <c r="I386" s="267"/>
      <c r="J386" s="267"/>
    </row>
    <row r="387" spans="1:10" ht="12.75">
      <c r="A387" s="267"/>
      <c r="B387" s="267"/>
      <c r="C387" s="267"/>
      <c r="D387" s="267"/>
      <c r="E387" s="267"/>
      <c r="F387" s="267"/>
      <c r="G387" s="267"/>
      <c r="H387" s="267"/>
      <c r="I387" s="267"/>
      <c r="J387" s="267"/>
    </row>
    <row r="388" spans="1:10" ht="12.75">
      <c r="A388" s="267"/>
      <c r="B388" s="267"/>
      <c r="C388" s="267"/>
      <c r="D388" s="267"/>
      <c r="E388" s="267"/>
      <c r="F388" s="267"/>
      <c r="G388" s="267"/>
      <c r="H388" s="267"/>
      <c r="I388" s="267"/>
      <c r="J388" s="267"/>
    </row>
    <row r="389" spans="1:10" ht="12.75">
      <c r="A389" s="267"/>
      <c r="B389" s="267"/>
      <c r="C389" s="267"/>
      <c r="D389" s="267"/>
      <c r="E389" s="267"/>
      <c r="F389" s="267"/>
      <c r="G389" s="267"/>
      <c r="H389" s="267"/>
      <c r="I389" s="267"/>
      <c r="J389" s="267"/>
    </row>
    <row r="390" spans="1:10" ht="12.75">
      <c r="A390" s="267"/>
      <c r="B390" s="267"/>
      <c r="C390" s="267"/>
      <c r="D390" s="267"/>
      <c r="E390" s="267"/>
      <c r="F390" s="267"/>
      <c r="G390" s="267"/>
      <c r="H390" s="267"/>
      <c r="I390" s="267"/>
      <c r="J390" s="267"/>
    </row>
    <row r="391" spans="1:10" ht="12.75">
      <c r="A391" s="267"/>
      <c r="B391" s="267"/>
      <c r="C391" s="267"/>
      <c r="D391" s="267"/>
      <c r="E391" s="267"/>
      <c r="F391" s="267"/>
      <c r="G391" s="267"/>
      <c r="H391" s="267"/>
      <c r="I391" s="267"/>
      <c r="J391" s="267"/>
    </row>
    <row r="392" spans="1:10" ht="12.75">
      <c r="A392" s="267"/>
      <c r="B392" s="267"/>
      <c r="C392" s="267"/>
      <c r="D392" s="267"/>
      <c r="E392" s="267"/>
      <c r="F392" s="267"/>
      <c r="G392" s="267"/>
      <c r="H392" s="267"/>
      <c r="I392" s="267"/>
      <c r="J392" s="267"/>
    </row>
    <row r="393" spans="1:10" ht="12.75">
      <c r="A393" s="267"/>
      <c r="B393" s="267"/>
      <c r="C393" s="267"/>
      <c r="D393" s="267"/>
      <c r="E393" s="267"/>
      <c r="F393" s="267"/>
      <c r="G393" s="267"/>
      <c r="H393" s="267"/>
      <c r="I393" s="267"/>
      <c r="J393" s="267"/>
    </row>
    <row r="394" spans="1:10" ht="12.75">
      <c r="A394" s="267"/>
      <c r="B394" s="267"/>
      <c r="C394" s="267"/>
      <c r="D394" s="267"/>
      <c r="E394" s="267"/>
      <c r="F394" s="267"/>
      <c r="G394" s="267"/>
      <c r="H394" s="267"/>
      <c r="I394" s="267"/>
      <c r="J394" s="267"/>
    </row>
    <row r="395" spans="1:10" ht="12.75">
      <c r="A395" s="267"/>
      <c r="B395" s="267"/>
      <c r="C395" s="267"/>
      <c r="D395" s="267"/>
      <c r="E395" s="267"/>
      <c r="F395" s="267"/>
      <c r="G395" s="267"/>
      <c r="H395" s="267"/>
      <c r="I395" s="267"/>
      <c r="J395" s="267"/>
    </row>
    <row r="396" spans="1:10" ht="12.75">
      <c r="A396" s="267"/>
      <c r="B396" s="267"/>
      <c r="C396" s="267"/>
      <c r="D396" s="267"/>
      <c r="E396" s="267"/>
      <c r="F396" s="267"/>
      <c r="G396" s="267"/>
      <c r="H396" s="267"/>
      <c r="I396" s="267"/>
      <c r="J396" s="267"/>
    </row>
    <row r="397" spans="1:10" ht="12.75">
      <c r="A397" s="267"/>
      <c r="B397" s="267"/>
      <c r="C397" s="267"/>
      <c r="D397" s="267"/>
      <c r="E397" s="267"/>
      <c r="F397" s="267"/>
      <c r="G397" s="267"/>
      <c r="H397" s="267"/>
      <c r="I397" s="267"/>
      <c r="J397" s="267"/>
    </row>
    <row r="398" spans="1:10" ht="12.75">
      <c r="A398" s="267"/>
      <c r="B398" s="267"/>
      <c r="C398" s="267"/>
      <c r="D398" s="267"/>
      <c r="E398" s="267"/>
      <c r="F398" s="267"/>
      <c r="G398" s="267"/>
      <c r="H398" s="267"/>
      <c r="I398" s="267"/>
      <c r="J398" s="267"/>
    </row>
    <row r="399" spans="1:10" ht="12.75">
      <c r="A399" s="267"/>
      <c r="B399" s="267"/>
      <c r="C399" s="267"/>
      <c r="D399" s="267"/>
      <c r="E399" s="267"/>
      <c r="F399" s="267"/>
      <c r="G399" s="267"/>
      <c r="H399" s="267"/>
      <c r="I399" s="267"/>
      <c r="J399" s="267"/>
    </row>
    <row r="400" spans="1:10" ht="12.75">
      <c r="A400" s="267"/>
      <c r="B400" s="267"/>
      <c r="C400" s="267"/>
      <c r="D400" s="267"/>
      <c r="E400" s="267"/>
      <c r="F400" s="267"/>
      <c r="G400" s="267"/>
      <c r="H400" s="267"/>
      <c r="I400" s="267"/>
      <c r="J400" s="267"/>
    </row>
    <row r="401" spans="1:10" ht="12.75">
      <c r="A401" s="267"/>
      <c r="B401" s="267"/>
      <c r="C401" s="267"/>
      <c r="D401" s="267"/>
      <c r="E401" s="267"/>
      <c r="F401" s="267"/>
      <c r="G401" s="267"/>
      <c r="H401" s="267"/>
      <c r="I401" s="267"/>
      <c r="J401" s="267"/>
    </row>
    <row r="402" spans="1:10" ht="12.75">
      <c r="A402" s="267"/>
      <c r="B402" s="267"/>
      <c r="C402" s="267"/>
      <c r="D402" s="267"/>
      <c r="E402" s="267"/>
      <c r="F402" s="267"/>
      <c r="G402" s="267"/>
      <c r="H402" s="267"/>
      <c r="I402" s="267"/>
      <c r="J402" s="267"/>
    </row>
    <row r="403" spans="1:10" ht="12.75">
      <c r="A403" s="267"/>
      <c r="B403" s="267"/>
      <c r="C403" s="267"/>
      <c r="D403" s="267"/>
      <c r="E403" s="267"/>
      <c r="F403" s="267"/>
      <c r="G403" s="267"/>
      <c r="H403" s="267"/>
      <c r="I403" s="267"/>
      <c r="J403" s="267"/>
    </row>
    <row r="404" spans="1:10" ht="12.75">
      <c r="A404" s="267"/>
      <c r="B404" s="267"/>
      <c r="C404" s="267"/>
      <c r="D404" s="267"/>
      <c r="E404" s="267"/>
      <c r="F404" s="267"/>
      <c r="G404" s="267"/>
      <c r="H404" s="267"/>
      <c r="I404" s="267"/>
      <c r="J404" s="267"/>
    </row>
    <row r="405" spans="1:10" ht="12.75">
      <c r="A405" s="267"/>
      <c r="B405" s="267"/>
      <c r="C405" s="267"/>
      <c r="D405" s="267"/>
      <c r="E405" s="267"/>
      <c r="F405" s="267"/>
      <c r="G405" s="267"/>
      <c r="H405" s="267"/>
      <c r="I405" s="267"/>
      <c r="J405" s="267"/>
    </row>
    <row r="406" spans="1:10" ht="12.75">
      <c r="A406" s="267"/>
      <c r="B406" s="267"/>
      <c r="C406" s="267"/>
      <c r="D406" s="267"/>
      <c r="E406" s="267"/>
      <c r="F406" s="267"/>
      <c r="G406" s="267"/>
      <c r="H406" s="267"/>
      <c r="I406" s="267"/>
      <c r="J406" s="267"/>
    </row>
    <row r="407" spans="1:10" ht="12.75">
      <c r="A407" s="267"/>
      <c r="B407" s="267"/>
      <c r="C407" s="267"/>
      <c r="D407" s="267"/>
      <c r="E407" s="267"/>
      <c r="F407" s="267"/>
      <c r="G407" s="267"/>
      <c r="H407" s="267"/>
      <c r="I407" s="267"/>
      <c r="J407" s="267"/>
    </row>
    <row r="408" spans="1:10" ht="12.75">
      <c r="A408" s="267"/>
      <c r="B408" s="267"/>
      <c r="C408" s="267"/>
      <c r="D408" s="267"/>
      <c r="E408" s="267"/>
      <c r="F408" s="267"/>
      <c r="G408" s="267"/>
      <c r="H408" s="267"/>
      <c r="I408" s="267"/>
      <c r="J408" s="267"/>
    </row>
    <row r="409" spans="1:10" ht="12.75">
      <c r="A409" s="267"/>
      <c r="B409" s="267"/>
      <c r="C409" s="267"/>
      <c r="D409" s="267"/>
      <c r="E409" s="267"/>
      <c r="F409" s="267"/>
      <c r="G409" s="267"/>
      <c r="H409" s="267"/>
      <c r="I409" s="267"/>
      <c r="J409" s="267"/>
    </row>
    <row r="410" spans="1:10" ht="12.75">
      <c r="A410" s="267"/>
      <c r="B410" s="267"/>
      <c r="C410" s="267"/>
      <c r="D410" s="267"/>
      <c r="E410" s="267"/>
      <c r="F410" s="267"/>
      <c r="G410" s="267"/>
      <c r="H410" s="267"/>
      <c r="I410" s="267"/>
      <c r="J410" s="267"/>
    </row>
    <row r="411" spans="1:10" ht="12.75">
      <c r="A411" s="267"/>
      <c r="B411" s="267"/>
      <c r="C411" s="267"/>
      <c r="D411" s="267"/>
      <c r="E411" s="267"/>
      <c r="F411" s="267"/>
      <c r="G411" s="267"/>
      <c r="H411" s="267"/>
      <c r="I411" s="267"/>
      <c r="J411" s="267"/>
    </row>
    <row r="412" spans="1:10" ht="12.75">
      <c r="A412" s="267"/>
      <c r="B412" s="267"/>
      <c r="C412" s="267"/>
      <c r="D412" s="267"/>
      <c r="E412" s="267"/>
      <c r="F412" s="267"/>
      <c r="G412" s="267"/>
      <c r="H412" s="267"/>
      <c r="I412" s="267"/>
      <c r="J412" s="267"/>
    </row>
    <row r="413" spans="1:10" ht="12.75">
      <c r="A413" s="267"/>
      <c r="B413" s="267"/>
      <c r="C413" s="267"/>
      <c r="D413" s="267"/>
      <c r="E413" s="267"/>
      <c r="F413" s="267"/>
      <c r="G413" s="267"/>
      <c r="H413" s="267"/>
      <c r="I413" s="267"/>
      <c r="J413" s="267"/>
    </row>
    <row r="414" spans="1:10" ht="12.75">
      <c r="A414" s="267"/>
      <c r="B414" s="267"/>
      <c r="C414" s="267"/>
      <c r="D414" s="267"/>
      <c r="E414" s="267"/>
      <c r="F414" s="267"/>
      <c r="G414" s="267"/>
      <c r="H414" s="267"/>
      <c r="I414" s="267"/>
      <c r="J414" s="267"/>
    </row>
    <row r="415" spans="1:10" ht="12.75">
      <c r="A415" s="267"/>
      <c r="B415" s="267"/>
      <c r="C415" s="267"/>
      <c r="D415" s="267"/>
      <c r="E415" s="267"/>
      <c r="F415" s="267"/>
      <c r="G415" s="267"/>
      <c r="H415" s="267"/>
      <c r="I415" s="267"/>
      <c r="J415" s="267"/>
    </row>
    <row r="416" spans="1:10" ht="12.75">
      <c r="A416" s="267"/>
      <c r="B416" s="267"/>
      <c r="C416" s="267"/>
      <c r="D416" s="267"/>
      <c r="E416" s="267"/>
      <c r="F416" s="267"/>
      <c r="G416" s="267"/>
      <c r="H416" s="267"/>
      <c r="I416" s="267"/>
      <c r="J416" s="267"/>
    </row>
    <row r="417" spans="1:10" ht="12.75">
      <c r="A417" s="267"/>
      <c r="B417" s="267"/>
      <c r="C417" s="267"/>
      <c r="D417" s="267"/>
      <c r="E417" s="267"/>
      <c r="F417" s="267"/>
      <c r="G417" s="267"/>
      <c r="H417" s="267"/>
      <c r="I417" s="267"/>
      <c r="J417" s="267"/>
    </row>
    <row r="418" spans="1:10" ht="12.75">
      <c r="A418" s="267"/>
      <c r="B418" s="267"/>
      <c r="C418" s="267"/>
      <c r="D418" s="267"/>
      <c r="E418" s="267"/>
      <c r="F418" s="267"/>
      <c r="G418" s="267"/>
      <c r="H418" s="267"/>
      <c r="I418" s="267"/>
      <c r="J418" s="267"/>
    </row>
    <row r="419" spans="1:10" ht="12.75">
      <c r="A419" s="267"/>
      <c r="B419" s="267"/>
      <c r="C419" s="267"/>
      <c r="D419" s="267"/>
      <c r="E419" s="267"/>
      <c r="F419" s="267"/>
      <c r="G419" s="267"/>
      <c r="H419" s="267"/>
      <c r="I419" s="267"/>
      <c r="J419" s="267"/>
    </row>
    <row r="420" spans="1:10" ht="12.75">
      <c r="A420" s="267"/>
      <c r="B420" s="267"/>
      <c r="C420" s="267"/>
      <c r="D420" s="267"/>
      <c r="E420" s="267"/>
      <c r="F420" s="267"/>
      <c r="G420" s="267"/>
      <c r="H420" s="267"/>
      <c r="I420" s="267"/>
      <c r="J420" s="267"/>
    </row>
    <row r="421" spans="1:10" ht="12.75">
      <c r="A421" s="267"/>
      <c r="B421" s="267"/>
      <c r="C421" s="267"/>
      <c r="D421" s="267"/>
      <c r="E421" s="267"/>
      <c r="F421" s="267"/>
      <c r="G421" s="267"/>
      <c r="H421" s="267"/>
      <c r="I421" s="267"/>
      <c r="J421" s="267"/>
    </row>
    <row r="422" spans="1:10" ht="12.75">
      <c r="A422" s="267"/>
      <c r="B422" s="267"/>
      <c r="C422" s="267"/>
      <c r="D422" s="267"/>
      <c r="E422" s="267"/>
      <c r="F422" s="267"/>
      <c r="G422" s="267"/>
      <c r="H422" s="267"/>
      <c r="I422" s="267"/>
      <c r="J422" s="267"/>
    </row>
    <row r="423" spans="1:10" ht="12.75">
      <c r="A423" s="267"/>
      <c r="B423" s="267"/>
      <c r="C423" s="267"/>
      <c r="D423" s="267"/>
      <c r="E423" s="267"/>
      <c r="F423" s="267"/>
      <c r="G423" s="267"/>
      <c r="H423" s="267"/>
      <c r="I423" s="267"/>
      <c r="J423" s="267"/>
    </row>
    <row r="424" spans="1:10" ht="12.75">
      <c r="A424" s="267"/>
      <c r="B424" s="267"/>
      <c r="C424" s="267"/>
      <c r="D424" s="267"/>
      <c r="E424" s="267"/>
      <c r="F424" s="267"/>
      <c r="G424" s="267"/>
      <c r="H424" s="267"/>
      <c r="I424" s="267"/>
      <c r="J424" s="267"/>
    </row>
    <row r="425" spans="1:10" ht="12.75">
      <c r="A425" s="267"/>
      <c r="B425" s="267"/>
      <c r="C425" s="267"/>
      <c r="D425" s="267"/>
      <c r="E425" s="267"/>
      <c r="F425" s="267"/>
      <c r="G425" s="267"/>
      <c r="H425" s="267"/>
      <c r="I425" s="267"/>
      <c r="J425" s="267"/>
    </row>
    <row r="426" spans="1:10" ht="12.75">
      <c r="A426" s="267"/>
      <c r="B426" s="267"/>
      <c r="C426" s="267"/>
      <c r="D426" s="267"/>
      <c r="E426" s="267"/>
      <c r="F426" s="267"/>
      <c r="G426" s="267"/>
      <c r="H426" s="267"/>
      <c r="I426" s="267"/>
      <c r="J426" s="267"/>
    </row>
    <row r="427" spans="1:10" ht="12.75">
      <c r="A427" s="267"/>
      <c r="B427" s="267"/>
      <c r="C427" s="267"/>
      <c r="D427" s="267"/>
      <c r="E427" s="267"/>
      <c r="F427" s="267"/>
      <c r="G427" s="267"/>
      <c r="H427" s="267"/>
      <c r="I427" s="267"/>
      <c r="J427" s="267"/>
    </row>
    <row r="428" spans="1:10" ht="12.75">
      <c r="A428" s="267"/>
      <c r="B428" s="267"/>
      <c r="C428" s="267"/>
      <c r="D428" s="267"/>
      <c r="E428" s="267"/>
      <c r="F428" s="267"/>
      <c r="G428" s="267"/>
      <c r="H428" s="267"/>
      <c r="I428" s="267"/>
      <c r="J428" s="267"/>
    </row>
    <row r="429" spans="1:10" ht="12.75">
      <c r="A429" s="267"/>
      <c r="B429" s="267"/>
      <c r="C429" s="267"/>
      <c r="D429" s="267"/>
      <c r="E429" s="267"/>
      <c r="F429" s="267"/>
      <c r="G429" s="267"/>
      <c r="H429" s="267"/>
      <c r="I429" s="267"/>
      <c r="J429" s="267"/>
    </row>
    <row r="430" spans="1:10" ht="12.75">
      <c r="A430" s="267"/>
      <c r="B430" s="267"/>
      <c r="C430" s="267"/>
      <c r="D430" s="267"/>
      <c r="E430" s="267"/>
      <c r="F430" s="267"/>
      <c r="G430" s="267"/>
      <c r="H430" s="267"/>
      <c r="I430" s="267"/>
      <c r="J430" s="267"/>
    </row>
    <row r="431" spans="1:10" ht="12.75">
      <c r="A431" s="267"/>
      <c r="B431" s="267"/>
      <c r="C431" s="267"/>
      <c r="D431" s="267"/>
      <c r="E431" s="267"/>
      <c r="F431" s="267"/>
      <c r="G431" s="267"/>
      <c r="H431" s="267"/>
      <c r="I431" s="267"/>
      <c r="J431" s="267"/>
    </row>
    <row r="432" spans="1:10" ht="12.75">
      <c r="A432" s="267"/>
      <c r="B432" s="267"/>
      <c r="C432" s="267"/>
      <c r="D432" s="267"/>
      <c r="E432" s="267"/>
      <c r="F432" s="267"/>
      <c r="G432" s="267"/>
      <c r="H432" s="267"/>
      <c r="I432" s="267"/>
      <c r="J432" s="267"/>
    </row>
    <row r="433" spans="1:10" ht="12.75">
      <c r="A433" s="267"/>
      <c r="B433" s="267"/>
      <c r="C433" s="267"/>
      <c r="D433" s="267"/>
      <c r="E433" s="267"/>
      <c r="F433" s="267"/>
      <c r="G433" s="267"/>
      <c r="H433" s="267"/>
      <c r="I433" s="267"/>
      <c r="J433" s="267"/>
    </row>
    <row r="434" spans="1:10" ht="12.75">
      <c r="A434" s="267"/>
      <c r="B434" s="267"/>
      <c r="C434" s="267"/>
      <c r="D434" s="267"/>
      <c r="E434" s="267"/>
      <c r="F434" s="267"/>
      <c r="G434" s="267"/>
      <c r="H434" s="267"/>
      <c r="I434" s="267"/>
      <c r="J434" s="267"/>
    </row>
    <row r="435" spans="1:10" ht="12.75">
      <c r="A435" s="267"/>
      <c r="B435" s="267"/>
      <c r="C435" s="267"/>
      <c r="D435" s="267"/>
      <c r="E435" s="267"/>
      <c r="F435" s="267"/>
      <c r="G435" s="267"/>
      <c r="H435" s="267"/>
      <c r="I435" s="267"/>
      <c r="J435" s="267"/>
    </row>
    <row r="436" spans="1:10" ht="12.75">
      <c r="A436" s="267"/>
      <c r="B436" s="267"/>
      <c r="C436" s="267"/>
      <c r="D436" s="267"/>
      <c r="E436" s="267"/>
      <c r="F436" s="267"/>
      <c r="G436" s="267"/>
      <c r="H436" s="267"/>
      <c r="I436" s="267"/>
      <c r="J436" s="267"/>
    </row>
    <row r="437" spans="1:10" ht="12.75">
      <c r="A437" s="267"/>
      <c r="B437" s="267"/>
      <c r="C437" s="267"/>
      <c r="D437" s="267"/>
      <c r="E437" s="267"/>
      <c r="F437" s="267"/>
      <c r="G437" s="267"/>
      <c r="H437" s="267"/>
      <c r="I437" s="267"/>
      <c r="J437" s="267"/>
    </row>
    <row r="438" spans="1:10" ht="12.75">
      <c r="A438" s="267"/>
      <c r="B438" s="267"/>
      <c r="C438" s="267"/>
      <c r="D438" s="267"/>
      <c r="E438" s="267"/>
      <c r="F438" s="267"/>
      <c r="G438" s="267"/>
      <c r="H438" s="267"/>
      <c r="I438" s="267"/>
      <c r="J438" s="267"/>
    </row>
    <row r="439" spans="1:10" ht="12.75">
      <c r="A439" s="267"/>
      <c r="B439" s="267"/>
      <c r="C439" s="267"/>
      <c r="D439" s="267"/>
      <c r="E439" s="267"/>
      <c r="F439" s="267"/>
      <c r="G439" s="267"/>
      <c r="H439" s="267"/>
      <c r="I439" s="267"/>
      <c r="J439" s="267"/>
    </row>
    <row r="440" spans="1:10" ht="12.75">
      <c r="A440" s="267"/>
      <c r="B440" s="267"/>
      <c r="C440" s="267"/>
      <c r="D440" s="267"/>
      <c r="E440" s="267"/>
      <c r="F440" s="267"/>
      <c r="G440" s="267"/>
      <c r="H440" s="267"/>
      <c r="I440" s="267"/>
      <c r="J440" s="267"/>
    </row>
    <row r="441" spans="1:10" ht="12.75">
      <c r="A441" s="267"/>
      <c r="B441" s="267"/>
      <c r="C441" s="267"/>
      <c r="D441" s="267"/>
      <c r="E441" s="267"/>
      <c r="F441" s="267"/>
      <c r="G441" s="267"/>
      <c r="H441" s="267"/>
      <c r="I441" s="267"/>
      <c r="J441" s="267"/>
    </row>
    <row r="442" spans="1:10" ht="12.75">
      <c r="A442" s="267"/>
      <c r="B442" s="267"/>
      <c r="C442" s="267"/>
      <c r="D442" s="267"/>
      <c r="E442" s="267"/>
      <c r="F442" s="267"/>
      <c r="G442" s="267"/>
      <c r="H442" s="267"/>
      <c r="I442" s="267"/>
      <c r="J442" s="267"/>
    </row>
    <row r="443" spans="1:10" ht="12.75">
      <c r="A443" s="267"/>
      <c r="B443" s="267"/>
      <c r="C443" s="267"/>
      <c r="D443" s="267"/>
      <c r="E443" s="267"/>
      <c r="F443" s="267"/>
      <c r="G443" s="267"/>
      <c r="H443" s="267"/>
      <c r="I443" s="267"/>
      <c r="J443" s="267"/>
    </row>
    <row r="444" spans="1:10" ht="12.75">
      <c r="A444" s="267"/>
      <c r="B444" s="267"/>
      <c r="C444" s="267"/>
      <c r="D444" s="267"/>
      <c r="E444" s="267"/>
      <c r="F444" s="267"/>
      <c r="G444" s="267"/>
      <c r="H444" s="267"/>
      <c r="I444" s="267"/>
      <c r="J444" s="267"/>
    </row>
    <row r="445" spans="1:10" ht="12.75">
      <c r="A445" s="267"/>
      <c r="B445" s="267"/>
      <c r="C445" s="267"/>
      <c r="D445" s="267"/>
      <c r="E445" s="267"/>
      <c r="F445" s="267"/>
      <c r="G445" s="267"/>
      <c r="H445" s="267"/>
      <c r="I445" s="267"/>
      <c r="J445" s="267"/>
    </row>
    <row r="446" spans="1:10" ht="12.75">
      <c r="A446" s="267"/>
      <c r="B446" s="267"/>
      <c r="C446" s="267"/>
      <c r="D446" s="267"/>
      <c r="E446" s="267"/>
      <c r="F446" s="267"/>
      <c r="G446" s="267"/>
      <c r="H446" s="267"/>
      <c r="I446" s="267"/>
      <c r="J446" s="267"/>
    </row>
    <row r="447" spans="1:10" ht="12.75">
      <c r="A447" s="267"/>
      <c r="B447" s="267"/>
      <c r="C447" s="267"/>
      <c r="D447" s="267"/>
      <c r="E447" s="267"/>
      <c r="F447" s="267"/>
      <c r="G447" s="267"/>
      <c r="H447" s="267"/>
      <c r="I447" s="267"/>
      <c r="J447" s="267"/>
    </row>
    <row r="448" spans="1:10" ht="12.75">
      <c r="A448" s="267"/>
      <c r="B448" s="267"/>
      <c r="C448" s="267"/>
      <c r="D448" s="267"/>
      <c r="E448" s="267"/>
      <c r="F448" s="267"/>
      <c r="G448" s="267"/>
      <c r="H448" s="267"/>
      <c r="I448" s="267"/>
      <c r="J448" s="267"/>
    </row>
    <row r="449" spans="1:10" ht="12.75">
      <c r="A449" s="267"/>
      <c r="B449" s="267"/>
      <c r="C449" s="267"/>
      <c r="D449" s="267"/>
      <c r="E449" s="267"/>
      <c r="F449" s="267"/>
      <c r="G449" s="267"/>
      <c r="H449" s="267"/>
      <c r="I449" s="267"/>
      <c r="J449" s="267"/>
    </row>
    <row r="450" spans="1:10" ht="12.75">
      <c r="A450" s="267"/>
      <c r="B450" s="267"/>
      <c r="C450" s="267"/>
      <c r="D450" s="267"/>
      <c r="E450" s="267"/>
      <c r="F450" s="267"/>
      <c r="G450" s="267"/>
      <c r="H450" s="267"/>
      <c r="I450" s="267"/>
      <c r="J450" s="267"/>
    </row>
    <row r="451" spans="1:10" ht="12.75">
      <c r="A451" s="267"/>
      <c r="B451" s="267"/>
      <c r="C451" s="267"/>
      <c r="D451" s="267"/>
      <c r="E451" s="267"/>
      <c r="F451" s="267"/>
      <c r="G451" s="267"/>
      <c r="H451" s="267"/>
      <c r="I451" s="267"/>
      <c r="J451" s="267"/>
    </row>
    <row r="452" spans="1:10" ht="12.75">
      <c r="A452" s="267"/>
      <c r="B452" s="267"/>
      <c r="C452" s="267"/>
      <c r="D452" s="267"/>
      <c r="E452" s="267"/>
      <c r="F452" s="267"/>
      <c r="G452" s="267"/>
      <c r="H452" s="267"/>
      <c r="I452" s="267"/>
      <c r="J452" s="267"/>
    </row>
    <row r="453" spans="1:10" ht="12.75">
      <c r="A453" s="267"/>
      <c r="B453" s="267"/>
      <c r="C453" s="267"/>
      <c r="D453" s="267"/>
      <c r="E453" s="267"/>
      <c r="F453" s="267"/>
      <c r="G453" s="267"/>
      <c r="H453" s="267"/>
      <c r="I453" s="267"/>
      <c r="J453" s="267"/>
    </row>
    <row r="454" spans="1:10" ht="12.75">
      <c r="A454" s="267"/>
      <c r="B454" s="267"/>
      <c r="C454" s="267"/>
      <c r="D454" s="267"/>
      <c r="E454" s="267"/>
      <c r="F454" s="267"/>
      <c r="G454" s="267"/>
      <c r="H454" s="267"/>
      <c r="I454" s="267"/>
      <c r="J454" s="267"/>
    </row>
    <row r="455" spans="1:10" ht="12.75">
      <c r="A455" s="267"/>
      <c r="B455" s="267"/>
      <c r="C455" s="267"/>
      <c r="D455" s="267"/>
      <c r="E455" s="267"/>
      <c r="F455" s="267"/>
      <c r="G455" s="267"/>
      <c r="H455" s="267"/>
      <c r="I455" s="267"/>
      <c r="J455" s="267"/>
    </row>
    <row r="456" spans="1:10" ht="12.75">
      <c r="A456" s="267"/>
      <c r="B456" s="267"/>
      <c r="C456" s="267"/>
      <c r="D456" s="267"/>
      <c r="E456" s="267"/>
      <c r="F456" s="267"/>
      <c r="G456" s="267"/>
      <c r="H456" s="267"/>
      <c r="I456" s="267"/>
      <c r="J456" s="267"/>
    </row>
    <row r="457" spans="1:10" ht="12.75">
      <c r="A457" s="267"/>
      <c r="B457" s="267"/>
      <c r="C457" s="267"/>
      <c r="D457" s="267"/>
      <c r="E457" s="267"/>
      <c r="F457" s="267"/>
      <c r="G457" s="267"/>
      <c r="H457" s="267"/>
      <c r="I457" s="267"/>
      <c r="J457" s="267"/>
    </row>
    <row r="458" spans="1:10" ht="12.75">
      <c r="A458" s="267"/>
      <c r="B458" s="267"/>
      <c r="C458" s="267"/>
      <c r="D458" s="267"/>
      <c r="E458" s="267"/>
      <c r="F458" s="267"/>
      <c r="G458" s="267"/>
      <c r="H458" s="267"/>
      <c r="I458" s="267"/>
      <c r="J458" s="267"/>
    </row>
    <row r="459" spans="1:10" ht="12.75">
      <c r="A459" s="267"/>
      <c r="B459" s="267"/>
      <c r="C459" s="267"/>
      <c r="D459" s="267"/>
      <c r="E459" s="267"/>
      <c r="F459" s="267"/>
      <c r="G459" s="267"/>
      <c r="H459" s="267"/>
      <c r="I459" s="267"/>
      <c r="J459" s="267"/>
    </row>
    <row r="460" spans="1:10" ht="12.75">
      <c r="A460" s="267"/>
      <c r="B460" s="267"/>
      <c r="C460" s="267"/>
      <c r="D460" s="267"/>
      <c r="E460" s="267"/>
      <c r="F460" s="267"/>
      <c r="G460" s="267"/>
      <c r="H460" s="267"/>
      <c r="I460" s="267"/>
      <c r="J460" s="267"/>
    </row>
    <row r="461" spans="1:10" ht="12.75">
      <c r="A461" s="267"/>
      <c r="B461" s="267"/>
      <c r="C461" s="267"/>
      <c r="D461" s="267"/>
      <c r="E461" s="267"/>
      <c r="F461" s="267"/>
      <c r="G461" s="267"/>
      <c r="H461" s="267"/>
      <c r="I461" s="267"/>
      <c r="J461" s="267"/>
    </row>
    <row r="462" spans="1:10" ht="12.75">
      <c r="A462" s="267"/>
      <c r="B462" s="267"/>
      <c r="C462" s="267"/>
      <c r="D462" s="267"/>
      <c r="E462" s="267"/>
      <c r="F462" s="267"/>
      <c r="G462" s="267"/>
      <c r="H462" s="267"/>
      <c r="I462" s="267"/>
      <c r="J462" s="267"/>
    </row>
    <row r="463" spans="1:10" ht="12.75">
      <c r="A463" s="267"/>
      <c r="B463" s="267"/>
      <c r="C463" s="267"/>
      <c r="D463" s="267"/>
      <c r="E463" s="267"/>
      <c r="F463" s="267"/>
      <c r="G463" s="267"/>
      <c r="H463" s="267"/>
      <c r="I463" s="267"/>
      <c r="J463" s="267"/>
    </row>
    <row r="464" spans="1:10" ht="12.75">
      <c r="A464" s="267"/>
      <c r="B464" s="267"/>
      <c r="C464" s="267"/>
      <c r="D464" s="267"/>
      <c r="E464" s="267"/>
      <c r="F464" s="267"/>
      <c r="G464" s="267"/>
      <c r="H464" s="267"/>
      <c r="I464" s="267"/>
      <c r="J464" s="267"/>
    </row>
    <row r="465" spans="1:10" ht="12.75">
      <c r="A465" s="267"/>
      <c r="B465" s="267"/>
      <c r="C465" s="267"/>
      <c r="D465" s="267"/>
      <c r="E465" s="267"/>
      <c r="F465" s="267"/>
      <c r="G465" s="267"/>
      <c r="H465" s="267"/>
      <c r="I465" s="267"/>
      <c r="J465" s="267"/>
    </row>
    <row r="466" spans="1:10" ht="12.75">
      <c r="A466" s="267"/>
      <c r="B466" s="267"/>
      <c r="C466" s="267"/>
      <c r="D466" s="267"/>
      <c r="E466" s="267"/>
      <c r="F466" s="267"/>
      <c r="G466" s="267"/>
      <c r="H466" s="267"/>
      <c r="I466" s="267"/>
      <c r="J466" s="267"/>
    </row>
    <row r="467" spans="1:10" ht="12.75">
      <c r="A467" s="267"/>
      <c r="B467" s="267"/>
      <c r="C467" s="267"/>
      <c r="D467" s="267"/>
      <c r="E467" s="267"/>
      <c r="F467" s="267"/>
      <c r="G467" s="267"/>
      <c r="H467" s="267"/>
      <c r="I467" s="267"/>
      <c r="J467" s="267"/>
    </row>
    <row r="468" spans="1:10" ht="12.75">
      <c r="A468" s="267"/>
      <c r="B468" s="267"/>
      <c r="C468" s="267"/>
      <c r="D468" s="267"/>
      <c r="E468" s="267"/>
      <c r="F468" s="267"/>
      <c r="G468" s="267"/>
      <c r="H468" s="267"/>
      <c r="I468" s="267"/>
      <c r="J468" s="267"/>
    </row>
    <row r="469" spans="1:10" ht="12.75">
      <c r="A469" s="267"/>
      <c r="B469" s="267"/>
      <c r="C469" s="267"/>
      <c r="D469" s="267"/>
      <c r="E469" s="267"/>
      <c r="F469" s="267"/>
      <c r="G469" s="267"/>
      <c r="H469" s="267"/>
      <c r="I469" s="267"/>
      <c r="J469" s="267"/>
    </row>
    <row r="470" spans="1:10" ht="12.75">
      <c r="A470" s="267"/>
      <c r="B470" s="267"/>
      <c r="C470" s="267"/>
      <c r="D470" s="267"/>
      <c r="E470" s="267"/>
      <c r="F470" s="267"/>
      <c r="G470" s="267"/>
      <c r="H470" s="267"/>
      <c r="I470" s="267"/>
      <c r="J470" s="267"/>
    </row>
    <row r="471" spans="1:10" ht="12.75">
      <c r="A471" s="267"/>
      <c r="B471" s="267"/>
      <c r="C471" s="267"/>
      <c r="D471" s="267"/>
      <c r="E471" s="267"/>
      <c r="F471" s="267"/>
      <c r="G471" s="267"/>
      <c r="H471" s="267"/>
      <c r="I471" s="267"/>
      <c r="J471" s="267"/>
    </row>
    <row r="472" spans="1:10" ht="12.75">
      <c r="A472" s="267"/>
      <c r="B472" s="267"/>
      <c r="C472" s="267"/>
      <c r="D472" s="267"/>
      <c r="E472" s="267"/>
      <c r="F472" s="267"/>
      <c r="G472" s="267"/>
      <c r="H472" s="267"/>
      <c r="I472" s="267"/>
      <c r="J472" s="267"/>
    </row>
    <row r="473" spans="1:10" ht="12.75">
      <c r="A473" s="267"/>
      <c r="B473" s="267"/>
      <c r="C473" s="267"/>
      <c r="D473" s="267"/>
      <c r="E473" s="267"/>
      <c r="F473" s="267"/>
      <c r="G473" s="267"/>
      <c r="H473" s="267"/>
      <c r="I473" s="267"/>
      <c r="J473" s="267"/>
    </row>
    <row r="474" spans="1:10" ht="12.75">
      <c r="A474" s="267"/>
      <c r="B474" s="267"/>
      <c r="C474" s="267"/>
      <c r="D474" s="267"/>
      <c r="E474" s="267"/>
      <c r="F474" s="267"/>
      <c r="G474" s="267"/>
      <c r="H474" s="267"/>
      <c r="I474" s="267"/>
      <c r="J474" s="267"/>
    </row>
    <row r="475" spans="1:10" ht="12.75">
      <c r="A475" s="267"/>
      <c r="B475" s="267"/>
      <c r="C475" s="267"/>
      <c r="D475" s="267"/>
      <c r="E475" s="267"/>
      <c r="F475" s="267"/>
      <c r="G475" s="267"/>
      <c r="H475" s="267"/>
      <c r="I475" s="267"/>
      <c r="J475" s="267"/>
    </row>
    <row r="476" spans="1:10" ht="12.75">
      <c r="A476" s="267"/>
      <c r="B476" s="267"/>
      <c r="C476" s="267"/>
      <c r="D476" s="267"/>
      <c r="E476" s="267"/>
      <c r="F476" s="267"/>
      <c r="G476" s="267"/>
      <c r="H476" s="267"/>
      <c r="I476" s="267"/>
      <c r="J476" s="267"/>
    </row>
    <row r="477" spans="1:10" ht="12.75">
      <c r="A477" s="267"/>
      <c r="B477" s="267"/>
      <c r="C477" s="267"/>
      <c r="D477" s="267"/>
      <c r="E477" s="267"/>
      <c r="F477" s="267"/>
      <c r="G477" s="267"/>
      <c r="H477" s="267"/>
      <c r="I477" s="267"/>
      <c r="J477" s="267"/>
    </row>
    <row r="478" spans="1:10" ht="12.75">
      <c r="A478" s="267"/>
      <c r="B478" s="267"/>
      <c r="C478" s="267"/>
      <c r="D478" s="267"/>
      <c r="E478" s="267"/>
      <c r="F478" s="267"/>
      <c r="G478" s="267"/>
      <c r="H478" s="267"/>
      <c r="I478" s="267"/>
      <c r="J478" s="267"/>
    </row>
    <row r="479" spans="1:10" ht="12.75">
      <c r="A479" s="267"/>
      <c r="B479" s="267"/>
      <c r="C479" s="267"/>
      <c r="D479" s="267"/>
      <c r="E479" s="267"/>
      <c r="F479" s="267"/>
      <c r="G479" s="267"/>
      <c r="H479" s="267"/>
      <c r="I479" s="267"/>
      <c r="J479" s="267"/>
    </row>
    <row r="480" spans="1:10" ht="12.75">
      <c r="A480" s="267"/>
      <c r="B480" s="267"/>
      <c r="C480" s="267"/>
      <c r="D480" s="267"/>
      <c r="E480" s="267"/>
      <c r="F480" s="267"/>
      <c r="G480" s="267"/>
      <c r="H480" s="267"/>
      <c r="I480" s="267"/>
      <c r="J480" s="267"/>
    </row>
    <row r="481" spans="1:10" ht="12.75">
      <c r="A481" s="267"/>
      <c r="B481" s="267"/>
      <c r="C481" s="267"/>
      <c r="D481" s="267"/>
      <c r="E481" s="267"/>
      <c r="F481" s="267"/>
      <c r="G481" s="267"/>
      <c r="H481" s="267"/>
      <c r="I481" s="267"/>
      <c r="J481" s="267"/>
    </row>
    <row r="482" spans="1:10" ht="12.75">
      <c r="A482" s="267"/>
      <c r="B482" s="267"/>
      <c r="C482" s="267"/>
      <c r="D482" s="267"/>
      <c r="E482" s="267"/>
      <c r="F482" s="267"/>
      <c r="G482" s="267"/>
      <c r="H482" s="267"/>
      <c r="I482" s="267"/>
      <c r="J482" s="267"/>
    </row>
    <row r="483" spans="1:10" ht="12.75">
      <c r="A483" s="267"/>
      <c r="B483" s="267"/>
      <c r="C483" s="267"/>
      <c r="D483" s="267"/>
      <c r="E483" s="267"/>
      <c r="F483" s="267"/>
      <c r="G483" s="267"/>
      <c r="H483" s="267"/>
      <c r="I483" s="267"/>
      <c r="J483" s="267"/>
    </row>
    <row r="484" spans="1:10" ht="12.75">
      <c r="A484" s="267"/>
      <c r="B484" s="267"/>
      <c r="C484" s="267"/>
      <c r="D484" s="267"/>
      <c r="E484" s="267"/>
      <c r="F484" s="267"/>
      <c r="G484" s="267"/>
      <c r="H484" s="267"/>
      <c r="I484" s="267"/>
      <c r="J484" s="267"/>
    </row>
    <row r="485" spans="1:10" ht="12.75">
      <c r="A485" s="267"/>
      <c r="B485" s="267"/>
      <c r="C485" s="267"/>
      <c r="D485" s="267"/>
      <c r="E485" s="267"/>
      <c r="F485" s="267"/>
      <c r="G485" s="267"/>
      <c r="H485" s="267"/>
      <c r="I485" s="267"/>
      <c r="J485" s="267"/>
    </row>
    <row r="486" spans="1:10" ht="12.75">
      <c r="A486" s="267"/>
      <c r="B486" s="267"/>
      <c r="C486" s="267"/>
      <c r="D486" s="267"/>
      <c r="E486" s="267"/>
      <c r="F486" s="267"/>
      <c r="G486" s="267"/>
      <c r="H486" s="267"/>
      <c r="I486" s="267"/>
      <c r="J486" s="267"/>
    </row>
    <row r="487" spans="1:10" ht="12.75">
      <c r="A487" s="267"/>
      <c r="B487" s="267"/>
      <c r="C487" s="267"/>
      <c r="D487" s="267"/>
      <c r="E487" s="267"/>
      <c r="F487" s="267"/>
      <c r="G487" s="267"/>
      <c r="H487" s="267"/>
      <c r="I487" s="267"/>
      <c r="J487" s="267"/>
    </row>
    <row r="488" spans="1:10" ht="12.75">
      <c r="A488" s="267"/>
      <c r="B488" s="267"/>
      <c r="C488" s="267"/>
      <c r="D488" s="267"/>
      <c r="E488" s="267"/>
      <c r="F488" s="267"/>
      <c r="G488" s="267"/>
      <c r="H488" s="267"/>
      <c r="I488" s="267"/>
      <c r="J488" s="267"/>
    </row>
    <row r="489" spans="1:10" ht="12.75">
      <c r="A489" s="267"/>
      <c r="B489" s="267"/>
      <c r="C489" s="267"/>
      <c r="D489" s="267"/>
      <c r="E489" s="267"/>
      <c r="F489" s="267"/>
      <c r="G489" s="267"/>
      <c r="H489" s="267"/>
      <c r="I489" s="267"/>
      <c r="J489" s="267"/>
    </row>
    <row r="490" spans="1:10" ht="12.75">
      <c r="A490" s="267"/>
      <c r="B490" s="267"/>
      <c r="C490" s="267"/>
      <c r="D490" s="267"/>
      <c r="E490" s="267"/>
      <c r="F490" s="267"/>
      <c r="G490" s="267"/>
      <c r="H490" s="267"/>
      <c r="I490" s="267"/>
      <c r="J490" s="267"/>
    </row>
    <row r="491" spans="1:10" ht="12.75">
      <c r="A491" s="267"/>
      <c r="B491" s="267"/>
      <c r="C491" s="267"/>
      <c r="D491" s="267"/>
      <c r="E491" s="267"/>
      <c r="F491" s="267"/>
      <c r="G491" s="267"/>
      <c r="H491" s="267"/>
      <c r="I491" s="267"/>
      <c r="J491" s="267"/>
    </row>
    <row r="492" spans="1:10" ht="12.75">
      <c r="A492" s="267"/>
      <c r="B492" s="267"/>
      <c r="C492" s="267"/>
      <c r="D492" s="267"/>
      <c r="E492" s="267"/>
      <c r="F492" s="267"/>
      <c r="G492" s="267"/>
      <c r="H492" s="267"/>
      <c r="I492" s="267"/>
      <c r="J492" s="267"/>
    </row>
    <row r="493" spans="1:10" ht="12.75">
      <c r="A493" s="267"/>
      <c r="B493" s="267"/>
      <c r="C493" s="267"/>
      <c r="D493" s="267"/>
      <c r="E493" s="267"/>
      <c r="F493" s="267"/>
      <c r="G493" s="267"/>
      <c r="H493" s="267"/>
      <c r="I493" s="267"/>
      <c r="J493" s="267"/>
    </row>
    <row r="494" spans="1:10" ht="12.75">
      <c r="A494" s="267"/>
      <c r="B494" s="267"/>
      <c r="C494" s="267"/>
      <c r="D494" s="267"/>
      <c r="E494" s="267"/>
      <c r="F494" s="267"/>
      <c r="G494" s="267"/>
      <c r="H494" s="267"/>
      <c r="I494" s="267"/>
      <c r="J494" s="267"/>
    </row>
    <row r="495" spans="1:10" ht="12.75">
      <c r="A495" s="267"/>
      <c r="B495" s="267"/>
      <c r="C495" s="267"/>
      <c r="D495" s="267"/>
      <c r="E495" s="267"/>
      <c r="F495" s="267"/>
      <c r="G495" s="267"/>
      <c r="H495" s="267"/>
      <c r="I495" s="267"/>
      <c r="J495" s="267"/>
    </row>
    <row r="496" spans="1:10" ht="12.75">
      <c r="A496" s="267"/>
      <c r="B496" s="267"/>
      <c r="C496" s="267"/>
      <c r="D496" s="267"/>
      <c r="E496" s="267"/>
      <c r="F496" s="267"/>
      <c r="G496" s="267"/>
      <c r="H496" s="267"/>
      <c r="I496" s="267"/>
      <c r="J496" s="267"/>
    </row>
    <row r="497" spans="1:10" ht="12.75">
      <c r="A497" s="267"/>
      <c r="B497" s="267"/>
      <c r="C497" s="267"/>
      <c r="D497" s="267"/>
      <c r="E497" s="267"/>
      <c r="F497" s="267"/>
      <c r="G497" s="267"/>
      <c r="H497" s="267"/>
      <c r="I497" s="267"/>
      <c r="J497" s="267"/>
    </row>
    <row r="498" spans="1:10" ht="12.75">
      <c r="A498" s="267"/>
      <c r="B498" s="267"/>
      <c r="C498" s="267"/>
      <c r="D498" s="267"/>
      <c r="E498" s="267"/>
      <c r="F498" s="267"/>
      <c r="G498" s="267"/>
      <c r="H498" s="267"/>
      <c r="I498" s="267"/>
      <c r="J498" s="267"/>
    </row>
    <row r="499" spans="1:10" ht="12.75">
      <c r="A499" s="267"/>
      <c r="B499" s="267"/>
      <c r="C499" s="267"/>
      <c r="D499" s="267"/>
      <c r="E499" s="267"/>
      <c r="F499" s="267"/>
      <c r="G499" s="267"/>
      <c r="H499" s="267"/>
      <c r="I499" s="267"/>
      <c r="J499" s="267"/>
    </row>
    <row r="500" spans="1:10" ht="12.75">
      <c r="A500" s="267"/>
      <c r="B500" s="267"/>
      <c r="C500" s="267"/>
      <c r="D500" s="267"/>
      <c r="E500" s="267"/>
      <c r="F500" s="267"/>
      <c r="G500" s="267"/>
      <c r="H500" s="267"/>
      <c r="I500" s="267"/>
      <c r="J500" s="267"/>
    </row>
    <row r="501" spans="1:10" ht="12.75">
      <c r="A501" s="267"/>
      <c r="B501" s="267"/>
      <c r="C501" s="267"/>
      <c r="D501" s="267"/>
      <c r="E501" s="267"/>
      <c r="F501" s="267"/>
      <c r="G501" s="267"/>
      <c r="H501" s="267"/>
      <c r="I501" s="267"/>
      <c r="J501" s="267"/>
    </row>
    <row r="502" spans="1:10" ht="12.75">
      <c r="A502" s="267"/>
      <c r="B502" s="267"/>
      <c r="C502" s="267"/>
      <c r="D502" s="267"/>
      <c r="E502" s="267"/>
      <c r="F502" s="267"/>
      <c r="G502" s="267"/>
      <c r="H502" s="267"/>
      <c r="I502" s="267"/>
      <c r="J502" s="267"/>
    </row>
    <row r="503" spans="1:10" ht="12.75">
      <c r="A503" s="267"/>
      <c r="B503" s="267"/>
      <c r="C503" s="267"/>
      <c r="D503" s="267"/>
      <c r="E503" s="267"/>
      <c r="F503" s="267"/>
      <c r="G503" s="267"/>
      <c r="H503" s="267"/>
      <c r="I503" s="267"/>
      <c r="J503" s="267"/>
    </row>
    <row r="504" spans="1:10" ht="12.75">
      <c r="A504" s="267"/>
      <c r="B504" s="267"/>
      <c r="C504" s="267"/>
      <c r="D504" s="267"/>
      <c r="E504" s="267"/>
      <c r="F504" s="267"/>
      <c r="G504" s="267"/>
      <c r="H504" s="267"/>
      <c r="I504" s="267"/>
      <c r="J504" s="267"/>
    </row>
    <row r="505" spans="1:10" ht="12.75">
      <c r="A505" s="267"/>
      <c r="B505" s="267"/>
      <c r="C505" s="267"/>
      <c r="D505" s="267"/>
      <c r="E505" s="267"/>
      <c r="F505" s="267"/>
      <c r="G505" s="267"/>
      <c r="H505" s="267"/>
      <c r="I505" s="267"/>
      <c r="J505" s="267"/>
    </row>
    <row r="506" spans="1:10" ht="12.75">
      <c r="A506" s="267"/>
      <c r="B506" s="267"/>
      <c r="C506" s="267"/>
      <c r="D506" s="267"/>
      <c r="E506" s="267"/>
      <c r="F506" s="267"/>
      <c r="G506" s="267"/>
      <c r="H506" s="267"/>
      <c r="I506" s="267"/>
      <c r="J506" s="267"/>
    </row>
    <row r="507" spans="1:10" ht="12.75">
      <c r="A507" s="267"/>
      <c r="B507" s="267"/>
      <c r="C507" s="267"/>
      <c r="D507" s="267"/>
      <c r="E507" s="267"/>
      <c r="F507" s="267"/>
      <c r="G507" s="267"/>
      <c r="H507" s="267"/>
      <c r="I507" s="267"/>
      <c r="J507" s="267"/>
    </row>
    <row r="508" spans="1:10" ht="12.75">
      <c r="A508" s="267"/>
      <c r="B508" s="267"/>
      <c r="C508" s="267"/>
      <c r="D508" s="267"/>
      <c r="E508" s="267"/>
      <c r="F508" s="267"/>
      <c r="G508" s="267"/>
      <c r="H508" s="267"/>
      <c r="I508" s="267"/>
      <c r="J508" s="267"/>
    </row>
    <row r="509" spans="1:10" ht="12.75">
      <c r="A509" s="267"/>
      <c r="B509" s="267"/>
      <c r="C509" s="267"/>
      <c r="D509" s="267"/>
      <c r="E509" s="267"/>
      <c r="F509" s="267"/>
      <c r="G509" s="267"/>
      <c r="H509" s="267"/>
      <c r="I509" s="267"/>
      <c r="J509" s="267"/>
    </row>
    <row r="510" spans="1:10" ht="12.75">
      <c r="A510" s="267"/>
      <c r="B510" s="267"/>
      <c r="C510" s="267"/>
      <c r="D510" s="267"/>
      <c r="E510" s="267"/>
      <c r="F510" s="267"/>
      <c r="G510" s="267"/>
      <c r="H510" s="267"/>
      <c r="I510" s="267"/>
      <c r="J510" s="267"/>
    </row>
    <row r="511" spans="1:10" ht="12.75">
      <c r="A511" s="267"/>
      <c r="B511" s="267"/>
      <c r="C511" s="267"/>
      <c r="D511" s="267"/>
      <c r="E511" s="267"/>
      <c r="F511" s="267"/>
      <c r="G511" s="267"/>
      <c r="H511" s="267"/>
      <c r="I511" s="267"/>
      <c r="J511" s="267"/>
    </row>
    <row r="512" spans="1:10" ht="12.75">
      <c r="A512" s="267"/>
      <c r="B512" s="267"/>
      <c r="C512" s="267"/>
      <c r="D512" s="267"/>
      <c r="E512" s="267"/>
      <c r="F512" s="267"/>
      <c r="G512" s="267"/>
      <c r="H512" s="267"/>
      <c r="I512" s="267"/>
      <c r="J512" s="267"/>
    </row>
    <row r="513" spans="1:10" ht="12.75">
      <c r="A513" s="267"/>
      <c r="B513" s="267"/>
      <c r="C513" s="267"/>
      <c r="D513" s="267"/>
      <c r="E513" s="267"/>
      <c r="F513" s="267"/>
      <c r="G513" s="267"/>
      <c r="H513" s="267"/>
      <c r="I513" s="267"/>
      <c r="J513" s="267"/>
    </row>
    <row r="514" spans="1:10" ht="12.75">
      <c r="A514" s="267"/>
      <c r="B514" s="267"/>
      <c r="C514" s="267"/>
      <c r="D514" s="267"/>
      <c r="E514" s="267"/>
      <c r="F514" s="267"/>
      <c r="G514" s="267"/>
      <c r="H514" s="267"/>
      <c r="I514" s="267"/>
      <c r="J514" s="267"/>
    </row>
    <row r="515" spans="1:10" ht="12.75">
      <c r="A515" s="267"/>
      <c r="B515" s="267"/>
      <c r="C515" s="267"/>
      <c r="D515" s="267"/>
      <c r="E515" s="267"/>
      <c r="F515" s="267"/>
      <c r="G515" s="267"/>
      <c r="H515" s="267"/>
      <c r="I515" s="267"/>
      <c r="J515" s="267"/>
    </row>
    <row r="516" spans="1:10" ht="12.75">
      <c r="A516" s="267"/>
      <c r="B516" s="267"/>
      <c r="C516" s="267"/>
      <c r="D516" s="267"/>
      <c r="E516" s="267"/>
      <c r="F516" s="267"/>
      <c r="G516" s="267"/>
      <c r="H516" s="267"/>
      <c r="I516" s="267"/>
      <c r="J516" s="267"/>
    </row>
    <row r="517" spans="1:10" ht="12.75">
      <c r="A517" s="267"/>
      <c r="B517" s="267"/>
      <c r="C517" s="267"/>
      <c r="D517" s="267"/>
      <c r="E517" s="267"/>
      <c r="F517" s="267"/>
      <c r="G517" s="267"/>
      <c r="H517" s="267"/>
      <c r="I517" s="267"/>
      <c r="J517" s="267"/>
    </row>
    <row r="518" spans="1:10" ht="12.75">
      <c r="A518" s="267"/>
      <c r="B518" s="267"/>
      <c r="C518" s="267"/>
      <c r="D518" s="267"/>
      <c r="E518" s="267"/>
      <c r="F518" s="267"/>
      <c r="G518" s="267"/>
      <c r="H518" s="267"/>
      <c r="I518" s="267"/>
      <c r="J518" s="267"/>
    </row>
    <row r="519" spans="1:10" ht="12.75">
      <c r="A519" s="267"/>
      <c r="B519" s="267"/>
      <c r="C519" s="267"/>
      <c r="D519" s="267"/>
      <c r="E519" s="267"/>
      <c r="F519" s="267"/>
      <c r="G519" s="267"/>
      <c r="H519" s="267"/>
      <c r="I519" s="267"/>
      <c r="J519" s="267"/>
    </row>
    <row r="520" spans="1:10" ht="12.75">
      <c r="A520" s="267"/>
      <c r="B520" s="267"/>
      <c r="C520" s="267"/>
      <c r="D520" s="267"/>
      <c r="E520" s="267"/>
      <c r="F520" s="267"/>
      <c r="G520" s="267"/>
      <c r="H520" s="267"/>
      <c r="I520" s="267"/>
      <c r="J520" s="267"/>
    </row>
    <row r="521" spans="1:10" ht="12.75">
      <c r="A521" s="267"/>
      <c r="B521" s="267"/>
      <c r="C521" s="267"/>
      <c r="D521" s="267"/>
      <c r="E521" s="267"/>
      <c r="F521" s="267"/>
      <c r="G521" s="267"/>
      <c r="H521" s="267"/>
      <c r="I521" s="267"/>
      <c r="J521" s="267"/>
    </row>
    <row r="522" spans="1:10" ht="12.75">
      <c r="A522" s="267"/>
      <c r="B522" s="267"/>
      <c r="C522" s="267"/>
      <c r="D522" s="267"/>
      <c r="E522" s="267"/>
      <c r="F522" s="267"/>
      <c r="G522" s="267"/>
      <c r="H522" s="267"/>
      <c r="I522" s="267"/>
      <c r="J522" s="267"/>
    </row>
    <row r="523" spans="1:10" ht="12.75">
      <c r="A523" s="267"/>
      <c r="B523" s="267"/>
      <c r="C523" s="267"/>
      <c r="D523" s="267"/>
      <c r="E523" s="267"/>
      <c r="F523" s="267"/>
      <c r="G523" s="267"/>
      <c r="H523" s="267"/>
      <c r="I523" s="267"/>
      <c r="J523" s="267"/>
    </row>
    <row r="524" spans="1:10" ht="12.75">
      <c r="A524" s="267"/>
      <c r="B524" s="267"/>
      <c r="C524" s="267"/>
      <c r="D524" s="267"/>
      <c r="E524" s="267"/>
      <c r="F524" s="267"/>
      <c r="G524" s="267"/>
      <c r="H524" s="267"/>
      <c r="I524" s="267"/>
      <c r="J524" s="267"/>
    </row>
    <row r="525" spans="1:10" ht="12.75">
      <c r="A525" s="267"/>
      <c r="B525" s="267"/>
      <c r="C525" s="267"/>
      <c r="D525" s="267"/>
      <c r="E525" s="267"/>
      <c r="F525" s="267"/>
      <c r="G525" s="267"/>
      <c r="H525" s="267"/>
      <c r="I525" s="267"/>
      <c r="J525" s="267"/>
    </row>
    <row r="526" spans="1:10" ht="12.75">
      <c r="A526" s="267"/>
      <c r="B526" s="267"/>
      <c r="C526" s="267"/>
      <c r="D526" s="267"/>
      <c r="E526" s="267"/>
      <c r="F526" s="267"/>
      <c r="G526" s="267"/>
      <c r="H526" s="267"/>
      <c r="I526" s="267"/>
      <c r="J526" s="267"/>
    </row>
    <row r="527" spans="1:10" ht="12.75">
      <c r="A527" s="267"/>
      <c r="B527" s="267"/>
      <c r="C527" s="267"/>
      <c r="D527" s="267"/>
      <c r="E527" s="267"/>
      <c r="F527" s="267"/>
      <c r="G527" s="267"/>
      <c r="H527" s="267"/>
      <c r="I527" s="267"/>
      <c r="J527" s="267"/>
    </row>
    <row r="528" spans="1:10" ht="12.75">
      <c r="A528" s="267"/>
      <c r="B528" s="267"/>
      <c r="C528" s="267"/>
      <c r="D528" s="267"/>
      <c r="E528" s="267"/>
      <c r="F528" s="267"/>
      <c r="G528" s="267"/>
      <c r="H528" s="267"/>
      <c r="I528" s="267"/>
      <c r="J528" s="267"/>
    </row>
    <row r="529" spans="1:10" ht="12.75">
      <c r="A529" s="267"/>
      <c r="B529" s="267"/>
      <c r="C529" s="267"/>
      <c r="D529" s="267"/>
      <c r="E529" s="267"/>
      <c r="F529" s="267"/>
      <c r="G529" s="267"/>
      <c r="H529" s="267"/>
      <c r="I529" s="267"/>
      <c r="J529" s="267"/>
    </row>
    <row r="530" spans="1:10" ht="12.75">
      <c r="A530" s="267"/>
      <c r="B530" s="267"/>
      <c r="C530" s="267"/>
      <c r="D530" s="267"/>
      <c r="E530" s="267"/>
      <c r="F530" s="267"/>
      <c r="G530" s="267"/>
      <c r="H530" s="267"/>
      <c r="I530" s="267"/>
      <c r="J530" s="267"/>
    </row>
    <row r="531" spans="1:10" ht="12.75">
      <c r="A531" s="267"/>
      <c r="B531" s="267"/>
      <c r="C531" s="267"/>
      <c r="D531" s="267"/>
      <c r="E531" s="267"/>
      <c r="F531" s="267"/>
      <c r="G531" s="267"/>
      <c r="H531" s="267"/>
      <c r="I531" s="267"/>
      <c r="J531" s="267"/>
    </row>
    <row r="532" spans="1:10" ht="12.75">
      <c r="A532" s="267"/>
      <c r="B532" s="267"/>
      <c r="C532" s="267"/>
      <c r="D532" s="267"/>
      <c r="E532" s="267"/>
      <c r="F532" s="267"/>
      <c r="G532" s="267"/>
      <c r="H532" s="267"/>
      <c r="I532" s="267"/>
      <c r="J532" s="267"/>
    </row>
    <row r="533" spans="1:10" ht="12.75">
      <c r="A533" s="267"/>
      <c r="B533" s="267"/>
      <c r="C533" s="267"/>
      <c r="D533" s="267"/>
      <c r="E533" s="267"/>
      <c r="F533" s="267"/>
      <c r="G533" s="267"/>
      <c r="H533" s="267"/>
      <c r="I533" s="267"/>
      <c r="J533" s="267"/>
    </row>
    <row r="534" spans="1:10" ht="12.75">
      <c r="A534" s="267"/>
      <c r="B534" s="267"/>
      <c r="C534" s="267"/>
      <c r="D534" s="267"/>
      <c r="E534" s="267"/>
      <c r="F534" s="267"/>
      <c r="G534" s="267"/>
      <c r="H534" s="267"/>
      <c r="I534" s="267"/>
      <c r="J534" s="267"/>
    </row>
    <row r="535" spans="1:10" ht="12.75">
      <c r="A535" s="267"/>
      <c r="B535" s="267"/>
      <c r="C535" s="267"/>
      <c r="D535" s="267"/>
      <c r="E535" s="267"/>
      <c r="F535" s="267"/>
      <c r="G535" s="267"/>
      <c r="H535" s="267"/>
      <c r="I535" s="267"/>
      <c r="J535" s="267"/>
    </row>
    <row r="536" spans="1:10" ht="12.75">
      <c r="A536" s="267"/>
      <c r="B536" s="267"/>
      <c r="C536" s="267"/>
      <c r="D536" s="267"/>
      <c r="E536" s="267"/>
      <c r="F536" s="267"/>
      <c r="G536" s="267"/>
      <c r="H536" s="267"/>
      <c r="I536" s="267"/>
      <c r="J536" s="267"/>
    </row>
    <row r="537" spans="1:10" ht="12.75">
      <c r="A537" s="267"/>
      <c r="B537" s="267"/>
      <c r="C537" s="267"/>
      <c r="D537" s="267"/>
      <c r="E537" s="267"/>
      <c r="F537" s="267"/>
      <c r="G537" s="267"/>
      <c r="H537" s="267"/>
      <c r="I537" s="267"/>
      <c r="J537" s="267"/>
    </row>
    <row r="538" spans="1:10" ht="12.75">
      <c r="A538" s="267"/>
      <c r="B538" s="267"/>
      <c r="C538" s="267"/>
      <c r="D538" s="267"/>
      <c r="E538" s="267"/>
      <c r="F538" s="267"/>
      <c r="G538" s="267"/>
      <c r="H538" s="267"/>
      <c r="I538" s="267"/>
      <c r="J538" s="267"/>
    </row>
    <row r="539" spans="1:10" ht="12.75">
      <c r="A539" s="267"/>
      <c r="B539" s="267"/>
      <c r="C539" s="267"/>
      <c r="D539" s="267"/>
      <c r="E539" s="267"/>
      <c r="F539" s="267"/>
      <c r="G539" s="267"/>
      <c r="H539" s="267"/>
      <c r="I539" s="267"/>
      <c r="J539" s="267"/>
    </row>
    <row r="540" spans="1:10" ht="12.75">
      <c r="A540" s="267"/>
      <c r="B540" s="267"/>
      <c r="C540" s="267"/>
      <c r="D540" s="267"/>
      <c r="E540" s="267"/>
      <c r="F540" s="267"/>
      <c r="G540" s="267"/>
      <c r="H540" s="267"/>
      <c r="I540" s="267"/>
      <c r="J540" s="267"/>
    </row>
    <row r="541" spans="1:10" ht="12.75">
      <c r="A541" s="267"/>
      <c r="B541" s="267"/>
      <c r="C541" s="267"/>
      <c r="D541" s="267"/>
      <c r="E541" s="267"/>
      <c r="F541" s="267"/>
      <c r="G541" s="267"/>
      <c r="H541" s="267"/>
      <c r="I541" s="267"/>
      <c r="J541" s="267"/>
    </row>
    <row r="542" spans="1:10" ht="12.75">
      <c r="A542" s="267"/>
      <c r="B542" s="267"/>
      <c r="C542" s="267"/>
      <c r="D542" s="267"/>
      <c r="E542" s="267"/>
      <c r="F542" s="267"/>
      <c r="G542" s="267"/>
      <c r="H542" s="267"/>
      <c r="I542" s="267"/>
      <c r="J542" s="267"/>
    </row>
    <row r="543" spans="1:10" ht="12.75">
      <c r="A543" s="267"/>
      <c r="B543" s="267"/>
      <c r="C543" s="267"/>
      <c r="D543" s="267"/>
      <c r="E543" s="267"/>
      <c r="F543" s="267"/>
      <c r="G543" s="267"/>
      <c r="H543" s="267"/>
      <c r="I543" s="267"/>
      <c r="J543" s="267"/>
    </row>
    <row r="544" spans="1:10" ht="12.75">
      <c r="A544" s="267"/>
      <c r="B544" s="267"/>
      <c r="C544" s="267"/>
      <c r="D544" s="267"/>
      <c r="E544" s="267"/>
      <c r="F544" s="267"/>
      <c r="G544" s="267"/>
      <c r="H544" s="267"/>
      <c r="I544" s="267"/>
      <c r="J544" s="267"/>
    </row>
    <row r="545" spans="1:10" ht="12.75">
      <c r="A545" s="267"/>
      <c r="B545" s="267"/>
      <c r="C545" s="267"/>
      <c r="D545" s="267"/>
      <c r="E545" s="267"/>
      <c r="F545" s="267"/>
      <c r="G545" s="267"/>
      <c r="H545" s="267"/>
      <c r="I545" s="267"/>
      <c r="J545" s="267"/>
    </row>
    <row r="546" spans="1:10" ht="12.75">
      <c r="A546" s="267"/>
      <c r="B546" s="267"/>
      <c r="C546" s="267"/>
      <c r="D546" s="267"/>
      <c r="E546" s="267"/>
      <c r="F546" s="267"/>
      <c r="G546" s="267"/>
      <c r="H546" s="267"/>
      <c r="I546" s="267"/>
      <c r="J546" s="267"/>
    </row>
    <row r="547" spans="1:10" ht="12.75">
      <c r="A547" s="267"/>
      <c r="B547" s="267"/>
      <c r="C547" s="267"/>
      <c r="D547" s="267"/>
      <c r="E547" s="267"/>
      <c r="F547" s="267"/>
      <c r="G547" s="267"/>
      <c r="H547" s="267"/>
      <c r="I547" s="267"/>
      <c r="J547" s="267"/>
    </row>
    <row r="548" spans="1:10" ht="12.75">
      <c r="A548" s="267"/>
      <c r="B548" s="267"/>
      <c r="C548" s="267"/>
      <c r="D548" s="267"/>
      <c r="E548" s="267"/>
      <c r="F548" s="267"/>
      <c r="G548" s="267"/>
      <c r="H548" s="267"/>
      <c r="I548" s="267"/>
      <c r="J548" s="267"/>
    </row>
    <row r="549" spans="1:10" ht="12.75">
      <c r="A549" s="267"/>
      <c r="B549" s="267"/>
      <c r="C549" s="267"/>
      <c r="D549" s="267"/>
      <c r="E549" s="267"/>
      <c r="F549" s="267"/>
      <c r="G549" s="267"/>
      <c r="H549" s="267"/>
      <c r="I549" s="267"/>
      <c r="J549" s="267"/>
    </row>
    <row r="550" spans="1:10" ht="12.75">
      <c r="A550" s="267"/>
      <c r="B550" s="267"/>
      <c r="C550" s="267"/>
      <c r="D550" s="267"/>
      <c r="E550" s="267"/>
      <c r="F550" s="267"/>
      <c r="G550" s="267"/>
      <c r="H550" s="267"/>
      <c r="I550" s="267"/>
      <c r="J550" s="267"/>
    </row>
    <row r="551" spans="1:10" ht="12.75">
      <c r="A551" s="267"/>
      <c r="B551" s="267"/>
      <c r="C551" s="267"/>
      <c r="D551" s="267"/>
      <c r="E551" s="267"/>
      <c r="F551" s="267"/>
      <c r="G551" s="267"/>
      <c r="H551" s="267"/>
      <c r="I551" s="267"/>
      <c r="J551" s="267"/>
    </row>
    <row r="552" spans="1:10" ht="12.75">
      <c r="A552" s="267"/>
      <c r="B552" s="267"/>
      <c r="C552" s="267"/>
      <c r="D552" s="267"/>
      <c r="E552" s="267"/>
      <c r="F552" s="267"/>
      <c r="G552" s="267"/>
      <c r="H552" s="267"/>
      <c r="I552" s="267"/>
      <c r="J552" s="267"/>
    </row>
    <row r="553" spans="1:10" ht="12.75">
      <c r="A553" s="267"/>
      <c r="B553" s="267"/>
      <c r="C553" s="267"/>
      <c r="D553" s="267"/>
      <c r="E553" s="267"/>
      <c r="F553" s="267"/>
      <c r="G553" s="267"/>
      <c r="H553" s="267"/>
      <c r="I553" s="267"/>
      <c r="J553" s="267"/>
    </row>
    <row r="554" spans="1:10" ht="12.75">
      <c r="A554" s="267"/>
      <c r="B554" s="267"/>
      <c r="C554" s="267"/>
      <c r="D554" s="267"/>
      <c r="E554" s="267"/>
      <c r="F554" s="267"/>
      <c r="G554" s="267"/>
      <c r="H554" s="267"/>
      <c r="I554" s="267"/>
      <c r="J554" s="267"/>
    </row>
    <row r="555" spans="1:10" ht="12.75">
      <c r="A555" s="267"/>
      <c r="B555" s="267"/>
      <c r="C555" s="267"/>
      <c r="D555" s="267"/>
      <c r="E555" s="267"/>
      <c r="F555" s="267"/>
      <c r="G555" s="267"/>
      <c r="H555" s="267"/>
      <c r="I555" s="267"/>
      <c r="J555" s="267"/>
    </row>
    <row r="556" spans="1:10" ht="12.75">
      <c r="A556" s="267"/>
      <c r="B556" s="267"/>
      <c r="C556" s="267"/>
      <c r="D556" s="267"/>
      <c r="E556" s="267"/>
      <c r="F556" s="267"/>
      <c r="G556" s="267"/>
      <c r="H556" s="267"/>
      <c r="I556" s="267"/>
      <c r="J556" s="267"/>
    </row>
    <row r="557" spans="1:10" ht="12.75">
      <c r="A557" s="267"/>
      <c r="B557" s="267"/>
      <c r="C557" s="267"/>
      <c r="D557" s="267"/>
      <c r="E557" s="267"/>
      <c r="F557" s="267"/>
      <c r="G557" s="267"/>
      <c r="H557" s="267"/>
      <c r="I557" s="267"/>
      <c r="J557" s="267"/>
    </row>
    <row r="558" spans="1:10" ht="12.75">
      <c r="A558" s="267"/>
      <c r="B558" s="267"/>
      <c r="C558" s="267"/>
      <c r="D558" s="267"/>
      <c r="E558" s="267"/>
      <c r="F558" s="267"/>
      <c r="G558" s="267"/>
      <c r="H558" s="267"/>
      <c r="I558" s="267"/>
      <c r="J558" s="267"/>
    </row>
    <row r="559" spans="1:10" ht="12.75">
      <c r="A559" s="267"/>
      <c r="B559" s="267"/>
      <c r="C559" s="267"/>
      <c r="D559" s="267"/>
      <c r="E559" s="267"/>
      <c r="F559" s="267"/>
      <c r="G559" s="267"/>
      <c r="H559" s="267"/>
      <c r="I559" s="267"/>
      <c r="J559" s="267"/>
    </row>
    <row r="560" spans="1:10" ht="12.75">
      <c r="A560" s="267"/>
      <c r="B560" s="267"/>
      <c r="C560" s="267"/>
      <c r="D560" s="267"/>
      <c r="E560" s="267"/>
      <c r="F560" s="267"/>
      <c r="G560" s="267"/>
      <c r="H560" s="267"/>
      <c r="I560" s="267"/>
      <c r="J560" s="267"/>
    </row>
    <row r="561" spans="1:10" ht="12.75">
      <c r="A561" s="267"/>
      <c r="B561" s="267"/>
      <c r="C561" s="267"/>
      <c r="D561" s="267"/>
      <c r="E561" s="267"/>
      <c r="F561" s="267"/>
      <c r="G561" s="267"/>
      <c r="H561" s="267"/>
      <c r="I561" s="267"/>
      <c r="J561" s="267"/>
    </row>
    <row r="562" spans="1:10" ht="12.75">
      <c r="A562" s="267"/>
      <c r="B562" s="267"/>
      <c r="C562" s="267"/>
      <c r="D562" s="267"/>
      <c r="E562" s="267"/>
      <c r="F562" s="267"/>
      <c r="G562" s="267"/>
      <c r="H562" s="267"/>
      <c r="I562" s="267"/>
      <c r="J562" s="267"/>
    </row>
    <row r="563" spans="1:10" ht="12.75">
      <c r="A563" s="267"/>
      <c r="B563" s="267"/>
      <c r="C563" s="267"/>
      <c r="D563" s="267"/>
      <c r="E563" s="267"/>
      <c r="F563" s="267"/>
      <c r="G563" s="267"/>
      <c r="H563" s="267"/>
      <c r="I563" s="267"/>
      <c r="J563" s="267"/>
    </row>
    <row r="564" spans="1:10" ht="12.75">
      <c r="A564" s="267"/>
      <c r="B564" s="267"/>
      <c r="C564" s="267"/>
      <c r="D564" s="267"/>
      <c r="E564" s="267"/>
      <c r="F564" s="267"/>
      <c r="G564" s="267"/>
      <c r="H564" s="267"/>
      <c r="I564" s="267"/>
      <c r="J564" s="267"/>
    </row>
    <row r="565" spans="1:10" ht="12.75">
      <c r="A565" s="267"/>
      <c r="B565" s="267"/>
      <c r="C565" s="267"/>
      <c r="D565" s="267"/>
      <c r="E565" s="267"/>
      <c r="F565" s="267"/>
      <c r="G565" s="267"/>
      <c r="H565" s="267"/>
      <c r="I565" s="267"/>
      <c r="J565" s="267"/>
    </row>
    <row r="566" spans="1:10" ht="12.75">
      <c r="A566" s="267"/>
      <c r="B566" s="267"/>
      <c r="C566" s="267"/>
      <c r="D566" s="267"/>
      <c r="E566" s="267"/>
      <c r="F566" s="267"/>
      <c r="G566" s="267"/>
      <c r="H566" s="267"/>
      <c r="I566" s="267"/>
      <c r="J566" s="267"/>
    </row>
    <row r="567" spans="1:10" ht="12.75">
      <c r="A567" s="267"/>
      <c r="B567" s="267"/>
      <c r="C567" s="267"/>
      <c r="D567" s="267"/>
      <c r="E567" s="267"/>
      <c r="F567" s="267"/>
      <c r="G567" s="267"/>
      <c r="H567" s="267"/>
      <c r="I567" s="267"/>
      <c r="J567" s="267"/>
    </row>
    <row r="568" spans="1:10" ht="12.75">
      <c r="A568" s="267"/>
      <c r="B568" s="267"/>
      <c r="C568" s="267"/>
      <c r="D568" s="267"/>
      <c r="E568" s="267"/>
      <c r="F568" s="267"/>
      <c r="G568" s="267"/>
      <c r="H568" s="267"/>
      <c r="I568" s="267"/>
      <c r="J568" s="267"/>
    </row>
    <row r="569" spans="1:10" ht="12.75">
      <c r="A569" s="267"/>
      <c r="B569" s="267"/>
      <c r="C569" s="267"/>
      <c r="D569" s="267"/>
      <c r="E569" s="267"/>
      <c r="F569" s="267"/>
      <c r="G569" s="267"/>
      <c r="H569" s="267"/>
      <c r="I569" s="267"/>
      <c r="J569" s="267"/>
    </row>
    <row r="570" spans="1:10" ht="12.75">
      <c r="A570" s="267"/>
      <c r="B570" s="267"/>
      <c r="C570" s="267"/>
      <c r="D570" s="267"/>
      <c r="E570" s="267"/>
      <c r="F570" s="267"/>
      <c r="G570" s="267"/>
      <c r="H570" s="267"/>
      <c r="I570" s="267"/>
      <c r="J570" s="267"/>
    </row>
    <row r="571" spans="1:10" ht="12.75">
      <c r="A571" s="267"/>
      <c r="B571" s="267"/>
      <c r="C571" s="267"/>
      <c r="D571" s="267"/>
      <c r="E571" s="267"/>
      <c r="F571" s="267"/>
      <c r="G571" s="267"/>
      <c r="H571" s="267"/>
      <c r="I571" s="267"/>
      <c r="J571" s="267"/>
    </row>
    <row r="572" spans="1:10" ht="12.75">
      <c r="A572" s="267"/>
      <c r="B572" s="267"/>
      <c r="C572" s="267"/>
      <c r="D572" s="267"/>
      <c r="E572" s="267"/>
      <c r="F572" s="267"/>
      <c r="G572" s="267"/>
      <c r="H572" s="267"/>
      <c r="I572" s="267"/>
      <c r="J572" s="267"/>
    </row>
    <row r="573" spans="1:10" ht="12.75">
      <c r="A573" s="267"/>
      <c r="B573" s="267"/>
      <c r="C573" s="267"/>
      <c r="D573" s="267"/>
      <c r="E573" s="267"/>
      <c r="F573" s="267"/>
      <c r="G573" s="267"/>
      <c r="H573" s="267"/>
      <c r="I573" s="267"/>
      <c r="J573" s="267"/>
    </row>
    <row r="574" spans="1:10" ht="12.75">
      <c r="A574" s="267"/>
      <c r="B574" s="267"/>
      <c r="C574" s="267"/>
      <c r="D574" s="267"/>
      <c r="E574" s="267"/>
      <c r="F574" s="267"/>
      <c r="G574" s="267"/>
      <c r="H574" s="267"/>
      <c r="I574" s="267"/>
      <c r="J574" s="267"/>
    </row>
    <row r="575" spans="1:10" ht="12.75">
      <c r="A575" s="267"/>
      <c r="B575" s="267"/>
      <c r="C575" s="267"/>
      <c r="D575" s="267"/>
      <c r="E575" s="267"/>
      <c r="F575" s="267"/>
      <c r="G575" s="267"/>
      <c r="H575" s="267"/>
      <c r="I575" s="267"/>
      <c r="J575" s="267"/>
    </row>
    <row r="576" spans="1:10" ht="12.75">
      <c r="A576" s="267"/>
      <c r="B576" s="267"/>
      <c r="C576" s="267"/>
      <c r="D576" s="267"/>
      <c r="E576" s="267"/>
      <c r="F576" s="267"/>
      <c r="G576" s="267"/>
      <c r="H576" s="267"/>
      <c r="I576" s="267"/>
      <c r="J576" s="267"/>
    </row>
    <row r="577" spans="1:10" ht="12.75">
      <c r="A577" s="267"/>
      <c r="B577" s="267"/>
      <c r="C577" s="267"/>
      <c r="D577" s="267"/>
      <c r="E577" s="267"/>
      <c r="F577" s="267"/>
      <c r="G577" s="267"/>
      <c r="H577" s="267"/>
      <c r="I577" s="267"/>
      <c r="J577" s="267"/>
    </row>
    <row r="578" spans="1:10" ht="12.75">
      <c r="A578" s="267"/>
      <c r="B578" s="267"/>
      <c r="C578" s="267"/>
      <c r="D578" s="267"/>
      <c r="E578" s="267"/>
      <c r="F578" s="267"/>
      <c r="G578" s="267"/>
      <c r="H578" s="267"/>
      <c r="I578" s="267"/>
      <c r="J578" s="267"/>
    </row>
    <row r="579" spans="1:10" ht="12.75">
      <c r="A579" s="267"/>
      <c r="B579" s="267"/>
      <c r="C579" s="267"/>
      <c r="D579" s="267"/>
      <c r="E579" s="267"/>
      <c r="F579" s="267"/>
      <c r="G579" s="267"/>
      <c r="H579" s="267"/>
      <c r="I579" s="267"/>
      <c r="J579" s="267"/>
    </row>
    <row r="580" spans="1:10" ht="12.75">
      <c r="A580" s="267"/>
      <c r="B580" s="267"/>
      <c r="C580" s="267"/>
      <c r="D580" s="267"/>
      <c r="E580" s="267"/>
      <c r="F580" s="267"/>
      <c r="G580" s="267"/>
      <c r="H580" s="267"/>
      <c r="I580" s="267"/>
      <c r="J580" s="267"/>
    </row>
    <row r="581" spans="1:10" ht="12.75">
      <c r="A581" s="267"/>
      <c r="B581" s="267"/>
      <c r="C581" s="267"/>
      <c r="D581" s="267"/>
      <c r="E581" s="267"/>
      <c r="F581" s="267"/>
      <c r="G581" s="267"/>
      <c r="H581" s="267"/>
      <c r="I581" s="267"/>
      <c r="J581" s="267"/>
    </row>
    <row r="582" spans="1:10" ht="12.75">
      <c r="A582" s="267"/>
      <c r="B582" s="267"/>
      <c r="C582" s="267"/>
      <c r="D582" s="267"/>
      <c r="E582" s="267"/>
      <c r="F582" s="267"/>
      <c r="G582" s="267"/>
      <c r="H582" s="267"/>
      <c r="I582" s="267"/>
      <c r="J582" s="267"/>
    </row>
    <row r="583" spans="1:10" ht="12.75">
      <c r="A583" s="267"/>
      <c r="B583" s="267"/>
      <c r="C583" s="267"/>
      <c r="D583" s="267"/>
      <c r="E583" s="267"/>
      <c r="F583" s="267"/>
      <c r="G583" s="267"/>
      <c r="H583" s="267"/>
      <c r="I583" s="267"/>
      <c r="J583" s="267"/>
    </row>
    <row r="584" spans="1:10" ht="12.75">
      <c r="A584" s="267"/>
      <c r="B584" s="267"/>
      <c r="C584" s="267"/>
      <c r="D584" s="267"/>
      <c r="E584" s="267"/>
      <c r="F584" s="267"/>
      <c r="G584" s="267"/>
      <c r="H584" s="267"/>
      <c r="I584" s="267"/>
      <c r="J584" s="267"/>
    </row>
    <row r="585" spans="1:10" ht="12.75">
      <c r="A585" s="267"/>
      <c r="B585" s="267"/>
      <c r="C585" s="267"/>
      <c r="D585" s="267"/>
      <c r="E585" s="267"/>
      <c r="F585" s="267"/>
      <c r="G585" s="267"/>
      <c r="H585" s="267"/>
      <c r="I585" s="267"/>
      <c r="J585" s="267"/>
    </row>
    <row r="586" spans="1:10" ht="12.75">
      <c r="A586" s="267"/>
      <c r="B586" s="267"/>
      <c r="C586" s="267"/>
      <c r="D586" s="267"/>
      <c r="E586" s="267"/>
      <c r="F586" s="267"/>
      <c r="G586" s="267"/>
      <c r="H586" s="267"/>
      <c r="I586" s="267"/>
      <c r="J586" s="267"/>
    </row>
    <row r="587" spans="1:10" ht="12.75">
      <c r="A587" s="267"/>
      <c r="B587" s="267"/>
      <c r="C587" s="267"/>
      <c r="D587" s="267"/>
      <c r="E587" s="267"/>
      <c r="F587" s="267"/>
      <c r="G587" s="267"/>
      <c r="H587" s="267"/>
      <c r="I587" s="267"/>
      <c r="J587" s="267"/>
    </row>
    <row r="588" spans="1:10" ht="12.75">
      <c r="A588" s="267"/>
      <c r="B588" s="267"/>
      <c r="C588" s="267"/>
      <c r="D588" s="267"/>
      <c r="E588" s="267"/>
      <c r="F588" s="267"/>
      <c r="G588" s="267"/>
      <c r="H588" s="267"/>
      <c r="I588" s="267"/>
      <c r="J588" s="267"/>
    </row>
    <row r="589" spans="1:10" ht="12.75">
      <c r="A589" s="267"/>
      <c r="B589" s="267"/>
      <c r="C589" s="267"/>
      <c r="D589" s="267"/>
      <c r="E589" s="267"/>
      <c r="F589" s="267"/>
      <c r="G589" s="267"/>
      <c r="H589" s="267"/>
      <c r="I589" s="267"/>
      <c r="J589" s="267"/>
    </row>
    <row r="590" spans="1:10" ht="12.75">
      <c r="A590" s="267"/>
      <c r="B590" s="267"/>
      <c r="C590" s="267"/>
      <c r="D590" s="267"/>
      <c r="E590" s="267"/>
      <c r="F590" s="267"/>
      <c r="G590" s="267"/>
      <c r="H590" s="267"/>
      <c r="I590" s="267"/>
      <c r="J590" s="267"/>
    </row>
    <row r="591" spans="1:10" ht="12.75">
      <c r="A591" s="267"/>
      <c r="B591" s="267"/>
      <c r="C591" s="267"/>
      <c r="D591" s="267"/>
      <c r="E591" s="267"/>
      <c r="F591" s="267"/>
      <c r="G591" s="267"/>
      <c r="H591" s="267"/>
      <c r="I591" s="267"/>
      <c r="J591" s="267"/>
    </row>
    <row r="592" spans="1:10" ht="12.75">
      <c r="A592" s="267"/>
      <c r="B592" s="267"/>
      <c r="C592" s="267"/>
      <c r="D592" s="267"/>
      <c r="E592" s="267"/>
      <c r="F592" s="267"/>
      <c r="G592" s="267"/>
      <c r="H592" s="267"/>
      <c r="I592" s="267"/>
      <c r="J592" s="267"/>
    </row>
    <row r="593" spans="1:10" ht="12.75">
      <c r="A593" s="267"/>
      <c r="B593" s="267"/>
      <c r="C593" s="267"/>
      <c r="D593" s="267"/>
      <c r="E593" s="267"/>
      <c r="F593" s="267"/>
      <c r="G593" s="267"/>
      <c r="H593" s="267"/>
      <c r="I593" s="267"/>
      <c r="J593" s="267"/>
    </row>
    <row r="594" spans="1:10" ht="12.75">
      <c r="A594" s="267"/>
      <c r="B594" s="267"/>
      <c r="C594" s="267"/>
      <c r="D594" s="267"/>
      <c r="E594" s="267"/>
      <c r="F594" s="267"/>
      <c r="G594" s="267"/>
      <c r="H594" s="267"/>
      <c r="I594" s="267"/>
      <c r="J594" s="267"/>
    </row>
    <row r="595" spans="1:10" ht="12.75">
      <c r="A595" s="267"/>
      <c r="B595" s="267"/>
      <c r="C595" s="267"/>
      <c r="D595" s="267"/>
      <c r="E595" s="267"/>
      <c r="F595" s="267"/>
      <c r="G595" s="267"/>
      <c r="H595" s="267"/>
      <c r="I595" s="267"/>
      <c r="J595" s="267"/>
    </row>
    <row r="596" spans="1:10" ht="12.75">
      <c r="A596" s="267"/>
      <c r="B596" s="267"/>
      <c r="C596" s="267"/>
      <c r="D596" s="267"/>
      <c r="E596" s="267"/>
      <c r="F596" s="267"/>
      <c r="G596" s="267"/>
      <c r="H596" s="267"/>
      <c r="I596" s="267"/>
      <c r="J596" s="267"/>
    </row>
    <row r="597" spans="1:10" ht="12.75">
      <c r="A597" s="267"/>
      <c r="B597" s="267"/>
      <c r="C597" s="267"/>
      <c r="D597" s="267"/>
      <c r="E597" s="267"/>
      <c r="F597" s="267"/>
      <c r="G597" s="267"/>
      <c r="H597" s="267"/>
      <c r="I597" s="267"/>
      <c r="J597" s="267"/>
    </row>
    <row r="598" spans="1:10" ht="12.75">
      <c r="A598" s="267"/>
      <c r="B598" s="267"/>
      <c r="C598" s="267"/>
      <c r="D598" s="267"/>
      <c r="E598" s="267"/>
      <c r="F598" s="267"/>
      <c r="G598" s="267"/>
      <c r="H598" s="267"/>
      <c r="I598" s="267"/>
      <c r="J598" s="267"/>
    </row>
    <row r="599" spans="1:10" ht="12.75">
      <c r="A599" s="267"/>
      <c r="B599" s="267"/>
      <c r="C599" s="267"/>
      <c r="D599" s="267"/>
      <c r="E599" s="267"/>
      <c r="F599" s="267"/>
      <c r="G599" s="267"/>
      <c r="H599" s="267"/>
      <c r="I599" s="267"/>
      <c r="J599" s="267"/>
    </row>
    <row r="600" spans="1:10" ht="12.75">
      <c r="A600" s="267"/>
      <c r="B600" s="267"/>
      <c r="C600" s="267"/>
      <c r="D600" s="267"/>
      <c r="E600" s="267"/>
      <c r="F600" s="267"/>
      <c r="G600" s="267"/>
      <c r="H600" s="267"/>
      <c r="I600" s="267"/>
      <c r="J600" s="267"/>
    </row>
    <row r="601" spans="1:10" ht="12.75">
      <c r="A601" s="267"/>
      <c r="B601" s="267"/>
      <c r="C601" s="267"/>
      <c r="D601" s="267"/>
      <c r="E601" s="267"/>
      <c r="F601" s="267"/>
      <c r="G601" s="267"/>
      <c r="H601" s="267"/>
      <c r="I601" s="267"/>
      <c r="J601" s="267"/>
    </row>
    <row r="602" spans="1:10" ht="12.75">
      <c r="A602" s="267"/>
      <c r="B602" s="267"/>
      <c r="C602" s="267"/>
      <c r="D602" s="267"/>
      <c r="E602" s="267"/>
      <c r="F602" s="267"/>
      <c r="G602" s="267"/>
      <c r="H602" s="267"/>
      <c r="I602" s="267"/>
      <c r="J602" s="267"/>
    </row>
    <row r="603" spans="1:10" ht="12.75">
      <c r="A603" s="267"/>
      <c r="B603" s="267"/>
      <c r="C603" s="267"/>
      <c r="D603" s="267"/>
      <c r="E603" s="267"/>
      <c r="F603" s="267"/>
      <c r="G603" s="267"/>
      <c r="H603" s="267"/>
      <c r="I603" s="267"/>
      <c r="J603" s="267"/>
    </row>
    <row r="604" spans="1:10" ht="12.75">
      <c r="A604" s="267"/>
      <c r="B604" s="267"/>
      <c r="C604" s="267"/>
      <c r="D604" s="267"/>
      <c r="E604" s="267"/>
      <c r="F604" s="267"/>
      <c r="G604" s="267"/>
      <c r="H604" s="267"/>
      <c r="I604" s="267"/>
      <c r="J604" s="267"/>
    </row>
    <row r="605" spans="1:10" ht="12.75">
      <c r="A605" s="267"/>
      <c r="B605" s="267"/>
      <c r="C605" s="267"/>
      <c r="D605" s="267"/>
      <c r="E605" s="267"/>
      <c r="F605" s="267"/>
      <c r="G605" s="267"/>
      <c r="H605" s="267"/>
      <c r="I605" s="267"/>
      <c r="J605" s="267"/>
    </row>
    <row r="606" spans="1:10" ht="12.75">
      <c r="A606" s="267"/>
      <c r="B606" s="267"/>
      <c r="C606" s="267"/>
      <c r="D606" s="267"/>
      <c r="E606" s="267"/>
      <c r="F606" s="267"/>
      <c r="G606" s="267"/>
      <c r="H606" s="267"/>
      <c r="I606" s="267"/>
      <c r="J606" s="267"/>
    </row>
    <row r="607" spans="1:10" ht="12.75">
      <c r="A607" s="267"/>
      <c r="B607" s="267"/>
      <c r="C607" s="267"/>
      <c r="D607" s="267"/>
      <c r="E607" s="267"/>
      <c r="F607" s="267"/>
      <c r="G607" s="267"/>
      <c r="H607" s="267"/>
      <c r="I607" s="267"/>
      <c r="J607" s="267"/>
    </row>
    <row r="608" spans="1:10" ht="12.75">
      <c r="A608" s="267"/>
      <c r="B608" s="267"/>
      <c r="C608" s="267"/>
      <c r="D608" s="267"/>
      <c r="E608" s="267"/>
      <c r="F608" s="267"/>
      <c r="G608" s="267"/>
      <c r="H608" s="267"/>
      <c r="I608" s="267"/>
      <c r="J608" s="267"/>
    </row>
    <row r="609" spans="1:10" ht="12.75">
      <c r="A609" s="267"/>
      <c r="B609" s="267"/>
      <c r="C609" s="267"/>
      <c r="D609" s="267"/>
      <c r="E609" s="267"/>
      <c r="F609" s="267"/>
      <c r="G609" s="267"/>
      <c r="H609" s="267"/>
      <c r="I609" s="267"/>
      <c r="J609" s="267"/>
    </row>
    <row r="610" spans="1:10" ht="12.75">
      <c r="A610" s="267"/>
      <c r="B610" s="267"/>
      <c r="C610" s="267"/>
      <c r="D610" s="267"/>
      <c r="E610" s="267"/>
      <c r="F610" s="267"/>
      <c r="G610" s="267"/>
      <c r="H610" s="267"/>
      <c r="I610" s="267"/>
      <c r="J610" s="267"/>
    </row>
    <row r="611" spans="1:10" ht="12.75">
      <c r="A611" s="267"/>
      <c r="B611" s="267"/>
      <c r="C611" s="267"/>
      <c r="D611" s="267"/>
      <c r="E611" s="267"/>
      <c r="F611" s="267"/>
      <c r="G611" s="267"/>
      <c r="H611" s="267"/>
      <c r="I611" s="267"/>
      <c r="J611" s="267"/>
    </row>
    <row r="612" spans="1:10" ht="12.75">
      <c r="A612" s="267"/>
      <c r="B612" s="267"/>
      <c r="C612" s="267"/>
      <c r="D612" s="267"/>
      <c r="E612" s="267"/>
      <c r="F612" s="267"/>
      <c r="G612" s="267"/>
      <c r="H612" s="267"/>
      <c r="I612" s="267"/>
      <c r="J612" s="267"/>
    </row>
    <row r="613" spans="1:10" ht="12.75">
      <c r="A613" s="267"/>
      <c r="B613" s="267"/>
      <c r="C613" s="267"/>
      <c r="D613" s="267"/>
      <c r="E613" s="267"/>
      <c r="F613" s="267"/>
      <c r="G613" s="267"/>
      <c r="H613" s="267"/>
      <c r="I613" s="267"/>
      <c r="J613" s="267"/>
    </row>
    <row r="614" spans="1:10" ht="12.75">
      <c r="A614" s="267"/>
      <c r="B614" s="267"/>
      <c r="C614" s="267"/>
      <c r="D614" s="267"/>
      <c r="E614" s="267"/>
      <c r="F614" s="267"/>
      <c r="G614" s="267"/>
      <c r="H614" s="267"/>
      <c r="I614" s="267"/>
      <c r="J614" s="267"/>
    </row>
    <row r="615" spans="1:10" ht="12.75">
      <c r="A615" s="267"/>
      <c r="B615" s="267"/>
      <c r="C615" s="267"/>
      <c r="D615" s="267"/>
      <c r="E615" s="267"/>
      <c r="F615" s="267"/>
      <c r="G615" s="267"/>
      <c r="H615" s="267"/>
      <c r="I615" s="267"/>
      <c r="J615" s="267"/>
    </row>
    <row r="616" spans="1:10" ht="12.75">
      <c r="A616" s="267"/>
      <c r="B616" s="267"/>
      <c r="C616" s="267"/>
      <c r="D616" s="267"/>
      <c r="E616" s="267"/>
      <c r="F616" s="267"/>
      <c r="G616" s="267"/>
      <c r="H616" s="267"/>
      <c r="I616" s="267"/>
      <c r="J616" s="267"/>
    </row>
    <row r="617" spans="1:10" ht="12.75">
      <c r="A617" s="267"/>
      <c r="B617" s="267"/>
      <c r="C617" s="267"/>
      <c r="D617" s="267"/>
      <c r="E617" s="267"/>
      <c r="F617" s="267"/>
      <c r="G617" s="267"/>
      <c r="H617" s="267"/>
      <c r="I617" s="267"/>
      <c r="J617" s="267"/>
    </row>
    <row r="618" spans="1:10" ht="12.75">
      <c r="A618" s="267"/>
      <c r="B618" s="267"/>
      <c r="C618" s="267"/>
      <c r="D618" s="267"/>
      <c r="E618" s="267"/>
      <c r="F618" s="267"/>
      <c r="G618" s="267"/>
      <c r="H618" s="267"/>
      <c r="I618" s="267"/>
      <c r="J618" s="267"/>
    </row>
    <row r="619" spans="1:10" ht="12.75">
      <c r="A619" s="267"/>
      <c r="B619" s="267"/>
      <c r="C619" s="267"/>
      <c r="D619" s="267"/>
      <c r="E619" s="267"/>
      <c r="F619" s="267"/>
      <c r="G619" s="267"/>
      <c r="H619" s="267"/>
      <c r="I619" s="267"/>
      <c r="J619" s="267"/>
    </row>
    <row r="620" spans="1:10" ht="12.75">
      <c r="A620" s="267"/>
      <c r="B620" s="267"/>
      <c r="C620" s="267"/>
      <c r="D620" s="267"/>
      <c r="E620" s="267"/>
      <c r="F620" s="267"/>
      <c r="G620" s="267"/>
      <c r="H620" s="267"/>
      <c r="I620" s="267"/>
      <c r="J620" s="267"/>
    </row>
    <row r="621" spans="1:10" ht="12.75">
      <c r="A621" s="267"/>
      <c r="B621" s="267"/>
      <c r="C621" s="267"/>
      <c r="D621" s="267"/>
      <c r="E621" s="267"/>
      <c r="F621" s="267"/>
      <c r="G621" s="267"/>
      <c r="H621" s="267"/>
      <c r="I621" s="267"/>
      <c r="J621" s="267"/>
    </row>
    <row r="622" spans="1:10" ht="12.75">
      <c r="A622" s="267"/>
      <c r="B622" s="267"/>
      <c r="C622" s="267"/>
      <c r="D622" s="267"/>
      <c r="E622" s="267"/>
      <c r="F622" s="267"/>
      <c r="G622" s="267"/>
      <c r="H622" s="267"/>
      <c r="I622" s="267"/>
      <c r="J622" s="267"/>
    </row>
    <row r="623" spans="1:10" ht="12.75">
      <c r="A623" s="267"/>
      <c r="B623" s="267"/>
      <c r="C623" s="267"/>
      <c r="D623" s="267"/>
      <c r="E623" s="267"/>
      <c r="F623" s="267"/>
      <c r="G623" s="267"/>
      <c r="H623" s="267"/>
      <c r="I623" s="267"/>
      <c r="J623" s="267"/>
    </row>
    <row r="624" spans="1:10" ht="12.75">
      <c r="A624" s="267"/>
      <c r="B624" s="267"/>
      <c r="C624" s="267"/>
      <c r="D624" s="267"/>
      <c r="E624" s="267"/>
      <c r="F624" s="267"/>
      <c r="G624" s="267"/>
      <c r="H624" s="267"/>
      <c r="I624" s="267"/>
      <c r="J624" s="267"/>
    </row>
    <row r="625" spans="1:10" ht="12.75">
      <c r="A625" s="267"/>
      <c r="B625" s="267"/>
      <c r="C625" s="267"/>
      <c r="D625" s="267"/>
      <c r="E625" s="267"/>
      <c r="F625" s="267"/>
      <c r="G625" s="267"/>
      <c r="H625" s="267"/>
      <c r="I625" s="267"/>
      <c r="J625" s="267"/>
    </row>
    <row r="626" spans="1:10" ht="12.75">
      <c r="A626" s="267"/>
      <c r="B626" s="267"/>
      <c r="C626" s="267"/>
      <c r="D626" s="267"/>
      <c r="E626" s="267"/>
      <c r="F626" s="267"/>
      <c r="G626" s="267"/>
      <c r="H626" s="267"/>
      <c r="I626" s="267"/>
      <c r="J626" s="267"/>
    </row>
    <row r="627" spans="1:10" ht="12.75">
      <c r="A627" s="267"/>
      <c r="B627" s="267"/>
      <c r="C627" s="267"/>
      <c r="D627" s="267"/>
      <c r="E627" s="267"/>
      <c r="F627" s="267"/>
      <c r="G627" s="267"/>
      <c r="H627" s="267"/>
      <c r="I627" s="267"/>
      <c r="J627" s="267"/>
    </row>
    <row r="628" spans="1:10" ht="12.75">
      <c r="A628" s="267"/>
      <c r="B628" s="267"/>
      <c r="C628" s="267"/>
      <c r="D628" s="267"/>
      <c r="E628" s="267"/>
      <c r="F628" s="267"/>
      <c r="G628" s="267"/>
      <c r="H628" s="267"/>
      <c r="I628" s="267"/>
      <c r="J628" s="267"/>
    </row>
    <row r="629" spans="1:10" ht="12.75">
      <c r="A629" s="267"/>
      <c r="B629" s="267"/>
      <c r="C629" s="267"/>
      <c r="D629" s="267"/>
      <c r="E629" s="267"/>
      <c r="F629" s="267"/>
      <c r="G629" s="267"/>
      <c r="H629" s="267"/>
      <c r="I629" s="267"/>
      <c r="J629" s="267"/>
    </row>
    <row r="630" spans="1:10" ht="12.75">
      <c r="A630" s="267"/>
      <c r="B630" s="267"/>
      <c r="C630" s="267"/>
      <c r="D630" s="267"/>
      <c r="E630" s="267"/>
      <c r="F630" s="267"/>
      <c r="G630" s="267"/>
      <c r="H630" s="267"/>
      <c r="I630" s="267"/>
      <c r="J630" s="267"/>
    </row>
    <row r="631" spans="1:10" ht="12.75">
      <c r="A631" s="267"/>
      <c r="B631" s="267"/>
      <c r="C631" s="267"/>
      <c r="D631" s="267"/>
      <c r="E631" s="267"/>
      <c r="F631" s="267"/>
      <c r="G631" s="267"/>
      <c r="H631" s="267"/>
      <c r="I631" s="267"/>
      <c r="J631" s="267"/>
    </row>
    <row r="632" spans="1:10" ht="12.75">
      <c r="A632" s="267"/>
      <c r="B632" s="267"/>
      <c r="C632" s="267"/>
      <c r="D632" s="267"/>
      <c r="E632" s="267"/>
      <c r="F632" s="267"/>
      <c r="G632" s="267"/>
      <c r="H632" s="267"/>
      <c r="I632" s="267"/>
      <c r="J632" s="267"/>
    </row>
    <row r="633" spans="1:10" ht="12.75">
      <c r="A633" s="267"/>
      <c r="B633" s="267"/>
      <c r="C633" s="267"/>
      <c r="D633" s="267"/>
      <c r="E633" s="267"/>
      <c r="F633" s="267"/>
      <c r="G633" s="267"/>
      <c r="H633" s="267"/>
      <c r="I633" s="267"/>
      <c r="J633" s="267"/>
    </row>
    <row r="634" spans="1:10" ht="12.75">
      <c r="A634" s="267"/>
      <c r="B634" s="267"/>
      <c r="C634" s="267"/>
      <c r="D634" s="267"/>
      <c r="E634" s="267"/>
      <c r="F634" s="267"/>
      <c r="G634" s="267"/>
      <c r="H634" s="267"/>
      <c r="I634" s="267"/>
      <c r="J634" s="267"/>
    </row>
    <row r="635" spans="1:10" ht="12.75">
      <c r="A635" s="267"/>
      <c r="B635" s="267"/>
      <c r="C635" s="267"/>
      <c r="D635" s="267"/>
      <c r="E635" s="267"/>
      <c r="F635" s="267"/>
      <c r="G635" s="267"/>
      <c r="H635" s="267"/>
      <c r="I635" s="267"/>
      <c r="J635" s="267"/>
    </row>
    <row r="636" spans="1:10" ht="12.75">
      <c r="A636" s="267"/>
      <c r="B636" s="267"/>
      <c r="C636" s="267"/>
      <c r="D636" s="267"/>
      <c r="E636" s="267"/>
      <c r="F636" s="267"/>
      <c r="G636" s="267"/>
      <c r="H636" s="267"/>
      <c r="I636" s="267"/>
      <c r="J636" s="267"/>
    </row>
    <row r="637" spans="1:10" ht="12.75">
      <c r="A637" s="267"/>
      <c r="B637" s="267"/>
      <c r="C637" s="267"/>
      <c r="D637" s="267"/>
      <c r="E637" s="267"/>
      <c r="F637" s="267"/>
      <c r="G637" s="267"/>
      <c r="H637" s="267"/>
      <c r="I637" s="267"/>
      <c r="J637" s="267"/>
    </row>
    <row r="638" spans="1:10" ht="12.75">
      <c r="A638" s="267"/>
      <c r="B638" s="267"/>
      <c r="C638" s="267"/>
      <c r="D638" s="267"/>
      <c r="E638" s="267"/>
      <c r="F638" s="267"/>
      <c r="G638" s="267"/>
      <c r="H638" s="267"/>
      <c r="I638" s="267"/>
      <c r="J638" s="267"/>
    </row>
    <row r="639" spans="1:10" ht="12.75">
      <c r="A639" s="267"/>
      <c r="B639" s="267"/>
      <c r="C639" s="267"/>
      <c r="D639" s="267"/>
      <c r="E639" s="267"/>
      <c r="F639" s="267"/>
      <c r="G639" s="267"/>
      <c r="H639" s="267"/>
      <c r="I639" s="267"/>
      <c r="J639" s="267"/>
    </row>
    <row r="640" spans="1:10" ht="12.75">
      <c r="A640" s="267"/>
      <c r="B640" s="267"/>
      <c r="C640" s="267"/>
      <c r="D640" s="267"/>
      <c r="E640" s="267"/>
      <c r="F640" s="267"/>
      <c r="G640" s="267"/>
      <c r="H640" s="267"/>
      <c r="I640" s="267"/>
      <c r="J640" s="267"/>
    </row>
    <row r="641" spans="1:10" ht="12.75">
      <c r="A641" s="267"/>
      <c r="B641" s="267"/>
      <c r="C641" s="267"/>
      <c r="D641" s="267"/>
      <c r="E641" s="267"/>
      <c r="F641" s="267"/>
      <c r="G641" s="267"/>
      <c r="H641" s="267"/>
      <c r="I641" s="267"/>
      <c r="J641" s="267"/>
    </row>
    <row r="642" spans="1:10" ht="12.75">
      <c r="A642" s="267"/>
      <c r="B642" s="267"/>
      <c r="C642" s="267"/>
      <c r="D642" s="267"/>
      <c r="E642" s="267"/>
      <c r="F642" s="267"/>
      <c r="G642" s="267"/>
      <c r="H642" s="267"/>
      <c r="I642" s="267"/>
      <c r="J642" s="267"/>
    </row>
    <row r="643" spans="1:10" ht="12.75">
      <c r="A643" s="267"/>
      <c r="B643" s="267"/>
      <c r="C643" s="267"/>
      <c r="D643" s="267"/>
      <c r="E643" s="267"/>
      <c r="F643" s="267"/>
      <c r="G643" s="267"/>
      <c r="H643" s="267"/>
      <c r="I643" s="267"/>
      <c r="J643" s="267"/>
    </row>
    <row r="644" spans="1:10" ht="12.75">
      <c r="A644" s="267"/>
      <c r="B644" s="267"/>
      <c r="C644" s="267"/>
      <c r="D644" s="267"/>
      <c r="E644" s="267"/>
      <c r="F644" s="267"/>
      <c r="G644" s="267"/>
      <c r="H644" s="267"/>
      <c r="I644" s="267"/>
      <c r="J644" s="267"/>
    </row>
    <row r="645" spans="1:10" ht="12.75">
      <c r="A645" s="267"/>
      <c r="B645" s="267"/>
      <c r="C645" s="267"/>
      <c r="D645" s="267"/>
      <c r="E645" s="267"/>
      <c r="F645" s="267"/>
      <c r="G645" s="267"/>
      <c r="H645" s="267"/>
      <c r="I645" s="267"/>
      <c r="J645" s="267"/>
    </row>
    <row r="646" spans="1:10" ht="12.75">
      <c r="A646" s="267"/>
      <c r="B646" s="267"/>
      <c r="C646" s="267"/>
      <c r="D646" s="267"/>
      <c r="E646" s="267"/>
      <c r="F646" s="267"/>
      <c r="G646" s="267"/>
      <c r="H646" s="267"/>
      <c r="I646" s="267"/>
      <c r="J646" s="267"/>
    </row>
    <row r="647" spans="1:10" ht="12.75">
      <c r="A647" s="267"/>
      <c r="B647" s="267"/>
      <c r="C647" s="267"/>
      <c r="D647" s="267"/>
      <c r="E647" s="267"/>
      <c r="F647" s="267"/>
      <c r="G647" s="267"/>
      <c r="H647" s="267"/>
      <c r="I647" s="267"/>
      <c r="J647" s="267"/>
    </row>
    <row r="648" spans="1:10" ht="12.75">
      <c r="A648" s="267"/>
      <c r="B648" s="267"/>
      <c r="C648" s="267"/>
      <c r="D648" s="267"/>
      <c r="E648" s="267"/>
      <c r="F648" s="267"/>
      <c r="G648" s="267"/>
      <c r="H648" s="267"/>
      <c r="I648" s="267"/>
      <c r="J648" s="267"/>
    </row>
    <row r="649" spans="1:10" ht="12.75">
      <c r="A649" s="267"/>
      <c r="B649" s="267"/>
      <c r="C649" s="267"/>
      <c r="D649" s="267"/>
      <c r="E649" s="267"/>
      <c r="F649" s="267"/>
      <c r="G649" s="267"/>
      <c r="H649" s="267"/>
      <c r="I649" s="267"/>
      <c r="J649" s="267"/>
    </row>
    <row r="650" spans="1:10" ht="12.75">
      <c r="A650" s="267"/>
      <c r="B650" s="267"/>
      <c r="C650" s="267"/>
      <c r="D650" s="267"/>
      <c r="E650" s="267"/>
      <c r="F650" s="267"/>
      <c r="G650" s="267"/>
      <c r="H650" s="267"/>
      <c r="I650" s="267"/>
      <c r="J650" s="267"/>
    </row>
    <row r="651" spans="1:10" ht="12.75">
      <c r="A651" s="267"/>
      <c r="B651" s="267"/>
      <c r="C651" s="267"/>
      <c r="D651" s="267"/>
      <c r="E651" s="267"/>
      <c r="F651" s="267"/>
      <c r="G651" s="267"/>
      <c r="H651" s="267"/>
      <c r="I651" s="267"/>
      <c r="J651" s="267"/>
    </row>
    <row r="652" spans="1:10" ht="12.75">
      <c r="A652" s="267"/>
      <c r="B652" s="267"/>
      <c r="C652" s="267"/>
      <c r="D652" s="267"/>
      <c r="E652" s="267"/>
      <c r="F652" s="267"/>
      <c r="G652" s="267"/>
      <c r="H652" s="267"/>
      <c r="I652" s="267"/>
      <c r="J652" s="267"/>
    </row>
    <row r="653" spans="1:10" ht="12.75">
      <c r="A653" s="267"/>
      <c r="B653" s="267"/>
      <c r="C653" s="267"/>
      <c r="D653" s="267"/>
      <c r="E653" s="267"/>
      <c r="F653" s="267"/>
      <c r="G653" s="267"/>
      <c r="H653" s="267"/>
      <c r="I653" s="267"/>
      <c r="J653" s="267"/>
    </row>
    <row r="654" spans="1:10" ht="12.75">
      <c r="A654" s="267"/>
      <c r="B654" s="267"/>
      <c r="C654" s="267"/>
      <c r="D654" s="267"/>
      <c r="E654" s="267"/>
      <c r="F654" s="267"/>
      <c r="G654" s="267"/>
      <c r="H654" s="267"/>
      <c r="I654" s="267"/>
      <c r="J654" s="267"/>
    </row>
    <row r="655" spans="1:10" ht="12.75">
      <c r="A655" s="267"/>
      <c r="B655" s="267"/>
      <c r="C655" s="267"/>
      <c r="D655" s="267"/>
      <c r="E655" s="267"/>
      <c r="F655" s="267"/>
      <c r="G655" s="267"/>
      <c r="H655" s="267"/>
      <c r="I655" s="267"/>
      <c r="J655" s="267"/>
    </row>
    <row r="656" spans="1:10" ht="12.75">
      <c r="A656" s="267"/>
      <c r="B656" s="267"/>
      <c r="C656" s="267"/>
      <c r="D656" s="267"/>
      <c r="E656" s="267"/>
      <c r="F656" s="267"/>
      <c r="G656" s="267"/>
      <c r="H656" s="267"/>
      <c r="I656" s="267"/>
      <c r="J656" s="267"/>
    </row>
    <row r="657" spans="1:10" ht="12.75">
      <c r="A657" s="267"/>
      <c r="B657" s="267"/>
      <c r="C657" s="267"/>
      <c r="D657" s="267"/>
      <c r="E657" s="267"/>
      <c r="F657" s="267"/>
      <c r="G657" s="267"/>
      <c r="H657" s="267"/>
      <c r="I657" s="267"/>
      <c r="J657" s="267"/>
    </row>
    <row r="658" spans="1:10" ht="12.75">
      <c r="A658" s="267"/>
      <c r="B658" s="267"/>
      <c r="C658" s="267"/>
      <c r="D658" s="267"/>
      <c r="E658" s="267"/>
      <c r="F658" s="267"/>
      <c r="G658" s="267"/>
      <c r="H658" s="267"/>
      <c r="I658" s="267"/>
      <c r="J658" s="267"/>
    </row>
    <row r="659" spans="1:10" ht="12.75">
      <c r="A659" s="267"/>
      <c r="B659" s="267"/>
      <c r="C659" s="267"/>
      <c r="D659" s="267"/>
      <c r="E659" s="267"/>
      <c r="F659" s="267"/>
      <c r="G659" s="267"/>
      <c r="H659" s="267"/>
      <c r="I659" s="267"/>
      <c r="J659" s="267"/>
    </row>
    <row r="660" spans="1:10" ht="12.75">
      <c r="A660" s="267"/>
      <c r="B660" s="267"/>
      <c r="C660" s="267"/>
      <c r="D660" s="267"/>
      <c r="E660" s="267"/>
      <c r="F660" s="267"/>
      <c r="G660" s="267"/>
      <c r="H660" s="267"/>
      <c r="I660" s="267"/>
      <c r="J660" s="267"/>
    </row>
    <row r="661" spans="1:10" ht="12.75">
      <c r="A661" s="267"/>
      <c r="B661" s="267"/>
      <c r="C661" s="267"/>
      <c r="D661" s="267"/>
      <c r="E661" s="267"/>
      <c r="F661" s="267"/>
      <c r="G661" s="267"/>
      <c r="H661" s="267"/>
      <c r="I661" s="267"/>
      <c r="J661" s="267"/>
    </row>
    <row r="662" spans="1:10" ht="12.75">
      <c r="A662" s="267"/>
      <c r="B662" s="267"/>
      <c r="C662" s="267"/>
      <c r="D662" s="267"/>
      <c r="E662" s="267"/>
      <c r="F662" s="267"/>
      <c r="G662" s="267"/>
      <c r="H662" s="267"/>
      <c r="I662" s="267"/>
      <c r="J662" s="267"/>
    </row>
    <row r="663" spans="1:10" ht="12.75">
      <c r="A663" s="267"/>
      <c r="B663" s="267"/>
      <c r="C663" s="267"/>
      <c r="D663" s="267"/>
      <c r="E663" s="267"/>
      <c r="F663" s="267"/>
      <c r="G663" s="267"/>
      <c r="H663" s="267"/>
      <c r="I663" s="267"/>
      <c r="J663" s="267"/>
    </row>
    <row r="664" spans="1:10" ht="12.75">
      <c r="A664" s="267"/>
      <c r="B664" s="267"/>
      <c r="C664" s="267"/>
      <c r="D664" s="267"/>
      <c r="E664" s="267"/>
      <c r="F664" s="267"/>
      <c r="G664" s="267"/>
      <c r="H664" s="267"/>
      <c r="I664" s="267"/>
      <c r="J664" s="267"/>
    </row>
    <row r="665" spans="1:10" ht="12.75">
      <c r="A665" s="267"/>
      <c r="B665" s="267"/>
      <c r="C665" s="267"/>
      <c r="D665" s="267"/>
      <c r="E665" s="267"/>
      <c r="F665" s="267"/>
      <c r="G665" s="267"/>
      <c r="H665" s="267"/>
      <c r="I665" s="267"/>
      <c r="J665" s="267"/>
    </row>
    <row r="666" spans="1:10" ht="12.75">
      <c r="A666" s="267"/>
      <c r="B666" s="267"/>
      <c r="C666" s="267"/>
      <c r="D666" s="267"/>
      <c r="E666" s="267"/>
      <c r="F666" s="267"/>
      <c r="G666" s="267"/>
      <c r="H666" s="267"/>
      <c r="I666" s="267"/>
      <c r="J666" s="267"/>
    </row>
    <row r="667" spans="1:10" ht="12.75">
      <c r="A667" s="267"/>
      <c r="B667" s="267"/>
      <c r="C667" s="267"/>
      <c r="D667" s="267"/>
      <c r="E667" s="267"/>
      <c r="F667" s="267"/>
      <c r="G667" s="267"/>
      <c r="H667" s="267"/>
      <c r="I667" s="267"/>
      <c r="J667" s="267"/>
    </row>
    <row r="668" spans="1:10" ht="12.75">
      <c r="A668" s="267"/>
      <c r="B668" s="267"/>
      <c r="C668" s="267"/>
      <c r="D668" s="267"/>
      <c r="E668" s="267"/>
      <c r="F668" s="267"/>
      <c r="G668" s="267"/>
      <c r="H668" s="267"/>
      <c r="I668" s="267"/>
      <c r="J668" s="267"/>
    </row>
    <row r="669" spans="1:10" ht="12.75">
      <c r="A669" s="267"/>
      <c r="B669" s="267"/>
      <c r="C669" s="267"/>
      <c r="D669" s="267"/>
      <c r="E669" s="267"/>
      <c r="F669" s="267"/>
      <c r="G669" s="267"/>
      <c r="H669" s="267"/>
      <c r="I669" s="267"/>
      <c r="J669" s="267"/>
    </row>
    <row r="670" spans="1:10" ht="12.75">
      <c r="A670" s="267"/>
      <c r="B670" s="267"/>
      <c r="C670" s="267"/>
      <c r="D670" s="267"/>
      <c r="E670" s="267"/>
      <c r="F670" s="267"/>
      <c r="G670" s="267"/>
      <c r="H670" s="267"/>
      <c r="I670" s="267"/>
      <c r="J670" s="267"/>
    </row>
    <row r="671" spans="1:10" ht="12.75">
      <c r="A671" s="267"/>
      <c r="B671" s="267"/>
      <c r="C671" s="267"/>
      <c r="D671" s="267"/>
      <c r="E671" s="267"/>
      <c r="F671" s="267"/>
      <c r="G671" s="267"/>
      <c r="H671" s="267"/>
      <c r="I671" s="267"/>
      <c r="J671" s="267"/>
    </row>
    <row r="672" spans="1:10" ht="12.75">
      <c r="A672" s="267"/>
      <c r="B672" s="267"/>
      <c r="C672" s="267"/>
      <c r="D672" s="267"/>
      <c r="E672" s="267"/>
      <c r="F672" s="267"/>
      <c r="G672" s="267"/>
      <c r="H672" s="267"/>
      <c r="I672" s="267"/>
      <c r="J672" s="267"/>
    </row>
    <row r="673" spans="1:10" ht="12.75">
      <c r="A673" s="267"/>
      <c r="B673" s="267"/>
      <c r="C673" s="267"/>
      <c r="D673" s="267"/>
      <c r="E673" s="267"/>
      <c r="F673" s="267"/>
      <c r="G673" s="267"/>
      <c r="H673" s="267"/>
      <c r="I673" s="267"/>
      <c r="J673" s="267"/>
    </row>
    <row r="674" spans="1:10" ht="12.75">
      <c r="A674" s="267"/>
      <c r="B674" s="267"/>
      <c r="C674" s="267"/>
      <c r="D674" s="267"/>
      <c r="E674" s="267"/>
      <c r="F674" s="267"/>
      <c r="G674" s="267"/>
      <c r="H674" s="267"/>
      <c r="I674" s="267"/>
      <c r="J674" s="267"/>
    </row>
    <row r="675" spans="1:10" ht="12.75">
      <c r="A675" s="267"/>
      <c r="B675" s="267"/>
      <c r="C675" s="267"/>
      <c r="D675" s="267"/>
      <c r="E675" s="267"/>
      <c r="F675" s="267"/>
      <c r="G675" s="267"/>
      <c r="H675" s="267"/>
      <c r="I675" s="267"/>
      <c r="J675" s="267"/>
    </row>
    <row r="676" spans="1:10" ht="12.75">
      <c r="A676" s="267"/>
      <c r="B676" s="267"/>
      <c r="C676" s="267"/>
      <c r="D676" s="267"/>
      <c r="E676" s="267"/>
      <c r="F676" s="267"/>
      <c r="G676" s="267"/>
      <c r="H676" s="267"/>
      <c r="I676" s="267"/>
      <c r="J676" s="267"/>
    </row>
    <row r="677" spans="1:10" ht="12.75">
      <c r="A677" s="267"/>
      <c r="B677" s="267"/>
      <c r="C677" s="267"/>
      <c r="D677" s="267"/>
      <c r="E677" s="267"/>
      <c r="F677" s="267"/>
      <c r="G677" s="267"/>
      <c r="H677" s="267"/>
      <c r="I677" s="267"/>
      <c r="J677" s="267"/>
    </row>
    <row r="678" spans="1:10" ht="12.75">
      <c r="A678" s="267"/>
      <c r="B678" s="267"/>
      <c r="C678" s="267"/>
      <c r="D678" s="267"/>
      <c r="E678" s="267"/>
      <c r="F678" s="267"/>
      <c r="G678" s="267"/>
      <c r="H678" s="267"/>
      <c r="I678" s="267"/>
      <c r="J678" s="267"/>
    </row>
    <row r="679" spans="1:10" ht="12.75">
      <c r="A679" s="267"/>
      <c r="B679" s="267"/>
      <c r="C679" s="267"/>
      <c r="D679" s="267"/>
      <c r="E679" s="267"/>
      <c r="F679" s="267"/>
      <c r="G679" s="267"/>
      <c r="H679" s="267"/>
      <c r="I679" s="267"/>
      <c r="J679" s="267"/>
    </row>
    <row r="680" spans="1:10" ht="12.75">
      <c r="A680" s="267"/>
      <c r="B680" s="267"/>
      <c r="C680" s="267"/>
      <c r="D680" s="267"/>
      <c r="E680" s="267"/>
      <c r="F680" s="267"/>
      <c r="G680" s="267"/>
      <c r="H680" s="267"/>
      <c r="I680" s="267"/>
      <c r="J680" s="267"/>
    </row>
    <row r="681" spans="1:10" ht="12.75">
      <c r="A681" s="267"/>
      <c r="B681" s="267"/>
      <c r="C681" s="267"/>
      <c r="D681" s="267"/>
      <c r="E681" s="267"/>
      <c r="F681" s="267"/>
      <c r="G681" s="267"/>
      <c r="H681" s="267"/>
      <c r="I681" s="267"/>
      <c r="J681" s="267"/>
    </row>
    <row r="682" spans="1:10" ht="12.75">
      <c r="A682" s="267"/>
      <c r="B682" s="267"/>
      <c r="C682" s="267"/>
      <c r="D682" s="267"/>
      <c r="E682" s="267"/>
      <c r="F682" s="267"/>
      <c r="G682" s="267"/>
      <c r="H682" s="267"/>
      <c r="I682" s="267"/>
      <c r="J682" s="267"/>
    </row>
    <row r="683" spans="1:10" ht="12.75">
      <c r="A683" s="267"/>
      <c r="B683" s="267"/>
      <c r="C683" s="267"/>
      <c r="D683" s="267"/>
      <c r="E683" s="267"/>
      <c r="F683" s="267"/>
      <c r="G683" s="267"/>
      <c r="H683" s="267"/>
      <c r="I683" s="267"/>
      <c r="J683" s="267"/>
    </row>
    <row r="684" spans="1:10" ht="12.75">
      <c r="A684" s="267"/>
      <c r="B684" s="267"/>
      <c r="C684" s="267"/>
      <c r="D684" s="267"/>
      <c r="E684" s="267"/>
      <c r="F684" s="267"/>
      <c r="G684" s="267"/>
      <c r="H684" s="267"/>
      <c r="I684" s="267"/>
      <c r="J684" s="267"/>
    </row>
    <row r="685" spans="1:10" ht="12.75">
      <c r="A685" s="267"/>
      <c r="B685" s="267"/>
      <c r="C685" s="267"/>
      <c r="D685" s="267"/>
      <c r="E685" s="267"/>
      <c r="F685" s="267"/>
      <c r="G685" s="267"/>
      <c r="H685" s="267"/>
      <c r="I685" s="267"/>
      <c r="J685" s="267"/>
    </row>
    <row r="686" spans="1:10" ht="12.75">
      <c r="A686" s="267"/>
      <c r="B686" s="267"/>
      <c r="C686" s="267"/>
      <c r="D686" s="267"/>
      <c r="E686" s="267"/>
      <c r="F686" s="267"/>
      <c r="G686" s="267"/>
      <c r="H686" s="267"/>
      <c r="I686" s="267"/>
      <c r="J686" s="267"/>
    </row>
    <row r="687" spans="1:10" ht="12.75">
      <c r="A687" s="267"/>
      <c r="B687" s="267"/>
      <c r="C687" s="267"/>
      <c r="D687" s="267"/>
      <c r="E687" s="267"/>
      <c r="F687" s="267"/>
      <c r="G687" s="267"/>
      <c r="H687" s="267"/>
      <c r="I687" s="267"/>
      <c r="J687" s="267"/>
    </row>
    <row r="688" spans="1:10" ht="12.75">
      <c r="A688" s="267"/>
      <c r="B688" s="267"/>
      <c r="C688" s="267"/>
      <c r="D688" s="267"/>
      <c r="E688" s="267"/>
      <c r="F688" s="267"/>
      <c r="G688" s="267"/>
      <c r="H688" s="267"/>
      <c r="I688" s="267"/>
      <c r="J688" s="267"/>
    </row>
    <row r="689" spans="1:10" ht="12.75">
      <c r="A689" s="267"/>
      <c r="B689" s="267"/>
      <c r="C689" s="267"/>
      <c r="D689" s="267"/>
      <c r="E689" s="267"/>
      <c r="F689" s="267"/>
      <c r="G689" s="267"/>
      <c r="H689" s="267"/>
      <c r="I689" s="267"/>
      <c r="J689" s="267"/>
    </row>
    <row r="690" spans="1:10" ht="12.75">
      <c r="A690" s="267"/>
      <c r="B690" s="267"/>
      <c r="C690" s="267"/>
      <c r="D690" s="267"/>
      <c r="E690" s="267"/>
      <c r="F690" s="267"/>
      <c r="G690" s="267"/>
      <c r="H690" s="267"/>
      <c r="I690" s="267"/>
      <c r="J690" s="267"/>
    </row>
    <row r="691" spans="1:10" ht="12.75">
      <c r="A691" s="267"/>
      <c r="B691" s="267"/>
      <c r="C691" s="267"/>
      <c r="D691" s="267"/>
      <c r="E691" s="267"/>
      <c r="F691" s="267"/>
      <c r="G691" s="267"/>
      <c r="H691" s="267"/>
      <c r="I691" s="267"/>
      <c r="J691" s="267"/>
    </row>
    <row r="692" spans="1:10" ht="12.75">
      <c r="A692" s="267"/>
      <c r="B692" s="267"/>
      <c r="C692" s="267"/>
      <c r="D692" s="267"/>
      <c r="E692" s="267"/>
      <c r="F692" s="267"/>
      <c r="G692" s="267"/>
      <c r="H692" s="267"/>
      <c r="I692" s="267"/>
      <c r="J692" s="267"/>
    </row>
    <row r="693" spans="1:10" ht="12.75">
      <c r="A693" s="267"/>
      <c r="B693" s="267"/>
      <c r="C693" s="267"/>
      <c r="D693" s="267"/>
      <c r="E693" s="267"/>
      <c r="F693" s="267"/>
      <c r="G693" s="267"/>
      <c r="H693" s="267"/>
      <c r="I693" s="267"/>
      <c r="J693" s="267"/>
    </row>
    <row r="694" spans="1:10" ht="12.75">
      <c r="A694" s="267"/>
      <c r="B694" s="267"/>
      <c r="C694" s="267"/>
      <c r="D694" s="267"/>
      <c r="E694" s="267"/>
      <c r="F694" s="267"/>
      <c r="G694" s="267"/>
      <c r="H694" s="267"/>
      <c r="I694" s="267"/>
      <c r="J694" s="267"/>
    </row>
    <row r="695" spans="1:10" ht="12.75">
      <c r="A695" s="267"/>
      <c r="B695" s="267"/>
      <c r="C695" s="267"/>
      <c r="D695" s="267"/>
      <c r="E695" s="267"/>
      <c r="F695" s="267"/>
      <c r="G695" s="267"/>
      <c r="H695" s="267"/>
      <c r="I695" s="267"/>
      <c r="J695" s="267"/>
    </row>
    <row r="696" spans="1:10" ht="12.75">
      <c r="A696" s="267"/>
      <c r="B696" s="267"/>
      <c r="C696" s="267"/>
      <c r="D696" s="267"/>
      <c r="E696" s="267"/>
      <c r="F696" s="267"/>
      <c r="G696" s="267"/>
      <c r="H696" s="267"/>
      <c r="I696" s="267"/>
      <c r="J696" s="267"/>
    </row>
    <row r="697" spans="1:10" ht="12.75">
      <c r="A697" s="267"/>
      <c r="B697" s="267"/>
      <c r="C697" s="267"/>
      <c r="D697" s="267"/>
      <c r="E697" s="267"/>
      <c r="F697" s="267"/>
      <c r="G697" s="267"/>
      <c r="H697" s="267"/>
      <c r="I697" s="267"/>
      <c r="J697" s="267"/>
    </row>
    <row r="698" spans="1:10" ht="12.75">
      <c r="A698" s="267"/>
      <c r="B698" s="267"/>
      <c r="C698" s="267"/>
      <c r="D698" s="267"/>
      <c r="E698" s="267"/>
      <c r="F698" s="267"/>
      <c r="G698" s="267"/>
      <c r="H698" s="267"/>
      <c r="I698" s="267"/>
      <c r="J698" s="267"/>
    </row>
    <row r="699" spans="1:10" ht="12.75">
      <c r="A699" s="267"/>
      <c r="B699" s="267"/>
      <c r="C699" s="267"/>
      <c r="D699" s="267"/>
      <c r="E699" s="267"/>
      <c r="F699" s="267"/>
      <c r="G699" s="267"/>
      <c r="H699" s="267"/>
      <c r="I699" s="267"/>
      <c r="J699" s="267"/>
    </row>
    <row r="700" spans="1:10" ht="12.75">
      <c r="A700" s="267"/>
      <c r="B700" s="267"/>
      <c r="C700" s="267"/>
      <c r="D700" s="267"/>
      <c r="E700" s="267"/>
      <c r="F700" s="267"/>
      <c r="G700" s="267"/>
      <c r="H700" s="267"/>
      <c r="I700" s="267"/>
      <c r="J700" s="267"/>
    </row>
    <row r="701" spans="1:10" ht="12.75">
      <c r="A701" s="267"/>
      <c r="B701" s="267"/>
      <c r="C701" s="267"/>
      <c r="D701" s="267"/>
      <c r="E701" s="267"/>
      <c r="F701" s="267"/>
      <c r="G701" s="267"/>
      <c r="H701" s="267"/>
      <c r="I701" s="267"/>
      <c r="J701" s="267"/>
    </row>
    <row r="702" spans="1:10" ht="12.75">
      <c r="A702" s="267"/>
      <c r="B702" s="267"/>
      <c r="C702" s="267"/>
      <c r="D702" s="267"/>
      <c r="E702" s="267"/>
      <c r="F702" s="267"/>
      <c r="G702" s="267"/>
      <c r="H702" s="267"/>
      <c r="I702" s="267"/>
      <c r="J702" s="267"/>
    </row>
    <row r="703" spans="1:10" ht="12.75">
      <c r="A703" s="267"/>
      <c r="B703" s="267"/>
      <c r="C703" s="267"/>
      <c r="D703" s="267"/>
      <c r="E703" s="267"/>
      <c r="F703" s="267"/>
      <c r="G703" s="267"/>
      <c r="H703" s="267"/>
      <c r="I703" s="267"/>
      <c r="J703" s="267"/>
    </row>
    <row r="704" spans="1:10" ht="12.75">
      <c r="A704" s="267"/>
      <c r="B704" s="267"/>
      <c r="C704" s="267"/>
      <c r="D704" s="267"/>
      <c r="E704" s="267"/>
      <c r="F704" s="267"/>
      <c r="G704" s="267"/>
      <c r="H704" s="267"/>
      <c r="I704" s="267"/>
      <c r="J704" s="267"/>
    </row>
    <row r="705" spans="1:10" ht="12.75">
      <c r="A705" s="267"/>
      <c r="B705" s="267"/>
      <c r="C705" s="267"/>
      <c r="D705" s="267"/>
      <c r="E705" s="267"/>
      <c r="F705" s="267"/>
      <c r="G705" s="267"/>
      <c r="H705" s="267"/>
      <c r="I705" s="267"/>
      <c r="J705" s="267"/>
    </row>
    <row r="706" spans="1:10" ht="12.75">
      <c r="A706" s="267"/>
      <c r="B706" s="267"/>
      <c r="C706" s="267"/>
      <c r="D706" s="267"/>
      <c r="E706" s="267"/>
      <c r="F706" s="267"/>
      <c r="G706" s="267"/>
      <c r="H706" s="267"/>
      <c r="I706" s="267"/>
      <c r="J706" s="267"/>
    </row>
    <row r="707" spans="1:10" ht="12.75">
      <c r="A707" s="267"/>
      <c r="B707" s="267"/>
      <c r="C707" s="267"/>
      <c r="D707" s="267"/>
      <c r="E707" s="267"/>
      <c r="F707" s="267"/>
      <c r="G707" s="267"/>
      <c r="H707" s="267"/>
      <c r="I707" s="267"/>
      <c r="J707" s="267"/>
    </row>
    <row r="708" spans="1:10" ht="12.75">
      <c r="A708" s="267"/>
      <c r="B708" s="267"/>
      <c r="C708" s="267"/>
      <c r="D708" s="267"/>
      <c r="E708" s="267"/>
      <c r="F708" s="267"/>
      <c r="G708" s="267"/>
      <c r="H708" s="267"/>
      <c r="I708" s="267"/>
      <c r="J708" s="267"/>
    </row>
    <row r="709" spans="1:10" ht="12.75">
      <c r="A709" s="267"/>
      <c r="B709" s="267"/>
      <c r="C709" s="267"/>
      <c r="D709" s="267"/>
      <c r="E709" s="267"/>
      <c r="F709" s="267"/>
      <c r="G709" s="267"/>
      <c r="H709" s="267"/>
      <c r="I709" s="267"/>
      <c r="J709" s="267"/>
    </row>
    <row r="710" spans="1:10" ht="12.75">
      <c r="A710" s="267"/>
      <c r="B710" s="267"/>
      <c r="C710" s="267"/>
      <c r="D710" s="267"/>
      <c r="E710" s="267"/>
      <c r="F710" s="267"/>
      <c r="G710" s="267"/>
      <c r="H710" s="267"/>
      <c r="I710" s="267"/>
      <c r="J710" s="267"/>
    </row>
    <row r="711" spans="1:10" ht="12.75">
      <c r="A711" s="267"/>
      <c r="B711" s="267"/>
      <c r="C711" s="267"/>
      <c r="D711" s="267"/>
      <c r="E711" s="267"/>
      <c r="F711" s="267"/>
      <c r="G711" s="267"/>
      <c r="H711" s="267"/>
      <c r="I711" s="267"/>
      <c r="J711" s="267"/>
    </row>
    <row r="712" spans="1:10" ht="12.75">
      <c r="A712" s="267"/>
      <c r="B712" s="267"/>
      <c r="C712" s="267"/>
      <c r="D712" s="267"/>
      <c r="E712" s="267"/>
      <c r="F712" s="267"/>
      <c r="G712" s="267"/>
      <c r="H712" s="267"/>
      <c r="I712" s="267"/>
      <c r="J712" s="267"/>
    </row>
    <row r="713" spans="1:10" ht="12.75">
      <c r="A713" s="267"/>
      <c r="B713" s="267"/>
      <c r="C713" s="267"/>
      <c r="D713" s="267"/>
      <c r="E713" s="267"/>
      <c r="F713" s="267"/>
      <c r="G713" s="267"/>
      <c r="H713" s="267"/>
      <c r="I713" s="267"/>
      <c r="J713" s="267"/>
    </row>
    <row r="714" spans="1:10" ht="12.75">
      <c r="A714" s="267"/>
      <c r="B714" s="267"/>
      <c r="C714" s="267"/>
      <c r="D714" s="267"/>
      <c r="E714" s="267"/>
      <c r="F714" s="267"/>
      <c r="G714" s="267"/>
      <c r="H714" s="267"/>
      <c r="I714" s="267"/>
      <c r="J714" s="267"/>
    </row>
    <row r="715" spans="1:10" ht="12.75">
      <c r="A715" s="267"/>
      <c r="B715" s="267"/>
      <c r="C715" s="267"/>
      <c r="D715" s="267"/>
      <c r="E715" s="267"/>
      <c r="F715" s="267"/>
      <c r="G715" s="267"/>
      <c r="H715" s="267"/>
      <c r="I715" s="267"/>
      <c r="J715" s="267"/>
    </row>
    <row r="716" spans="1:10" ht="12.75">
      <c r="A716" s="267"/>
      <c r="B716" s="267"/>
      <c r="C716" s="267"/>
      <c r="D716" s="267"/>
      <c r="E716" s="267"/>
      <c r="F716" s="267"/>
      <c r="G716" s="267"/>
      <c r="H716" s="267"/>
      <c r="I716" s="267"/>
      <c r="J716" s="267"/>
    </row>
    <row r="717" spans="1:10" ht="12.75">
      <c r="A717" s="267"/>
      <c r="B717" s="267"/>
      <c r="C717" s="267"/>
      <c r="D717" s="267"/>
      <c r="E717" s="267"/>
      <c r="F717" s="267"/>
      <c r="G717" s="267"/>
      <c r="H717" s="267"/>
      <c r="I717" s="267"/>
      <c r="J717" s="267"/>
    </row>
    <row r="718" spans="1:10" ht="12.75">
      <c r="A718" s="267"/>
      <c r="B718" s="267"/>
      <c r="C718" s="267"/>
      <c r="D718" s="267"/>
      <c r="E718" s="267"/>
      <c r="F718" s="267"/>
      <c r="G718" s="267"/>
      <c r="H718" s="267"/>
      <c r="I718" s="267"/>
      <c r="J718" s="267"/>
    </row>
    <row r="719" spans="1:10" ht="12.75">
      <c r="A719" s="267"/>
      <c r="B719" s="267"/>
      <c r="C719" s="267"/>
      <c r="D719" s="267"/>
      <c r="E719" s="267"/>
      <c r="F719" s="267"/>
      <c r="G719" s="267"/>
      <c r="H719" s="267"/>
      <c r="I719" s="267"/>
      <c r="J719" s="267"/>
    </row>
    <row r="720" spans="1:10" ht="12.75">
      <c r="A720" s="267"/>
      <c r="B720" s="267"/>
      <c r="C720" s="267"/>
      <c r="D720" s="267"/>
      <c r="E720" s="267"/>
      <c r="F720" s="267"/>
      <c r="G720" s="267"/>
      <c r="H720" s="267"/>
      <c r="I720" s="267"/>
      <c r="J720" s="267"/>
    </row>
    <row r="721" spans="1:10" ht="12.75">
      <c r="A721" s="267"/>
      <c r="B721" s="267"/>
      <c r="C721" s="267"/>
      <c r="D721" s="267"/>
      <c r="E721" s="267"/>
      <c r="F721" s="267"/>
      <c r="G721" s="267"/>
      <c r="H721" s="267"/>
      <c r="I721" s="267"/>
      <c r="J721" s="267"/>
    </row>
    <row r="722" spans="1:10" ht="12.75">
      <c r="A722" s="267"/>
      <c r="B722" s="267"/>
      <c r="C722" s="267"/>
      <c r="D722" s="267"/>
      <c r="E722" s="267"/>
      <c r="F722" s="267"/>
      <c r="G722" s="267"/>
      <c r="H722" s="267"/>
      <c r="I722" s="267"/>
      <c r="J722" s="267"/>
    </row>
    <row r="723" spans="1:10" ht="12.75">
      <c r="A723" s="267"/>
      <c r="B723" s="267"/>
      <c r="C723" s="267"/>
      <c r="D723" s="267"/>
      <c r="E723" s="267"/>
      <c r="F723" s="267"/>
      <c r="G723" s="267"/>
      <c r="H723" s="267"/>
      <c r="I723" s="267"/>
      <c r="J723" s="267"/>
    </row>
    <row r="724" spans="1:10" ht="12.75">
      <c r="A724" s="267"/>
      <c r="B724" s="267"/>
      <c r="C724" s="267"/>
      <c r="D724" s="267"/>
      <c r="E724" s="267"/>
      <c r="F724" s="267"/>
      <c r="G724" s="267"/>
      <c r="H724" s="267"/>
      <c r="I724" s="267"/>
      <c r="J724" s="267"/>
    </row>
    <row r="725" spans="1:10" ht="12.75">
      <c r="A725" s="267"/>
      <c r="B725" s="267"/>
      <c r="C725" s="267"/>
      <c r="D725" s="267"/>
      <c r="E725" s="267"/>
      <c r="F725" s="267"/>
      <c r="G725" s="267"/>
      <c r="H725" s="267"/>
      <c r="I725" s="267"/>
      <c r="J725" s="267"/>
    </row>
    <row r="726" spans="1:10" ht="12.75">
      <c r="A726" s="267"/>
      <c r="B726" s="267"/>
      <c r="C726" s="267"/>
      <c r="D726" s="267"/>
      <c r="E726" s="267"/>
      <c r="F726" s="267"/>
      <c r="G726" s="267"/>
      <c r="H726" s="267"/>
      <c r="I726" s="267"/>
      <c r="J726" s="267"/>
    </row>
    <row r="727" spans="1:10" ht="12.75">
      <c r="A727" s="267"/>
      <c r="B727" s="267"/>
      <c r="C727" s="267"/>
      <c r="D727" s="267"/>
      <c r="E727" s="267"/>
      <c r="F727" s="267"/>
      <c r="G727" s="267"/>
      <c r="H727" s="267"/>
      <c r="I727" s="267"/>
      <c r="J727" s="267"/>
    </row>
    <row r="728" spans="1:10" ht="12.75">
      <c r="A728" s="267"/>
      <c r="B728" s="267"/>
      <c r="C728" s="267"/>
      <c r="D728" s="267"/>
      <c r="E728" s="267"/>
      <c r="F728" s="267"/>
      <c r="G728" s="267"/>
      <c r="H728" s="267"/>
      <c r="I728" s="267"/>
      <c r="J728" s="267"/>
    </row>
    <row r="729" spans="1:10" ht="12.75">
      <c r="A729" s="267"/>
      <c r="B729" s="267"/>
      <c r="C729" s="267"/>
      <c r="D729" s="267"/>
      <c r="E729" s="267"/>
      <c r="F729" s="267"/>
      <c r="G729" s="267"/>
      <c r="H729" s="267"/>
      <c r="I729" s="267"/>
      <c r="J729" s="267"/>
    </row>
    <row r="730" spans="1:10" ht="12.75">
      <c r="A730" s="267"/>
      <c r="B730" s="267"/>
      <c r="C730" s="267"/>
      <c r="D730" s="267"/>
      <c r="E730" s="267"/>
      <c r="F730" s="267"/>
      <c r="G730" s="267"/>
      <c r="H730" s="267"/>
      <c r="I730" s="267"/>
      <c r="J730" s="267"/>
    </row>
    <row r="731" spans="1:10" ht="12.75">
      <c r="A731" s="267"/>
      <c r="B731" s="267"/>
      <c r="C731" s="267"/>
      <c r="D731" s="267"/>
      <c r="E731" s="267"/>
      <c r="F731" s="267"/>
      <c r="G731" s="267"/>
      <c r="H731" s="267"/>
      <c r="I731" s="267"/>
      <c r="J731" s="267"/>
    </row>
    <row r="732" spans="1:10" ht="12.75">
      <c r="A732" s="267"/>
      <c r="B732" s="267"/>
      <c r="C732" s="267"/>
      <c r="D732" s="267"/>
      <c r="E732" s="267"/>
      <c r="F732" s="267"/>
      <c r="G732" s="267"/>
      <c r="H732" s="267"/>
      <c r="I732" s="267"/>
      <c r="J732" s="267"/>
    </row>
    <row r="733" spans="1:10" ht="12.75">
      <c r="A733" s="267"/>
      <c r="B733" s="267"/>
      <c r="C733" s="267"/>
      <c r="D733" s="267"/>
      <c r="E733" s="267"/>
      <c r="F733" s="267"/>
      <c r="G733" s="267"/>
      <c r="H733" s="267"/>
      <c r="I733" s="267"/>
      <c r="J733" s="267"/>
    </row>
    <row r="734" spans="1:10" ht="12.75">
      <c r="A734" s="267"/>
      <c r="B734" s="267"/>
      <c r="C734" s="267"/>
      <c r="D734" s="267"/>
      <c r="E734" s="267"/>
      <c r="F734" s="267"/>
      <c r="G734" s="267"/>
      <c r="H734" s="267"/>
      <c r="I734" s="267"/>
      <c r="J734" s="267"/>
    </row>
    <row r="735" spans="1:10" ht="12.75">
      <c r="A735" s="267"/>
      <c r="B735" s="267"/>
      <c r="C735" s="267"/>
      <c r="D735" s="267"/>
      <c r="E735" s="267"/>
      <c r="F735" s="267"/>
      <c r="G735" s="267"/>
      <c r="H735" s="267"/>
      <c r="I735" s="267"/>
      <c r="J735" s="267"/>
    </row>
    <row r="736" spans="1:10" ht="12.75">
      <c r="A736" s="267"/>
      <c r="B736" s="267"/>
      <c r="C736" s="267"/>
      <c r="D736" s="267"/>
      <c r="E736" s="267"/>
      <c r="F736" s="267"/>
      <c r="G736" s="267"/>
      <c r="H736" s="267"/>
      <c r="I736" s="267"/>
      <c r="J736" s="267"/>
    </row>
    <row r="737" spans="1:10" ht="12.75">
      <c r="A737" s="267"/>
      <c r="B737" s="267"/>
      <c r="C737" s="267"/>
      <c r="D737" s="267"/>
      <c r="E737" s="267"/>
      <c r="F737" s="267"/>
      <c r="G737" s="267"/>
      <c r="H737" s="267"/>
      <c r="I737" s="267"/>
      <c r="J737" s="267"/>
    </row>
    <row r="738" spans="1:10" ht="12.75">
      <c r="A738" s="267"/>
      <c r="B738" s="267"/>
      <c r="C738" s="267"/>
      <c r="D738" s="267"/>
      <c r="E738" s="267"/>
      <c r="F738" s="267"/>
      <c r="G738" s="267"/>
      <c r="H738" s="267"/>
      <c r="I738" s="267"/>
      <c r="J738" s="267"/>
    </row>
    <row r="739" spans="1:10" ht="12.75">
      <c r="A739" s="267"/>
      <c r="B739" s="267"/>
      <c r="C739" s="267"/>
      <c r="D739" s="267"/>
      <c r="E739" s="267"/>
      <c r="F739" s="267"/>
      <c r="G739" s="267"/>
      <c r="H739" s="267"/>
      <c r="I739" s="267"/>
      <c r="J739" s="267"/>
    </row>
    <row r="740" spans="1:10" ht="12.75">
      <c r="A740" s="267"/>
      <c r="B740" s="267"/>
      <c r="C740" s="267"/>
      <c r="D740" s="267"/>
      <c r="E740" s="267"/>
      <c r="F740" s="267"/>
      <c r="G740" s="267"/>
      <c r="H740" s="267"/>
      <c r="I740" s="267"/>
      <c r="J740" s="267"/>
    </row>
    <row r="741" spans="1:10" ht="12.75">
      <c r="A741" s="267"/>
      <c r="B741" s="267"/>
      <c r="C741" s="267"/>
      <c r="D741" s="267"/>
      <c r="E741" s="267"/>
      <c r="F741" s="267"/>
      <c r="G741" s="267"/>
      <c r="H741" s="267"/>
      <c r="I741" s="267"/>
      <c r="J741" s="267"/>
    </row>
    <row r="742" spans="1:10" ht="12.75">
      <c r="A742" s="267"/>
      <c r="B742" s="267"/>
      <c r="C742" s="267"/>
      <c r="D742" s="267"/>
      <c r="E742" s="267"/>
      <c r="F742" s="267"/>
      <c r="G742" s="267"/>
      <c r="H742" s="267"/>
      <c r="I742" s="267"/>
      <c r="J742" s="267"/>
    </row>
    <row r="743" spans="1:10" ht="12.75">
      <c r="A743" s="267"/>
      <c r="B743" s="267"/>
      <c r="C743" s="267"/>
      <c r="D743" s="267"/>
      <c r="E743" s="267"/>
      <c r="F743" s="267"/>
      <c r="G743" s="267"/>
      <c r="H743" s="267"/>
      <c r="I743" s="267"/>
      <c r="J743" s="267"/>
    </row>
    <row r="744" spans="1:10" ht="12.75">
      <c r="A744" s="267"/>
      <c r="B744" s="267"/>
      <c r="C744" s="267"/>
      <c r="D744" s="267"/>
      <c r="E744" s="267"/>
      <c r="F744" s="267"/>
      <c r="G744" s="267"/>
      <c r="H744" s="267"/>
      <c r="I744" s="267"/>
      <c r="J744" s="267"/>
    </row>
    <row r="745" spans="1:10" ht="12.75">
      <c r="A745" s="267"/>
      <c r="B745" s="267"/>
      <c r="C745" s="267"/>
      <c r="D745" s="267"/>
      <c r="E745" s="267"/>
      <c r="F745" s="267"/>
      <c r="G745" s="267"/>
      <c r="H745" s="267"/>
      <c r="I745" s="267"/>
      <c r="J745" s="267"/>
    </row>
    <row r="746" spans="1:10" ht="12.75">
      <c r="A746" s="267"/>
      <c r="B746" s="267"/>
      <c r="C746" s="267"/>
      <c r="D746" s="267"/>
      <c r="E746" s="267"/>
      <c r="F746" s="267"/>
      <c r="G746" s="267"/>
      <c r="H746" s="267"/>
      <c r="I746" s="267"/>
      <c r="J746" s="267"/>
    </row>
    <row r="747" spans="1:10" ht="12.75">
      <c r="A747" s="267"/>
      <c r="B747" s="267"/>
      <c r="C747" s="267"/>
      <c r="D747" s="267"/>
      <c r="E747" s="267"/>
      <c r="F747" s="267"/>
      <c r="G747" s="267"/>
      <c r="H747" s="267"/>
      <c r="I747" s="267"/>
      <c r="J747" s="267"/>
    </row>
    <row r="748" spans="1:10" ht="12.75">
      <c r="A748" s="267"/>
      <c r="B748" s="267"/>
      <c r="C748" s="267"/>
      <c r="D748" s="267"/>
      <c r="E748" s="267"/>
      <c r="F748" s="267"/>
      <c r="G748" s="267"/>
      <c r="H748" s="267"/>
      <c r="I748" s="267"/>
      <c r="J748" s="267"/>
    </row>
    <row r="749" spans="1:10" ht="12.75">
      <c r="A749" s="267"/>
      <c r="B749" s="267"/>
      <c r="C749" s="267"/>
      <c r="D749" s="267"/>
      <c r="E749" s="267"/>
      <c r="F749" s="267"/>
      <c r="G749" s="267"/>
      <c r="H749" s="267"/>
      <c r="I749" s="267"/>
      <c r="J749" s="267"/>
    </row>
    <row r="750" spans="1:10" ht="12.75">
      <c r="A750" s="267"/>
      <c r="B750" s="267"/>
      <c r="C750" s="267"/>
      <c r="D750" s="267"/>
      <c r="E750" s="267"/>
      <c r="F750" s="267"/>
      <c r="G750" s="267"/>
      <c r="H750" s="267"/>
      <c r="I750" s="267"/>
      <c r="J750" s="267"/>
    </row>
    <row r="751" spans="1:10" ht="12.75">
      <c r="A751" s="267"/>
      <c r="B751" s="267"/>
      <c r="C751" s="267"/>
      <c r="D751" s="267"/>
      <c r="E751" s="267"/>
      <c r="F751" s="267"/>
      <c r="G751" s="267"/>
      <c r="H751" s="267"/>
      <c r="I751" s="267"/>
      <c r="J751" s="267"/>
    </row>
    <row r="752" spans="1:10" ht="12.75">
      <c r="A752" s="267"/>
      <c r="B752" s="267"/>
      <c r="C752" s="267"/>
      <c r="D752" s="267"/>
      <c r="E752" s="267"/>
      <c r="F752" s="267"/>
      <c r="G752" s="267"/>
      <c r="H752" s="267"/>
      <c r="I752" s="267"/>
      <c r="J752" s="267"/>
    </row>
    <row r="753" spans="1:10" ht="12.75">
      <c r="A753" s="267"/>
      <c r="B753" s="267"/>
      <c r="C753" s="267"/>
      <c r="D753" s="267"/>
      <c r="E753" s="267"/>
      <c r="F753" s="267"/>
      <c r="G753" s="267"/>
      <c r="H753" s="267"/>
      <c r="I753" s="267"/>
      <c r="J753" s="267"/>
    </row>
    <row r="754" spans="1:10" ht="12.75">
      <c r="A754" s="267"/>
      <c r="B754" s="267"/>
      <c r="C754" s="267"/>
      <c r="D754" s="267"/>
      <c r="E754" s="267"/>
      <c r="F754" s="267"/>
      <c r="G754" s="267"/>
      <c r="H754" s="267"/>
      <c r="I754" s="267"/>
      <c r="J754" s="267"/>
    </row>
    <row r="755" spans="1:10" ht="12.75">
      <c r="A755" s="267"/>
      <c r="B755" s="267"/>
      <c r="C755" s="267"/>
      <c r="D755" s="267"/>
      <c r="E755" s="267"/>
      <c r="F755" s="267"/>
      <c r="G755" s="267"/>
      <c r="H755" s="267"/>
      <c r="I755" s="267"/>
      <c r="J755" s="267"/>
    </row>
    <row r="756" spans="1:10" ht="12.75">
      <c r="A756" s="267"/>
      <c r="B756" s="267"/>
      <c r="C756" s="267"/>
      <c r="D756" s="267"/>
      <c r="E756" s="267"/>
      <c r="F756" s="267"/>
      <c r="G756" s="267"/>
      <c r="H756" s="267"/>
      <c r="I756" s="267"/>
      <c r="J756" s="267"/>
    </row>
    <row r="757" spans="1:10" ht="12.75">
      <c r="A757" s="267"/>
      <c r="B757" s="267"/>
      <c r="C757" s="267"/>
      <c r="D757" s="267"/>
      <c r="E757" s="267"/>
      <c r="F757" s="267"/>
      <c r="G757" s="267"/>
      <c r="H757" s="267"/>
      <c r="I757" s="267"/>
      <c r="J757" s="267"/>
    </row>
    <row r="758" spans="1:10" ht="12.75">
      <c r="A758" s="267"/>
      <c r="B758" s="267"/>
      <c r="C758" s="267"/>
      <c r="D758" s="267"/>
      <c r="E758" s="267"/>
      <c r="F758" s="267"/>
      <c r="G758" s="267"/>
      <c r="H758" s="267"/>
      <c r="I758" s="267"/>
      <c r="J758" s="267"/>
    </row>
    <row r="759" spans="1:10" ht="12.75">
      <c r="A759" s="267"/>
      <c r="B759" s="267"/>
      <c r="C759" s="267"/>
      <c r="D759" s="267"/>
      <c r="E759" s="267"/>
      <c r="F759" s="267"/>
      <c r="G759" s="267"/>
      <c r="H759" s="267"/>
      <c r="I759" s="267"/>
      <c r="J759" s="267"/>
    </row>
    <row r="760" spans="1:10" ht="12.75">
      <c r="A760" s="267"/>
      <c r="B760" s="267"/>
      <c r="C760" s="267"/>
      <c r="D760" s="267"/>
      <c r="E760" s="267"/>
      <c r="F760" s="267"/>
      <c r="G760" s="267"/>
      <c r="H760" s="267"/>
      <c r="I760" s="267"/>
      <c r="J760" s="267"/>
    </row>
    <row r="761" spans="1:10" ht="12.75">
      <c r="A761" s="267"/>
      <c r="B761" s="267"/>
      <c r="C761" s="267"/>
      <c r="D761" s="267"/>
      <c r="E761" s="267"/>
      <c r="F761" s="267"/>
      <c r="G761" s="267"/>
      <c r="H761" s="267"/>
      <c r="I761" s="267"/>
      <c r="J761" s="267"/>
    </row>
    <row r="762" spans="1:10" ht="12.75">
      <c r="A762" s="267"/>
      <c r="B762" s="267"/>
      <c r="C762" s="267"/>
      <c r="D762" s="267"/>
      <c r="E762" s="267"/>
      <c r="F762" s="267"/>
      <c r="G762" s="267"/>
      <c r="H762" s="267"/>
      <c r="I762" s="267"/>
      <c r="J762" s="267"/>
    </row>
    <row r="763" spans="1:10" ht="12.75">
      <c r="A763" s="267"/>
      <c r="B763" s="267"/>
      <c r="C763" s="267"/>
      <c r="D763" s="267"/>
      <c r="E763" s="267"/>
      <c r="F763" s="267"/>
      <c r="G763" s="267"/>
      <c r="H763" s="267"/>
      <c r="I763" s="267"/>
      <c r="J763" s="267"/>
    </row>
    <row r="764" spans="1:10" ht="12.75">
      <c r="A764" s="267"/>
      <c r="B764" s="267"/>
      <c r="C764" s="267"/>
      <c r="D764" s="267"/>
      <c r="E764" s="267"/>
      <c r="F764" s="267"/>
      <c r="G764" s="267"/>
      <c r="H764" s="267"/>
      <c r="I764" s="267"/>
      <c r="J764" s="267"/>
    </row>
    <row r="765" spans="1:10" ht="12.75">
      <c r="A765" s="267"/>
      <c r="B765" s="267"/>
      <c r="C765" s="267"/>
      <c r="D765" s="267"/>
      <c r="E765" s="267"/>
      <c r="F765" s="267"/>
      <c r="G765" s="267"/>
      <c r="H765" s="267"/>
      <c r="I765" s="267"/>
      <c r="J765" s="267"/>
    </row>
    <row r="766" spans="1:10" ht="12.75">
      <c r="A766" s="267"/>
      <c r="B766" s="267"/>
      <c r="C766" s="267"/>
      <c r="D766" s="267"/>
      <c r="E766" s="267"/>
      <c r="F766" s="267"/>
      <c r="G766" s="267"/>
      <c r="H766" s="267"/>
      <c r="I766" s="267"/>
      <c r="J766" s="267"/>
    </row>
    <row r="767" spans="1:10" ht="12.75">
      <c r="A767" s="267"/>
      <c r="B767" s="267"/>
      <c r="C767" s="267"/>
      <c r="D767" s="267"/>
      <c r="E767" s="267"/>
      <c r="F767" s="267"/>
      <c r="G767" s="267"/>
      <c r="H767" s="267"/>
      <c r="I767" s="267"/>
      <c r="J767" s="267"/>
    </row>
    <row r="768" spans="1:10" ht="12.75">
      <c r="A768" s="267"/>
      <c r="B768" s="267"/>
      <c r="C768" s="267"/>
      <c r="D768" s="267"/>
      <c r="E768" s="267"/>
      <c r="F768" s="267"/>
      <c r="G768" s="267"/>
      <c r="H768" s="267"/>
      <c r="I768" s="267"/>
      <c r="J768" s="267"/>
    </row>
    <row r="769" spans="1:10" ht="12.75">
      <c r="A769" s="267"/>
      <c r="B769" s="267"/>
      <c r="C769" s="267"/>
      <c r="D769" s="267"/>
      <c r="E769" s="267"/>
      <c r="F769" s="267"/>
      <c r="G769" s="267"/>
      <c r="H769" s="267"/>
      <c r="I769" s="267"/>
      <c r="J769" s="267"/>
    </row>
    <row r="770" spans="1:10" ht="12.75">
      <c r="A770" s="267"/>
      <c r="B770" s="267"/>
      <c r="C770" s="267"/>
      <c r="D770" s="267"/>
      <c r="E770" s="267"/>
      <c r="F770" s="267"/>
      <c r="G770" s="267"/>
      <c r="H770" s="267"/>
      <c r="I770" s="267"/>
      <c r="J770" s="267"/>
    </row>
    <row r="771" spans="1:10" ht="12.75">
      <c r="A771" s="267"/>
      <c r="B771" s="267"/>
      <c r="C771" s="267"/>
      <c r="D771" s="267"/>
      <c r="E771" s="267"/>
      <c r="F771" s="267"/>
      <c r="G771" s="267"/>
      <c r="H771" s="267"/>
      <c r="I771" s="267"/>
      <c r="J771" s="267"/>
    </row>
    <row r="772" spans="1:10" ht="12.75">
      <c r="A772" s="267"/>
      <c r="B772" s="267"/>
      <c r="C772" s="267"/>
      <c r="D772" s="267"/>
      <c r="E772" s="267"/>
      <c r="F772" s="267"/>
      <c r="G772" s="267"/>
      <c r="H772" s="267"/>
      <c r="I772" s="267"/>
      <c r="J772" s="267"/>
    </row>
    <row r="773" spans="1:10" ht="12.75">
      <c r="A773" s="267"/>
      <c r="B773" s="267"/>
      <c r="C773" s="267"/>
      <c r="D773" s="267"/>
      <c r="E773" s="267"/>
      <c r="F773" s="267"/>
      <c r="G773" s="267"/>
      <c r="H773" s="267"/>
      <c r="I773" s="267"/>
      <c r="J773" s="267"/>
    </row>
    <row r="774" spans="1:10" ht="12.75">
      <c r="A774" s="267"/>
      <c r="B774" s="267"/>
      <c r="C774" s="267"/>
      <c r="D774" s="267"/>
      <c r="E774" s="267"/>
      <c r="F774" s="267"/>
      <c r="G774" s="267"/>
      <c r="H774" s="267"/>
      <c r="I774" s="267"/>
      <c r="J774" s="267"/>
    </row>
    <row r="775" spans="1:10" ht="12.75">
      <c r="A775" s="267"/>
      <c r="B775" s="267"/>
      <c r="C775" s="267"/>
      <c r="D775" s="267"/>
      <c r="E775" s="267"/>
      <c r="F775" s="267"/>
      <c r="G775" s="267"/>
      <c r="H775" s="267"/>
      <c r="I775" s="267"/>
      <c r="J775" s="267"/>
    </row>
    <row r="776" spans="1:10" ht="12.75">
      <c r="A776" s="267"/>
      <c r="B776" s="267"/>
      <c r="C776" s="267"/>
      <c r="D776" s="267"/>
      <c r="E776" s="267"/>
      <c r="F776" s="267"/>
      <c r="G776" s="267"/>
      <c r="H776" s="267"/>
      <c r="I776" s="267"/>
      <c r="J776" s="267"/>
    </row>
    <row r="777" spans="1:10" ht="12.75">
      <c r="A777" s="267"/>
      <c r="B777" s="267"/>
      <c r="C777" s="267"/>
      <c r="D777" s="267"/>
      <c r="E777" s="267"/>
      <c r="F777" s="267"/>
      <c r="G777" s="267"/>
      <c r="H777" s="267"/>
      <c r="I777" s="267"/>
      <c r="J777" s="267"/>
    </row>
    <row r="778" spans="1:10" ht="12.75">
      <c r="A778" s="267"/>
      <c r="B778" s="267"/>
      <c r="C778" s="267"/>
      <c r="D778" s="267"/>
      <c r="E778" s="267"/>
      <c r="F778" s="267"/>
      <c r="G778" s="267"/>
      <c r="H778" s="267"/>
      <c r="I778" s="267"/>
      <c r="J778" s="267"/>
    </row>
    <row r="779" spans="1:10" ht="12.75">
      <c r="A779" s="267"/>
      <c r="B779" s="267"/>
      <c r="C779" s="267"/>
      <c r="D779" s="267"/>
      <c r="E779" s="267"/>
      <c r="F779" s="267"/>
      <c r="G779" s="267"/>
      <c r="H779" s="267"/>
      <c r="I779" s="267"/>
      <c r="J779" s="267"/>
    </row>
    <row r="780" spans="1:10" ht="12.75">
      <c r="A780" s="267"/>
      <c r="B780" s="267"/>
      <c r="C780" s="267"/>
      <c r="D780" s="267"/>
      <c r="E780" s="267"/>
      <c r="F780" s="267"/>
      <c r="G780" s="267"/>
      <c r="H780" s="267"/>
      <c r="I780" s="267"/>
      <c r="J780" s="267"/>
    </row>
    <row r="781" spans="1:10" ht="12.75">
      <c r="A781" s="267"/>
      <c r="B781" s="267"/>
      <c r="C781" s="267"/>
      <c r="D781" s="267"/>
      <c r="E781" s="267"/>
      <c r="F781" s="267"/>
      <c r="G781" s="267"/>
      <c r="H781" s="267"/>
      <c r="I781" s="267"/>
      <c r="J781" s="267"/>
    </row>
    <row r="782" spans="1:10" ht="12.75">
      <c r="A782" s="267"/>
      <c r="B782" s="267"/>
      <c r="C782" s="267"/>
      <c r="D782" s="267"/>
      <c r="E782" s="267"/>
      <c r="F782" s="267"/>
      <c r="G782" s="267"/>
      <c r="H782" s="267"/>
      <c r="I782" s="267"/>
      <c r="J782" s="267"/>
    </row>
    <row r="783" spans="1:10" ht="12.75">
      <c r="A783" s="267"/>
      <c r="B783" s="267"/>
      <c r="C783" s="267"/>
      <c r="D783" s="267"/>
      <c r="E783" s="267"/>
      <c r="F783" s="267"/>
      <c r="G783" s="267"/>
      <c r="H783" s="267"/>
      <c r="I783" s="267"/>
      <c r="J783" s="267"/>
    </row>
    <row r="784" spans="1:10" ht="12.75">
      <c r="A784" s="267"/>
      <c r="B784" s="267"/>
      <c r="C784" s="267"/>
      <c r="D784" s="267"/>
      <c r="E784" s="267"/>
      <c r="F784" s="267"/>
      <c r="G784" s="267"/>
      <c r="H784" s="267"/>
      <c r="I784" s="267"/>
      <c r="J784" s="267"/>
    </row>
    <row r="785" spans="1:10" ht="12.75">
      <c r="A785" s="267"/>
      <c r="B785" s="267"/>
      <c r="C785" s="267"/>
      <c r="D785" s="267"/>
      <c r="E785" s="267"/>
      <c r="F785" s="267"/>
      <c r="G785" s="267"/>
      <c r="H785" s="267"/>
      <c r="I785" s="267"/>
      <c r="J785" s="267"/>
    </row>
    <row r="786" spans="1:10" ht="12.75">
      <c r="A786" s="267"/>
      <c r="B786" s="267"/>
      <c r="C786" s="267"/>
      <c r="D786" s="267"/>
      <c r="E786" s="267"/>
      <c r="F786" s="267"/>
      <c r="G786" s="267"/>
      <c r="H786" s="267"/>
      <c r="I786" s="267"/>
      <c r="J786" s="267"/>
    </row>
    <row r="787" spans="1:10" ht="12.75">
      <c r="A787" s="267"/>
      <c r="B787" s="267"/>
      <c r="C787" s="267"/>
      <c r="D787" s="267"/>
      <c r="E787" s="267"/>
      <c r="F787" s="267"/>
      <c r="G787" s="267"/>
      <c r="H787" s="267"/>
      <c r="I787" s="267"/>
      <c r="J787" s="267"/>
    </row>
    <row r="788" spans="1:10" ht="12.75">
      <c r="A788" s="267"/>
      <c r="B788" s="267"/>
      <c r="C788" s="267"/>
      <c r="D788" s="267"/>
      <c r="E788" s="267"/>
      <c r="F788" s="267"/>
      <c r="G788" s="267"/>
      <c r="H788" s="267"/>
      <c r="I788" s="267"/>
      <c r="J788" s="267"/>
    </row>
    <row r="789" spans="1:10" ht="12.75">
      <c r="A789" s="267"/>
      <c r="B789" s="267"/>
      <c r="C789" s="267"/>
      <c r="D789" s="267"/>
      <c r="E789" s="267"/>
      <c r="F789" s="267"/>
      <c r="G789" s="267"/>
      <c r="H789" s="267"/>
      <c r="I789" s="267"/>
      <c r="J789" s="267"/>
    </row>
    <row r="790" spans="1:10" ht="12.75">
      <c r="A790" s="267"/>
      <c r="B790" s="267"/>
      <c r="C790" s="267"/>
      <c r="D790" s="267"/>
      <c r="E790" s="267"/>
      <c r="F790" s="267"/>
      <c r="G790" s="267"/>
      <c r="H790" s="267"/>
      <c r="I790" s="267"/>
      <c r="J790" s="267"/>
    </row>
    <row r="791" spans="1:10" ht="12.75">
      <c r="A791" s="267"/>
      <c r="B791" s="267"/>
      <c r="C791" s="267"/>
      <c r="D791" s="267"/>
      <c r="E791" s="267"/>
      <c r="F791" s="267"/>
      <c r="G791" s="267"/>
      <c r="H791" s="267"/>
      <c r="I791" s="267"/>
      <c r="J791" s="267"/>
    </row>
    <row r="792" spans="1:10" ht="12.75">
      <c r="A792" s="267"/>
      <c r="B792" s="267"/>
      <c r="C792" s="267"/>
      <c r="D792" s="267"/>
      <c r="E792" s="267"/>
      <c r="F792" s="267"/>
      <c r="G792" s="267"/>
      <c r="H792" s="267"/>
      <c r="I792" s="267"/>
      <c r="J792" s="267"/>
    </row>
    <row r="793" spans="1:10" ht="12.75">
      <c r="A793" s="267"/>
      <c r="B793" s="267"/>
      <c r="C793" s="267"/>
      <c r="D793" s="267"/>
      <c r="E793" s="267"/>
      <c r="F793" s="267"/>
      <c r="G793" s="267"/>
      <c r="H793" s="267"/>
      <c r="I793" s="267"/>
      <c r="J793" s="267"/>
    </row>
    <row r="794" spans="1:10" ht="12.75">
      <c r="A794" s="267"/>
      <c r="B794" s="267"/>
      <c r="C794" s="267"/>
      <c r="D794" s="267"/>
      <c r="E794" s="267"/>
      <c r="F794" s="267"/>
      <c r="G794" s="267"/>
      <c r="H794" s="267"/>
      <c r="I794" s="267"/>
      <c r="J794" s="267"/>
    </row>
    <row r="795" spans="1:10" ht="12.75">
      <c r="A795" s="267"/>
      <c r="B795" s="267"/>
      <c r="C795" s="267"/>
      <c r="D795" s="267"/>
      <c r="E795" s="267"/>
      <c r="F795" s="267"/>
      <c r="G795" s="267"/>
      <c r="H795" s="267"/>
      <c r="I795" s="267"/>
      <c r="J795" s="267"/>
    </row>
    <row r="796" spans="1:10" ht="12.75">
      <c r="A796" s="267"/>
      <c r="B796" s="267"/>
      <c r="C796" s="267"/>
      <c r="D796" s="267"/>
      <c r="E796" s="267"/>
      <c r="F796" s="267"/>
      <c r="G796" s="267"/>
      <c r="H796" s="267"/>
      <c r="I796" s="267"/>
      <c r="J796" s="267"/>
    </row>
    <row r="797" spans="1:10" ht="12.75">
      <c r="A797" s="267"/>
      <c r="B797" s="267"/>
      <c r="C797" s="267"/>
      <c r="D797" s="267"/>
      <c r="E797" s="267"/>
      <c r="F797" s="267"/>
      <c r="G797" s="267"/>
      <c r="H797" s="267"/>
      <c r="I797" s="267"/>
      <c r="J797" s="267"/>
    </row>
    <row r="798" spans="1:10" ht="12.75">
      <c r="A798" s="267"/>
      <c r="B798" s="267"/>
      <c r="C798" s="267"/>
      <c r="D798" s="267"/>
      <c r="E798" s="267"/>
      <c r="F798" s="267"/>
      <c r="G798" s="267"/>
      <c r="H798" s="267"/>
      <c r="I798" s="267"/>
      <c r="J798" s="267"/>
    </row>
    <row r="799" spans="1:10" ht="12.75">
      <c r="A799" s="267"/>
      <c r="B799" s="267"/>
      <c r="C799" s="267"/>
      <c r="D799" s="267"/>
      <c r="E799" s="267"/>
      <c r="F799" s="267"/>
      <c r="G799" s="267"/>
      <c r="H799" s="267"/>
      <c r="I799" s="267"/>
      <c r="J799" s="267"/>
    </row>
    <row r="800" spans="1:10" ht="12.75">
      <c r="A800" s="267"/>
      <c r="B800" s="267"/>
      <c r="C800" s="267"/>
      <c r="D800" s="267"/>
      <c r="E800" s="267"/>
      <c r="F800" s="267"/>
      <c r="G800" s="267"/>
      <c r="H800" s="267"/>
      <c r="I800" s="267"/>
      <c r="J800" s="267"/>
    </row>
    <row r="801" spans="1:10" ht="12.75">
      <c r="A801" s="267"/>
      <c r="B801" s="267"/>
      <c r="C801" s="267"/>
      <c r="D801" s="267"/>
      <c r="E801" s="267"/>
      <c r="F801" s="267"/>
      <c r="G801" s="267"/>
      <c r="H801" s="267"/>
      <c r="I801" s="267"/>
      <c r="J801" s="267"/>
    </row>
    <row r="802" spans="1:10" ht="12.75">
      <c r="A802" s="267"/>
      <c r="B802" s="267"/>
      <c r="C802" s="267"/>
      <c r="D802" s="267"/>
      <c r="E802" s="267"/>
      <c r="F802" s="267"/>
      <c r="G802" s="267"/>
      <c r="H802" s="267"/>
      <c r="I802" s="267"/>
      <c r="J802" s="267"/>
    </row>
    <row r="803" spans="1:10" ht="12.75">
      <c r="A803" s="267"/>
      <c r="B803" s="267"/>
      <c r="C803" s="267"/>
      <c r="D803" s="267"/>
      <c r="E803" s="267"/>
      <c r="F803" s="267"/>
      <c r="G803" s="267"/>
      <c r="H803" s="267"/>
      <c r="I803" s="267"/>
      <c r="J803" s="267"/>
    </row>
    <row r="804" spans="1:10" ht="12.75">
      <c r="A804" s="267"/>
      <c r="B804" s="267"/>
      <c r="C804" s="267"/>
      <c r="D804" s="267"/>
      <c r="E804" s="267"/>
      <c r="F804" s="267"/>
      <c r="G804" s="267"/>
      <c r="H804" s="267"/>
      <c r="I804" s="267"/>
      <c r="J804" s="267"/>
    </row>
    <row r="805" spans="1:10" ht="12.75">
      <c r="A805" s="267"/>
      <c r="B805" s="267"/>
      <c r="C805" s="267"/>
      <c r="D805" s="267"/>
      <c r="E805" s="267"/>
      <c r="F805" s="267"/>
      <c r="G805" s="267"/>
      <c r="H805" s="267"/>
      <c r="I805" s="267"/>
      <c r="J805" s="267"/>
    </row>
    <row r="806" spans="1:10" ht="12.75">
      <c r="A806" s="267"/>
      <c r="B806" s="267"/>
      <c r="C806" s="267"/>
      <c r="D806" s="267"/>
      <c r="E806" s="267"/>
      <c r="F806" s="267"/>
      <c r="G806" s="267"/>
      <c r="H806" s="267"/>
      <c r="I806" s="267"/>
      <c r="J806" s="267"/>
    </row>
    <row r="807" spans="1:10" ht="12.75">
      <c r="A807" s="267"/>
      <c r="B807" s="267"/>
      <c r="C807" s="267"/>
      <c r="D807" s="267"/>
      <c r="E807" s="267"/>
      <c r="F807" s="267"/>
      <c r="G807" s="267"/>
      <c r="H807" s="267"/>
      <c r="I807" s="267"/>
      <c r="J807" s="267"/>
    </row>
    <row r="808" spans="1:10" ht="12.75">
      <c r="A808" s="267"/>
      <c r="B808" s="267"/>
      <c r="C808" s="267"/>
      <c r="D808" s="267"/>
      <c r="E808" s="267"/>
      <c r="F808" s="267"/>
      <c r="G808" s="267"/>
      <c r="H808" s="267"/>
      <c r="I808" s="267"/>
      <c r="J808" s="267"/>
    </row>
    <row r="809" spans="1:10" ht="12.75">
      <c r="A809" s="267"/>
      <c r="B809" s="267"/>
      <c r="C809" s="267"/>
      <c r="D809" s="267"/>
      <c r="E809" s="267"/>
      <c r="F809" s="267"/>
      <c r="G809" s="267"/>
      <c r="H809" s="267"/>
      <c r="I809" s="267"/>
      <c r="J809" s="267"/>
    </row>
    <row r="810" spans="1:10" ht="12.75">
      <c r="A810" s="267"/>
      <c r="B810" s="267"/>
      <c r="C810" s="267"/>
      <c r="D810" s="267"/>
      <c r="E810" s="267"/>
      <c r="F810" s="267"/>
      <c r="G810" s="267"/>
      <c r="H810" s="267"/>
      <c r="I810" s="267"/>
      <c r="J810" s="267"/>
    </row>
    <row r="811" spans="1:10" ht="12.75">
      <c r="A811" s="267"/>
      <c r="B811" s="267"/>
      <c r="C811" s="267"/>
      <c r="D811" s="267"/>
      <c r="E811" s="267"/>
      <c r="F811" s="267"/>
      <c r="G811" s="267"/>
      <c r="H811" s="267"/>
      <c r="I811" s="267"/>
      <c r="J811" s="267"/>
    </row>
    <row r="812" spans="1:10" ht="12.75">
      <c r="A812" s="267"/>
      <c r="B812" s="267"/>
      <c r="C812" s="267"/>
      <c r="D812" s="267"/>
      <c r="E812" s="267"/>
      <c r="F812" s="267"/>
      <c r="G812" s="267"/>
      <c r="H812" s="267"/>
      <c r="I812" s="267"/>
      <c r="J812" s="267"/>
    </row>
    <row r="813" spans="1:10" ht="12.75">
      <c r="A813" s="267"/>
      <c r="B813" s="267"/>
      <c r="C813" s="267"/>
      <c r="D813" s="267"/>
      <c r="E813" s="267"/>
      <c r="F813" s="267"/>
      <c r="G813" s="267"/>
      <c r="H813" s="267"/>
      <c r="I813" s="267"/>
      <c r="J813" s="267"/>
    </row>
    <row r="814" spans="1:10" ht="12.75">
      <c r="A814" s="267"/>
      <c r="B814" s="267"/>
      <c r="C814" s="267"/>
      <c r="D814" s="267"/>
      <c r="E814" s="267"/>
      <c r="F814" s="267"/>
      <c r="G814" s="267"/>
      <c r="H814" s="267"/>
      <c r="I814" s="267"/>
      <c r="J814" s="267"/>
    </row>
    <row r="815" spans="1:10" ht="12.75">
      <c r="A815" s="267"/>
      <c r="B815" s="267"/>
      <c r="C815" s="267"/>
      <c r="D815" s="267"/>
      <c r="E815" s="267"/>
      <c r="F815" s="267"/>
      <c r="G815" s="267"/>
      <c r="H815" s="267"/>
      <c r="I815" s="267"/>
      <c r="J815" s="267"/>
    </row>
    <row r="816" spans="1:10" ht="12.75">
      <c r="A816" s="267"/>
      <c r="B816" s="267"/>
      <c r="C816" s="267"/>
      <c r="D816" s="267"/>
      <c r="E816" s="267"/>
      <c r="F816" s="267"/>
      <c r="G816" s="267"/>
      <c r="H816" s="267"/>
      <c r="I816" s="267"/>
      <c r="J816" s="267"/>
    </row>
    <row r="817" spans="1:10" ht="12.75">
      <c r="A817" s="267"/>
      <c r="B817" s="267"/>
      <c r="C817" s="267"/>
      <c r="D817" s="267"/>
      <c r="E817" s="267"/>
      <c r="F817" s="267"/>
      <c r="G817" s="267"/>
      <c r="H817" s="267"/>
      <c r="I817" s="267"/>
      <c r="J817" s="267"/>
    </row>
    <row r="818" spans="1:10" ht="12.75">
      <c r="A818" s="267"/>
      <c r="B818" s="267"/>
      <c r="C818" s="267"/>
      <c r="D818" s="267"/>
      <c r="E818" s="267"/>
      <c r="F818" s="267"/>
      <c r="G818" s="267"/>
      <c r="H818" s="267"/>
      <c r="I818" s="267"/>
      <c r="J818" s="267"/>
    </row>
    <row r="819" spans="1:10" ht="12.75">
      <c r="A819" s="267"/>
      <c r="B819" s="267"/>
      <c r="C819" s="267"/>
      <c r="D819" s="267"/>
      <c r="E819" s="267"/>
      <c r="F819" s="267"/>
      <c r="G819" s="267"/>
      <c r="H819" s="267"/>
      <c r="I819" s="267"/>
      <c r="J819" s="267"/>
    </row>
    <row r="820" spans="1:10" ht="12.75">
      <c r="A820" s="267"/>
      <c r="B820" s="267"/>
      <c r="C820" s="267"/>
      <c r="D820" s="267"/>
      <c r="E820" s="267"/>
      <c r="F820" s="267"/>
      <c r="G820" s="267"/>
      <c r="H820" s="267"/>
      <c r="I820" s="267"/>
      <c r="J820" s="267"/>
    </row>
    <row r="821" spans="1:10" ht="12.75">
      <c r="A821" s="267"/>
      <c r="B821" s="267"/>
      <c r="C821" s="267"/>
      <c r="D821" s="267"/>
      <c r="E821" s="267"/>
      <c r="F821" s="267"/>
      <c r="G821" s="267"/>
      <c r="H821" s="267"/>
      <c r="I821" s="267"/>
      <c r="J821" s="267"/>
    </row>
    <row r="822" spans="1:10" ht="12.75">
      <c r="A822" s="267"/>
      <c r="B822" s="267"/>
      <c r="C822" s="267"/>
      <c r="D822" s="267"/>
      <c r="E822" s="267"/>
      <c r="F822" s="267"/>
      <c r="G822" s="267"/>
      <c r="H822" s="267"/>
      <c r="I822" s="267"/>
      <c r="J822" s="267"/>
    </row>
    <row r="823" spans="1:10" ht="12.75">
      <c r="A823" s="267"/>
      <c r="B823" s="267"/>
      <c r="C823" s="267"/>
      <c r="D823" s="267"/>
      <c r="E823" s="267"/>
      <c r="F823" s="267"/>
      <c r="G823" s="267"/>
      <c r="H823" s="267"/>
      <c r="I823" s="267"/>
      <c r="J823" s="267"/>
    </row>
    <row r="824" spans="1:10" ht="12.75">
      <c r="A824" s="267"/>
      <c r="B824" s="267"/>
      <c r="C824" s="267"/>
      <c r="D824" s="267"/>
      <c r="E824" s="267"/>
      <c r="F824" s="267"/>
      <c r="G824" s="267"/>
      <c r="H824" s="267"/>
      <c r="I824" s="267"/>
      <c r="J824" s="267"/>
    </row>
    <row r="825" spans="1:10" ht="12.75">
      <c r="A825" s="267"/>
      <c r="B825" s="267"/>
      <c r="C825" s="267"/>
      <c r="D825" s="267"/>
      <c r="E825" s="267"/>
      <c r="F825" s="267"/>
      <c r="G825" s="267"/>
      <c r="H825" s="267"/>
      <c r="I825" s="267"/>
      <c r="J825" s="267"/>
    </row>
    <row r="826" spans="1:10" ht="12.75">
      <c r="A826" s="267"/>
      <c r="B826" s="267"/>
      <c r="C826" s="267"/>
      <c r="D826" s="267"/>
      <c r="E826" s="267"/>
      <c r="F826" s="267"/>
      <c r="G826" s="267"/>
      <c r="H826" s="267"/>
      <c r="I826" s="267"/>
      <c r="J826" s="267"/>
    </row>
    <row r="827" spans="1:10" ht="12.75">
      <c r="A827" s="267"/>
      <c r="B827" s="267"/>
      <c r="C827" s="267"/>
      <c r="D827" s="267"/>
      <c r="E827" s="267"/>
      <c r="F827" s="267"/>
      <c r="G827" s="267"/>
      <c r="H827" s="267"/>
      <c r="I827" s="267"/>
      <c r="J827" s="267"/>
    </row>
    <row r="828" spans="1:10" ht="12.75">
      <c r="A828" s="267"/>
      <c r="B828" s="267"/>
      <c r="C828" s="267"/>
      <c r="D828" s="267"/>
      <c r="E828" s="267"/>
      <c r="F828" s="267"/>
      <c r="G828" s="267"/>
      <c r="H828" s="267"/>
      <c r="I828" s="267"/>
      <c r="J828" s="267"/>
    </row>
    <row r="829" spans="1:10" ht="12.75">
      <c r="A829" s="267"/>
      <c r="B829" s="267"/>
      <c r="C829" s="267"/>
      <c r="D829" s="267"/>
      <c r="E829" s="267"/>
      <c r="F829" s="267"/>
      <c r="G829" s="267"/>
      <c r="H829" s="267"/>
      <c r="I829" s="267"/>
      <c r="J829" s="267"/>
    </row>
    <row r="830" spans="1:10" ht="12.75">
      <c r="A830" s="267"/>
      <c r="B830" s="267"/>
      <c r="C830" s="267"/>
      <c r="D830" s="267"/>
      <c r="E830" s="267"/>
      <c r="F830" s="267"/>
      <c r="G830" s="267"/>
      <c r="H830" s="267"/>
      <c r="I830" s="267"/>
      <c r="J830" s="267"/>
    </row>
    <row r="831" spans="1:10" ht="12.75">
      <c r="A831" s="267"/>
      <c r="B831" s="267"/>
      <c r="C831" s="267"/>
      <c r="D831" s="267"/>
      <c r="E831" s="267"/>
      <c r="F831" s="267"/>
      <c r="G831" s="267"/>
      <c r="H831" s="267"/>
      <c r="I831" s="267"/>
      <c r="J831" s="267"/>
    </row>
    <row r="832" spans="1:10" ht="12.75">
      <c r="A832" s="267"/>
      <c r="B832" s="267"/>
      <c r="C832" s="267"/>
      <c r="D832" s="267"/>
      <c r="E832" s="267"/>
      <c r="F832" s="267"/>
      <c r="G832" s="267"/>
      <c r="H832" s="267"/>
      <c r="I832" s="267"/>
      <c r="J832" s="267"/>
    </row>
    <row r="833" spans="1:10" ht="12.75">
      <c r="A833" s="267"/>
      <c r="B833" s="267"/>
      <c r="C833" s="267"/>
      <c r="D833" s="267"/>
      <c r="E833" s="267"/>
      <c r="F833" s="267"/>
      <c r="G833" s="267"/>
      <c r="H833" s="267"/>
      <c r="I833" s="267"/>
      <c r="J833" s="267"/>
    </row>
    <row r="834" spans="1:10" ht="12.75">
      <c r="A834" s="267"/>
      <c r="B834" s="267"/>
      <c r="C834" s="267"/>
      <c r="D834" s="267"/>
      <c r="E834" s="267"/>
      <c r="F834" s="267"/>
      <c r="G834" s="267"/>
      <c r="H834" s="267"/>
      <c r="I834" s="267"/>
      <c r="J834" s="267"/>
    </row>
    <row r="835" spans="1:10" ht="12.75">
      <c r="A835" s="267"/>
      <c r="B835" s="267"/>
      <c r="C835" s="267"/>
      <c r="D835" s="267"/>
      <c r="E835" s="267"/>
      <c r="F835" s="267"/>
      <c r="G835" s="267"/>
      <c r="H835" s="267"/>
      <c r="I835" s="267"/>
      <c r="J835" s="267"/>
    </row>
    <row r="836" spans="1:10" ht="12.75">
      <c r="A836" s="267"/>
      <c r="B836" s="267"/>
      <c r="C836" s="267"/>
      <c r="D836" s="267"/>
      <c r="E836" s="267"/>
      <c r="F836" s="267"/>
      <c r="G836" s="267"/>
      <c r="H836" s="267"/>
      <c r="I836" s="267"/>
      <c r="J836" s="267"/>
    </row>
    <row r="837" spans="1:10" ht="12.75">
      <c r="A837" s="267"/>
      <c r="B837" s="267"/>
      <c r="C837" s="267"/>
      <c r="D837" s="267"/>
      <c r="E837" s="267"/>
      <c r="F837" s="267"/>
      <c r="G837" s="267"/>
      <c r="H837" s="267"/>
      <c r="I837" s="267"/>
      <c r="J837" s="267"/>
    </row>
    <row r="838" spans="1:10" ht="12.75">
      <c r="A838" s="267"/>
      <c r="B838" s="267"/>
      <c r="C838" s="267"/>
      <c r="D838" s="267"/>
      <c r="E838" s="267"/>
      <c r="F838" s="267"/>
      <c r="G838" s="267"/>
      <c r="H838" s="267"/>
      <c r="I838" s="267"/>
      <c r="J838" s="267"/>
    </row>
    <row r="839" spans="1:10" ht="12.75">
      <c r="A839" s="267"/>
      <c r="B839" s="267"/>
      <c r="C839" s="267"/>
      <c r="D839" s="267"/>
      <c r="E839" s="267"/>
      <c r="F839" s="267"/>
      <c r="G839" s="267"/>
      <c r="H839" s="267"/>
      <c r="I839" s="267"/>
      <c r="J839" s="267"/>
    </row>
    <row r="840" spans="1:10" ht="12.75">
      <c r="A840" s="267"/>
      <c r="B840" s="267"/>
      <c r="C840" s="267"/>
      <c r="D840" s="267"/>
      <c r="E840" s="267"/>
      <c r="F840" s="267"/>
      <c r="G840" s="267"/>
      <c r="H840" s="267"/>
      <c r="I840" s="267"/>
      <c r="J840" s="267"/>
    </row>
    <row r="841" spans="1:10" ht="12.75">
      <c r="A841" s="267"/>
      <c r="B841" s="267"/>
      <c r="C841" s="267"/>
      <c r="D841" s="267"/>
      <c r="E841" s="267"/>
      <c r="F841" s="267"/>
      <c r="G841" s="267"/>
      <c r="H841" s="267"/>
      <c r="I841" s="267"/>
      <c r="J841" s="267"/>
    </row>
    <row r="842" spans="1:10" ht="12.75">
      <c r="A842" s="267"/>
      <c r="B842" s="267"/>
      <c r="C842" s="267"/>
      <c r="D842" s="267"/>
      <c r="E842" s="267"/>
      <c r="F842" s="267"/>
      <c r="G842" s="267"/>
      <c r="H842" s="267"/>
      <c r="I842" s="267"/>
      <c r="J842" s="267"/>
    </row>
    <row r="843" spans="1:10" ht="12.75">
      <c r="A843" s="267"/>
      <c r="B843" s="267"/>
      <c r="C843" s="267"/>
      <c r="D843" s="267"/>
      <c r="E843" s="267"/>
      <c r="F843" s="267"/>
      <c r="G843" s="267"/>
      <c r="H843" s="267"/>
      <c r="I843" s="267"/>
      <c r="J843" s="267"/>
    </row>
    <row r="844" spans="1:10" ht="12.75">
      <c r="A844" s="267"/>
      <c r="B844" s="267"/>
      <c r="C844" s="267"/>
      <c r="D844" s="267"/>
      <c r="E844" s="267"/>
      <c r="F844" s="267"/>
      <c r="G844" s="267"/>
      <c r="H844" s="267"/>
      <c r="I844" s="267"/>
      <c r="J844" s="267"/>
    </row>
    <row r="845" spans="1:10" ht="12.75">
      <c r="A845" s="267"/>
      <c r="B845" s="267"/>
      <c r="C845" s="267"/>
      <c r="D845" s="267"/>
      <c r="E845" s="267"/>
      <c r="F845" s="267"/>
      <c r="G845" s="267"/>
      <c r="H845" s="267"/>
      <c r="I845" s="267"/>
      <c r="J845" s="267"/>
    </row>
    <row r="846" spans="1:10" ht="12.75">
      <c r="A846" s="267"/>
      <c r="B846" s="267"/>
      <c r="C846" s="267"/>
      <c r="D846" s="267"/>
      <c r="E846" s="267"/>
      <c r="F846" s="267"/>
      <c r="G846" s="267"/>
      <c r="H846" s="267"/>
      <c r="I846" s="267"/>
      <c r="J846" s="267"/>
    </row>
    <row r="847" spans="1:10" ht="12.75">
      <c r="A847" s="267"/>
      <c r="B847" s="267"/>
      <c r="C847" s="267"/>
      <c r="D847" s="267"/>
      <c r="E847" s="267"/>
      <c r="F847" s="267"/>
      <c r="G847" s="267"/>
      <c r="H847" s="267"/>
      <c r="I847" s="267"/>
      <c r="J847" s="267"/>
    </row>
    <row r="848" spans="1:10" ht="12.75">
      <c r="A848" s="267"/>
      <c r="B848" s="267"/>
      <c r="C848" s="267"/>
      <c r="D848" s="267"/>
      <c r="E848" s="267"/>
      <c r="F848" s="267"/>
      <c r="G848" s="267"/>
      <c r="H848" s="267"/>
      <c r="I848" s="267"/>
      <c r="J848" s="267"/>
    </row>
    <row r="849" spans="1:10" ht="12.75">
      <c r="A849" s="267"/>
      <c r="B849" s="267"/>
      <c r="C849" s="267"/>
      <c r="D849" s="267"/>
      <c r="E849" s="267"/>
      <c r="F849" s="267"/>
      <c r="G849" s="267"/>
      <c r="H849" s="267"/>
      <c r="I849" s="267"/>
      <c r="J849" s="267"/>
    </row>
    <row r="850" spans="1:10" ht="12.75">
      <c r="A850" s="267"/>
      <c r="B850" s="267"/>
      <c r="C850" s="267"/>
      <c r="D850" s="267"/>
      <c r="E850" s="267"/>
      <c r="F850" s="267"/>
      <c r="G850" s="267"/>
      <c r="H850" s="267"/>
      <c r="I850" s="267"/>
      <c r="J850" s="267"/>
    </row>
    <row r="851" spans="1:10" ht="12.75">
      <c r="A851" s="267"/>
      <c r="B851" s="267"/>
      <c r="C851" s="267"/>
      <c r="D851" s="267"/>
      <c r="E851" s="267"/>
      <c r="F851" s="267"/>
      <c r="G851" s="267"/>
      <c r="H851" s="267"/>
      <c r="I851" s="267"/>
      <c r="J851" s="267"/>
    </row>
    <row r="852" spans="1:10" ht="12.75">
      <c r="A852" s="267"/>
      <c r="B852" s="267"/>
      <c r="C852" s="267"/>
      <c r="D852" s="267"/>
      <c r="E852" s="267"/>
      <c r="F852" s="267"/>
      <c r="G852" s="267"/>
      <c r="H852" s="267"/>
      <c r="I852" s="267"/>
      <c r="J852" s="267"/>
    </row>
    <row r="853" spans="1:10" ht="12.75">
      <c r="A853" s="267"/>
      <c r="B853" s="267"/>
      <c r="C853" s="267"/>
      <c r="D853" s="267"/>
      <c r="E853" s="267"/>
      <c r="F853" s="267"/>
      <c r="G853" s="267"/>
      <c r="H853" s="267"/>
      <c r="I853" s="267"/>
      <c r="J853" s="267"/>
    </row>
    <row r="854" spans="1:10" ht="12.75">
      <c r="A854" s="267"/>
      <c r="B854" s="267"/>
      <c r="C854" s="267"/>
      <c r="D854" s="267"/>
      <c r="E854" s="267"/>
      <c r="F854" s="267"/>
      <c r="G854" s="267"/>
      <c r="H854" s="267"/>
      <c r="I854" s="267"/>
      <c r="J854" s="267"/>
    </row>
    <row r="855" spans="1:10" ht="12.75">
      <c r="A855" s="267"/>
      <c r="B855" s="267"/>
      <c r="C855" s="267"/>
      <c r="D855" s="267"/>
      <c r="E855" s="267"/>
      <c r="F855" s="267"/>
      <c r="G855" s="267"/>
      <c r="H855" s="267"/>
      <c r="I855" s="267"/>
      <c r="J855" s="267"/>
    </row>
    <row r="856" spans="1:10" ht="12.75">
      <c r="A856" s="267"/>
      <c r="B856" s="267"/>
      <c r="C856" s="267"/>
      <c r="D856" s="267"/>
      <c r="E856" s="267"/>
      <c r="F856" s="267"/>
      <c r="G856" s="267"/>
      <c r="H856" s="267"/>
      <c r="I856" s="267"/>
      <c r="J856" s="267"/>
    </row>
    <row r="857" spans="1:10" ht="12.75">
      <c r="A857" s="267"/>
      <c r="B857" s="267"/>
      <c r="C857" s="267"/>
      <c r="D857" s="267"/>
      <c r="E857" s="267"/>
      <c r="F857" s="267"/>
      <c r="G857" s="267"/>
      <c r="H857" s="267"/>
      <c r="I857" s="267"/>
      <c r="J857" s="267"/>
    </row>
    <row r="858" spans="1:10" ht="12.75">
      <c r="A858" s="267"/>
      <c r="B858" s="267"/>
      <c r="C858" s="267"/>
      <c r="D858" s="267"/>
      <c r="E858" s="267"/>
      <c r="F858" s="267"/>
      <c r="G858" s="267"/>
      <c r="H858" s="267"/>
      <c r="I858" s="267"/>
      <c r="J858" s="267"/>
    </row>
    <row r="859" spans="1:10" ht="12.75">
      <c r="A859" s="267"/>
      <c r="B859" s="267"/>
      <c r="C859" s="267"/>
      <c r="D859" s="267"/>
      <c r="E859" s="267"/>
      <c r="F859" s="267"/>
      <c r="G859" s="267"/>
      <c r="H859" s="267"/>
      <c r="I859" s="267"/>
      <c r="J859" s="267"/>
    </row>
    <row r="860" spans="1:10" ht="12.75">
      <c r="A860" s="267"/>
      <c r="B860" s="267"/>
      <c r="C860" s="267"/>
      <c r="D860" s="267"/>
      <c r="E860" s="267"/>
      <c r="F860" s="267"/>
      <c r="G860" s="267"/>
      <c r="H860" s="267"/>
      <c r="I860" s="267"/>
      <c r="J860" s="267"/>
    </row>
    <row r="861" spans="1:10" ht="12.75">
      <c r="A861" s="267"/>
      <c r="B861" s="267"/>
      <c r="C861" s="267"/>
      <c r="D861" s="267"/>
      <c r="E861" s="267"/>
      <c r="F861" s="267"/>
      <c r="G861" s="267"/>
      <c r="H861" s="267"/>
      <c r="I861" s="267"/>
      <c r="J861" s="267"/>
    </row>
    <row r="862" spans="1:10" ht="12.75">
      <c r="A862" s="267"/>
      <c r="B862" s="267"/>
      <c r="C862" s="267"/>
      <c r="D862" s="267"/>
      <c r="E862" s="267"/>
      <c r="F862" s="267"/>
      <c r="G862" s="267"/>
      <c r="H862" s="267"/>
      <c r="I862" s="267"/>
      <c r="J862" s="267"/>
    </row>
    <row r="863" spans="1:10" ht="12.75">
      <c r="A863" s="267"/>
      <c r="B863" s="267"/>
      <c r="C863" s="267"/>
      <c r="D863" s="267"/>
      <c r="E863" s="267"/>
      <c r="F863" s="267"/>
      <c r="G863" s="267"/>
      <c r="H863" s="267"/>
      <c r="I863" s="267"/>
      <c r="J863" s="267"/>
    </row>
    <row r="864" spans="1:10" ht="12.75">
      <c r="A864" s="267"/>
      <c r="B864" s="267"/>
      <c r="C864" s="267"/>
      <c r="D864" s="267"/>
      <c r="E864" s="267"/>
      <c r="F864" s="267"/>
      <c r="G864" s="267"/>
      <c r="H864" s="267"/>
      <c r="I864" s="267"/>
      <c r="J864" s="267"/>
    </row>
    <row r="865" spans="1:10" ht="12.75">
      <c r="A865" s="267"/>
      <c r="B865" s="267"/>
      <c r="C865" s="267"/>
      <c r="D865" s="267"/>
      <c r="E865" s="267"/>
      <c r="F865" s="267"/>
      <c r="G865" s="267"/>
      <c r="H865" s="267"/>
      <c r="I865" s="267"/>
      <c r="J865" s="267"/>
    </row>
    <row r="866" spans="1:10" ht="12.75">
      <c r="A866" s="267"/>
      <c r="B866" s="267"/>
      <c r="C866" s="267"/>
      <c r="D866" s="267"/>
      <c r="E866" s="267"/>
      <c r="F866" s="267"/>
      <c r="G866" s="267"/>
      <c r="H866" s="267"/>
      <c r="I866" s="267"/>
      <c r="J866" s="267"/>
    </row>
    <row r="867" spans="1:10" ht="12.75">
      <c r="A867" s="267"/>
      <c r="B867" s="267"/>
      <c r="C867" s="267"/>
      <c r="D867" s="267"/>
      <c r="E867" s="267"/>
      <c r="F867" s="267"/>
      <c r="G867" s="267"/>
      <c r="H867" s="267"/>
      <c r="I867" s="267"/>
      <c r="J867" s="267"/>
    </row>
    <row r="868" spans="1:10" ht="12.75">
      <c r="A868" s="267"/>
      <c r="B868" s="267"/>
      <c r="C868" s="267"/>
      <c r="D868" s="267"/>
      <c r="E868" s="267"/>
      <c r="F868" s="267"/>
      <c r="G868" s="267"/>
      <c r="H868" s="267"/>
      <c r="I868" s="267"/>
      <c r="J868" s="267"/>
    </row>
    <row r="869" spans="1:10" ht="12.75">
      <c r="A869" s="267"/>
      <c r="B869" s="267"/>
      <c r="C869" s="267"/>
      <c r="D869" s="267"/>
      <c r="E869" s="267"/>
      <c r="F869" s="267"/>
      <c r="G869" s="267"/>
      <c r="H869" s="267"/>
      <c r="I869" s="267"/>
      <c r="J869" s="267"/>
    </row>
    <row r="870" spans="1:10" ht="12.75">
      <c r="A870" s="267"/>
      <c r="B870" s="267"/>
      <c r="C870" s="267"/>
      <c r="D870" s="267"/>
      <c r="E870" s="267"/>
      <c r="F870" s="267"/>
      <c r="G870" s="267"/>
      <c r="H870" s="267"/>
      <c r="I870" s="267"/>
      <c r="J870" s="267"/>
    </row>
    <row r="871" spans="1:10" ht="12.75">
      <c r="A871" s="267"/>
      <c r="B871" s="267"/>
      <c r="C871" s="267"/>
      <c r="D871" s="267"/>
      <c r="E871" s="267"/>
      <c r="F871" s="267"/>
      <c r="G871" s="267"/>
      <c r="H871" s="267"/>
      <c r="I871" s="267"/>
      <c r="J871" s="267"/>
    </row>
    <row r="872" spans="1:10" ht="12.75">
      <c r="A872" s="267"/>
      <c r="B872" s="267"/>
      <c r="C872" s="267"/>
      <c r="D872" s="267"/>
      <c r="E872" s="267"/>
      <c r="F872" s="267"/>
      <c r="G872" s="267"/>
      <c r="H872" s="267"/>
      <c r="I872" s="267"/>
      <c r="J872" s="267"/>
    </row>
    <row r="873" spans="1:10" ht="12.75">
      <c r="A873" s="267"/>
      <c r="B873" s="267"/>
      <c r="C873" s="267"/>
      <c r="D873" s="267"/>
      <c r="E873" s="267"/>
      <c r="F873" s="267"/>
      <c r="G873" s="267"/>
      <c r="H873" s="267"/>
      <c r="I873" s="267"/>
      <c r="J873" s="267"/>
    </row>
    <row r="874" spans="1:10" ht="12.75">
      <c r="A874" s="267"/>
      <c r="B874" s="267"/>
      <c r="C874" s="267"/>
      <c r="D874" s="267"/>
      <c r="E874" s="267"/>
      <c r="F874" s="267"/>
      <c r="G874" s="267"/>
      <c r="H874" s="267"/>
      <c r="I874" s="267"/>
      <c r="J874" s="267"/>
    </row>
    <row r="875" spans="1:10" ht="12.75">
      <c r="A875" s="267"/>
      <c r="B875" s="267"/>
      <c r="C875" s="267"/>
      <c r="D875" s="267"/>
      <c r="E875" s="267"/>
      <c r="F875" s="267"/>
      <c r="G875" s="267"/>
      <c r="H875" s="267"/>
      <c r="I875" s="267"/>
      <c r="J875" s="267"/>
    </row>
    <row r="876" spans="1:10" ht="12.75">
      <c r="A876" s="267"/>
      <c r="B876" s="267"/>
      <c r="C876" s="267"/>
      <c r="D876" s="267"/>
      <c r="E876" s="267"/>
      <c r="F876" s="267"/>
      <c r="G876" s="267"/>
      <c r="H876" s="267"/>
      <c r="I876" s="267"/>
      <c r="J876" s="267"/>
    </row>
    <row r="877" spans="1:10" ht="12.75">
      <c r="A877" s="267"/>
      <c r="B877" s="267"/>
      <c r="C877" s="267"/>
      <c r="D877" s="267"/>
      <c r="E877" s="267"/>
      <c r="F877" s="267"/>
      <c r="G877" s="267"/>
      <c r="H877" s="267"/>
      <c r="I877" s="267"/>
      <c r="J877" s="267"/>
    </row>
    <row r="878" spans="1:10" ht="12.75">
      <c r="A878" s="267"/>
      <c r="B878" s="267"/>
      <c r="C878" s="267"/>
      <c r="D878" s="267"/>
      <c r="E878" s="267"/>
      <c r="F878" s="267"/>
      <c r="G878" s="267"/>
      <c r="H878" s="267"/>
      <c r="I878" s="267"/>
      <c r="J878" s="267"/>
    </row>
    <row r="879" spans="1:10" ht="12.75">
      <c r="A879" s="267"/>
      <c r="B879" s="267"/>
      <c r="C879" s="267"/>
      <c r="D879" s="267"/>
      <c r="E879" s="267"/>
      <c r="F879" s="267"/>
      <c r="G879" s="267"/>
      <c r="H879" s="267"/>
      <c r="I879" s="267"/>
      <c r="J879" s="267"/>
    </row>
    <row r="880" spans="1:10" ht="12.75">
      <c r="A880" s="267"/>
      <c r="B880" s="267"/>
      <c r="C880" s="267"/>
      <c r="D880" s="267"/>
      <c r="E880" s="267"/>
      <c r="F880" s="267"/>
      <c r="G880" s="267"/>
      <c r="H880" s="267"/>
      <c r="I880" s="267"/>
      <c r="J880" s="267"/>
    </row>
    <row r="881" spans="1:10" ht="12.75">
      <c r="A881" s="267"/>
      <c r="B881" s="267"/>
      <c r="C881" s="267"/>
      <c r="D881" s="267"/>
      <c r="E881" s="267"/>
      <c r="F881" s="267"/>
      <c r="G881" s="267"/>
      <c r="H881" s="267"/>
      <c r="I881" s="267"/>
      <c r="J881" s="267"/>
    </row>
    <row r="882" spans="1:10" ht="12.75">
      <c r="A882" s="267"/>
      <c r="B882" s="267"/>
      <c r="C882" s="267"/>
      <c r="D882" s="267"/>
      <c r="E882" s="267"/>
      <c r="F882" s="267"/>
      <c r="G882" s="267"/>
      <c r="H882" s="267"/>
      <c r="I882" s="267"/>
      <c r="J882" s="267"/>
    </row>
    <row r="883" spans="1:10" ht="12.75">
      <c r="A883" s="267"/>
      <c r="B883" s="267"/>
      <c r="C883" s="267"/>
      <c r="D883" s="267"/>
      <c r="E883" s="267"/>
      <c r="F883" s="267"/>
      <c r="G883" s="267"/>
      <c r="H883" s="267"/>
      <c r="I883" s="267"/>
      <c r="J883" s="267"/>
    </row>
    <row r="884" spans="1:10" ht="12.75">
      <c r="A884" s="267"/>
      <c r="B884" s="267"/>
      <c r="C884" s="267"/>
      <c r="D884" s="267"/>
      <c r="E884" s="267"/>
      <c r="F884" s="267"/>
      <c r="G884" s="267"/>
      <c r="H884" s="267"/>
      <c r="I884" s="267"/>
      <c r="J884" s="267"/>
    </row>
    <row r="885" spans="1:10" ht="12.75">
      <c r="A885" s="267"/>
      <c r="B885" s="267"/>
      <c r="C885" s="267"/>
      <c r="D885" s="267"/>
      <c r="E885" s="267"/>
      <c r="F885" s="267"/>
      <c r="G885" s="267"/>
      <c r="H885" s="267"/>
      <c r="I885" s="267"/>
      <c r="J885" s="267"/>
    </row>
    <row r="886" spans="1:10" ht="12.75">
      <c r="A886" s="267"/>
      <c r="B886" s="267"/>
      <c r="C886" s="267"/>
      <c r="D886" s="267"/>
      <c r="E886" s="267"/>
      <c r="F886" s="267"/>
      <c r="G886" s="267"/>
      <c r="H886" s="267"/>
      <c r="I886" s="267"/>
      <c r="J886" s="267"/>
    </row>
    <row r="887" spans="1:10" ht="12.75">
      <c r="A887" s="267"/>
      <c r="B887" s="267"/>
      <c r="C887" s="267"/>
      <c r="D887" s="267"/>
      <c r="E887" s="267"/>
      <c r="F887" s="267"/>
      <c r="G887" s="267"/>
      <c r="H887" s="267"/>
      <c r="I887" s="267"/>
      <c r="J887" s="267"/>
    </row>
    <row r="888" spans="1:10" ht="12.75">
      <c r="A888" s="267"/>
      <c r="B888" s="267"/>
      <c r="C888" s="267"/>
      <c r="D888" s="267"/>
      <c r="E888" s="267"/>
      <c r="F888" s="267"/>
      <c r="G888" s="267"/>
      <c r="H888" s="267"/>
      <c r="I888" s="267"/>
      <c r="J888" s="267"/>
    </row>
    <row r="889" spans="1:10" ht="12.75">
      <c r="A889" s="267"/>
      <c r="B889" s="267"/>
      <c r="C889" s="267"/>
      <c r="D889" s="267"/>
      <c r="E889" s="267"/>
      <c r="F889" s="267"/>
      <c r="G889" s="267"/>
      <c r="H889" s="267"/>
      <c r="I889" s="267"/>
      <c r="J889" s="267"/>
    </row>
    <row r="890" spans="1:10" ht="12.75">
      <c r="A890" s="267"/>
      <c r="B890" s="267"/>
      <c r="C890" s="267"/>
      <c r="D890" s="267"/>
      <c r="E890" s="267"/>
      <c r="F890" s="267"/>
      <c r="G890" s="267"/>
      <c r="H890" s="267"/>
      <c r="I890" s="267"/>
      <c r="J890" s="267"/>
    </row>
    <row r="891" spans="1:10" ht="12.75">
      <c r="A891" s="267"/>
      <c r="B891" s="267"/>
      <c r="C891" s="267"/>
      <c r="D891" s="267"/>
      <c r="E891" s="267"/>
      <c r="F891" s="267"/>
      <c r="G891" s="267"/>
      <c r="H891" s="267"/>
      <c r="I891" s="267"/>
      <c r="J891" s="267"/>
    </row>
    <row r="892" spans="1:10" ht="12.75">
      <c r="A892" s="267"/>
      <c r="B892" s="267"/>
      <c r="C892" s="267"/>
      <c r="D892" s="267"/>
      <c r="E892" s="267"/>
      <c r="F892" s="267"/>
      <c r="G892" s="267"/>
      <c r="H892" s="267"/>
      <c r="I892" s="267"/>
      <c r="J892" s="267"/>
    </row>
    <row r="893" spans="1:10" ht="12.75">
      <c r="A893" s="267"/>
      <c r="B893" s="267"/>
      <c r="C893" s="267"/>
      <c r="D893" s="267"/>
      <c r="E893" s="267"/>
      <c r="F893" s="267"/>
      <c r="G893" s="267"/>
      <c r="H893" s="267"/>
      <c r="I893" s="267"/>
      <c r="J893" s="267"/>
    </row>
    <row r="894" spans="1:10" ht="12.75">
      <c r="A894" s="267"/>
      <c r="B894" s="267"/>
      <c r="C894" s="267"/>
      <c r="D894" s="267"/>
      <c r="E894" s="267"/>
      <c r="F894" s="267"/>
      <c r="G894" s="267"/>
      <c r="H894" s="267"/>
      <c r="I894" s="267"/>
      <c r="J894" s="267"/>
    </row>
    <row r="895" spans="1:10" ht="12.75">
      <c r="A895" s="267"/>
      <c r="B895" s="267"/>
      <c r="C895" s="267"/>
      <c r="D895" s="267"/>
      <c r="E895" s="267"/>
      <c r="F895" s="267"/>
      <c r="G895" s="267"/>
      <c r="H895" s="267"/>
      <c r="I895" s="267"/>
      <c r="J895" s="267"/>
    </row>
    <row r="896" spans="1:10" ht="12.75">
      <c r="A896" s="267"/>
      <c r="B896" s="267"/>
      <c r="C896" s="267"/>
      <c r="D896" s="267"/>
      <c r="E896" s="267"/>
      <c r="F896" s="267"/>
      <c r="G896" s="267"/>
      <c r="H896" s="267"/>
      <c r="I896" s="267"/>
      <c r="J896" s="267"/>
    </row>
    <row r="897" spans="1:10" ht="12.75">
      <c r="A897" s="267"/>
      <c r="B897" s="267"/>
      <c r="C897" s="267"/>
      <c r="D897" s="267"/>
      <c r="E897" s="267"/>
      <c r="F897" s="267"/>
      <c r="G897" s="267"/>
      <c r="H897" s="267"/>
      <c r="I897" s="267"/>
      <c r="J897" s="267"/>
    </row>
    <row r="898" spans="1:10" ht="12.75">
      <c r="A898" s="267"/>
      <c r="B898" s="267"/>
      <c r="C898" s="267"/>
      <c r="D898" s="267"/>
      <c r="E898" s="267"/>
      <c r="F898" s="267"/>
      <c r="G898" s="267"/>
      <c r="H898" s="267"/>
      <c r="I898" s="267"/>
      <c r="J898" s="267"/>
    </row>
    <row r="899" spans="1:10" ht="12.75">
      <c r="A899" s="267"/>
      <c r="B899" s="267"/>
      <c r="C899" s="267"/>
      <c r="D899" s="267"/>
      <c r="E899" s="267"/>
      <c r="F899" s="267"/>
      <c r="G899" s="267"/>
      <c r="H899" s="267"/>
      <c r="I899" s="267"/>
      <c r="J899" s="267"/>
    </row>
    <row r="900" spans="1:10" ht="12.75">
      <c r="A900" s="267"/>
      <c r="B900" s="267"/>
      <c r="C900" s="267"/>
      <c r="D900" s="267"/>
      <c r="E900" s="267"/>
      <c r="F900" s="267"/>
      <c r="G900" s="267"/>
      <c r="H900" s="267"/>
      <c r="I900" s="267"/>
      <c r="J900" s="267"/>
    </row>
    <row r="901" spans="1:10" ht="12.75">
      <c r="A901" s="267"/>
      <c r="B901" s="267"/>
      <c r="C901" s="267"/>
      <c r="D901" s="267"/>
      <c r="E901" s="267"/>
      <c r="F901" s="267"/>
      <c r="G901" s="267"/>
      <c r="H901" s="267"/>
      <c r="I901" s="267"/>
      <c r="J901" s="267"/>
    </row>
    <row r="902" spans="1:10" ht="12.75">
      <c r="A902" s="267"/>
      <c r="B902" s="267"/>
      <c r="C902" s="267"/>
      <c r="D902" s="267"/>
      <c r="E902" s="267"/>
      <c r="F902" s="267"/>
      <c r="G902" s="267"/>
      <c r="H902" s="267"/>
      <c r="I902" s="267"/>
      <c r="J902" s="267"/>
    </row>
    <row r="903" spans="1:10" ht="12.75">
      <c r="A903" s="267"/>
      <c r="B903" s="267"/>
      <c r="C903" s="267"/>
      <c r="D903" s="267"/>
      <c r="E903" s="267"/>
      <c r="F903" s="267"/>
      <c r="G903" s="267"/>
      <c r="H903" s="267"/>
      <c r="I903" s="267"/>
      <c r="J903" s="267"/>
    </row>
    <row r="904" spans="1:10" ht="12.75">
      <c r="A904" s="267"/>
      <c r="B904" s="267"/>
      <c r="C904" s="267"/>
      <c r="D904" s="267"/>
      <c r="E904" s="267"/>
      <c r="F904" s="267"/>
      <c r="G904" s="267"/>
      <c r="H904" s="267"/>
      <c r="I904" s="267"/>
      <c r="J904" s="267"/>
    </row>
    <row r="905" spans="1:10" ht="12.75">
      <c r="A905" s="267"/>
      <c r="B905" s="267"/>
      <c r="C905" s="267"/>
      <c r="D905" s="267"/>
      <c r="E905" s="267"/>
      <c r="F905" s="267"/>
      <c r="G905" s="267"/>
      <c r="H905" s="267"/>
      <c r="I905" s="267"/>
      <c r="J905" s="267"/>
    </row>
    <row r="906" spans="1:10" ht="12.75">
      <c r="A906" s="267"/>
      <c r="B906" s="267"/>
      <c r="C906" s="267"/>
      <c r="D906" s="267"/>
      <c r="E906" s="267"/>
      <c r="F906" s="267"/>
      <c r="G906" s="267"/>
      <c r="H906" s="267"/>
      <c r="I906" s="267"/>
      <c r="J906" s="267"/>
    </row>
    <row r="907" spans="1:10" ht="12.75">
      <c r="A907" s="267"/>
      <c r="B907" s="267"/>
      <c r="C907" s="267"/>
      <c r="D907" s="267"/>
      <c r="E907" s="267"/>
      <c r="F907" s="267"/>
      <c r="G907" s="267"/>
      <c r="H907" s="267"/>
      <c r="I907" s="267"/>
      <c r="J907" s="267"/>
    </row>
    <row r="908" spans="1:10" ht="12.75">
      <c r="A908" s="267"/>
      <c r="B908" s="267"/>
      <c r="C908" s="267"/>
      <c r="D908" s="267"/>
      <c r="E908" s="267"/>
      <c r="F908" s="267"/>
      <c r="G908" s="267"/>
      <c r="H908" s="267"/>
      <c r="I908" s="267"/>
      <c r="J908" s="267"/>
    </row>
    <row r="909" spans="1:10" ht="12.75">
      <c r="A909" s="267"/>
      <c r="B909" s="267"/>
      <c r="C909" s="267"/>
      <c r="D909" s="267"/>
      <c r="E909" s="267"/>
      <c r="F909" s="267"/>
      <c r="G909" s="267"/>
      <c r="H909" s="267"/>
      <c r="I909" s="267"/>
      <c r="J909" s="267"/>
    </row>
    <row r="910" spans="1:10" ht="12.75">
      <c r="A910" s="267"/>
      <c r="B910" s="267"/>
      <c r="C910" s="267"/>
      <c r="D910" s="267"/>
      <c r="E910" s="267"/>
      <c r="F910" s="267"/>
      <c r="G910" s="267"/>
      <c r="H910" s="267"/>
      <c r="I910" s="267"/>
      <c r="J910" s="267"/>
    </row>
    <row r="911" spans="1:10" ht="12.75">
      <c r="A911" s="267"/>
      <c r="B911" s="267"/>
      <c r="C911" s="267"/>
      <c r="D911" s="267"/>
      <c r="E911" s="267"/>
      <c r="F911" s="267"/>
      <c r="G911" s="267"/>
      <c r="H911" s="267"/>
      <c r="I911" s="267"/>
      <c r="J911" s="267"/>
    </row>
    <row r="912" spans="1:10" ht="12.75">
      <c r="A912" s="267"/>
      <c r="B912" s="267"/>
      <c r="C912" s="267"/>
      <c r="D912" s="267"/>
      <c r="E912" s="267"/>
      <c r="F912" s="267"/>
      <c r="G912" s="267"/>
      <c r="H912" s="267"/>
      <c r="I912" s="267"/>
      <c r="J912" s="267"/>
    </row>
    <row r="913" spans="1:10" ht="12.75">
      <c r="A913" s="267"/>
      <c r="B913" s="267"/>
      <c r="C913" s="267"/>
      <c r="D913" s="267"/>
      <c r="E913" s="267"/>
      <c r="F913" s="267"/>
      <c r="G913" s="267"/>
      <c r="H913" s="267"/>
      <c r="I913" s="267"/>
      <c r="J913" s="267"/>
    </row>
    <row r="914" spans="1:10" ht="12.75">
      <c r="A914" s="267"/>
      <c r="B914" s="267"/>
      <c r="C914" s="267"/>
      <c r="D914" s="267"/>
      <c r="E914" s="267"/>
      <c r="F914" s="267"/>
      <c r="G914" s="267"/>
      <c r="H914" s="267"/>
      <c r="I914" s="267"/>
      <c r="J914" s="267"/>
    </row>
    <row r="915" spans="1:10" ht="12.75">
      <c r="A915" s="267"/>
      <c r="B915" s="267"/>
      <c r="C915" s="267"/>
      <c r="D915" s="267"/>
      <c r="E915" s="267"/>
      <c r="F915" s="267"/>
      <c r="G915" s="267"/>
      <c r="H915" s="267"/>
      <c r="I915" s="267"/>
      <c r="J915" s="267"/>
    </row>
    <row r="916" spans="1:10" ht="12.75">
      <c r="A916" s="267"/>
      <c r="B916" s="267"/>
      <c r="C916" s="267"/>
      <c r="D916" s="267"/>
      <c r="E916" s="267"/>
      <c r="F916" s="267"/>
      <c r="G916" s="267"/>
      <c r="H916" s="267"/>
      <c r="I916" s="267"/>
      <c r="J916" s="267"/>
    </row>
    <row r="917" spans="1:10" ht="12.75">
      <c r="A917" s="267"/>
      <c r="B917" s="267"/>
      <c r="C917" s="267"/>
      <c r="D917" s="267"/>
      <c r="E917" s="267"/>
      <c r="F917" s="267"/>
      <c r="G917" s="267"/>
      <c r="H917" s="267"/>
      <c r="I917" s="267"/>
      <c r="J917" s="267"/>
    </row>
    <row r="918" spans="1:10" ht="12.75">
      <c r="A918" s="267"/>
      <c r="B918" s="267"/>
      <c r="C918" s="267"/>
      <c r="D918" s="267"/>
      <c r="E918" s="267"/>
      <c r="F918" s="267"/>
      <c r="G918" s="267"/>
      <c r="H918" s="267"/>
      <c r="I918" s="267"/>
      <c r="J918" s="267"/>
    </row>
    <row r="919" spans="1:10" ht="12.75">
      <c r="A919" s="267"/>
      <c r="B919" s="267"/>
      <c r="C919" s="267"/>
      <c r="D919" s="267"/>
      <c r="E919" s="267"/>
      <c r="F919" s="267"/>
      <c r="G919" s="267"/>
      <c r="H919" s="267"/>
      <c r="I919" s="267"/>
      <c r="J919" s="267"/>
    </row>
    <row r="920" spans="1:10" ht="12.75">
      <c r="A920" s="267"/>
      <c r="B920" s="267"/>
      <c r="C920" s="267"/>
      <c r="D920" s="267"/>
      <c r="E920" s="267"/>
      <c r="F920" s="267"/>
      <c r="G920" s="267"/>
      <c r="H920" s="267"/>
      <c r="I920" s="267"/>
      <c r="J920" s="267"/>
    </row>
    <row r="921" spans="1:10" ht="12.75">
      <c r="A921" s="267"/>
      <c r="B921" s="267"/>
      <c r="C921" s="267"/>
      <c r="D921" s="267"/>
      <c r="E921" s="267"/>
      <c r="F921" s="267"/>
      <c r="G921" s="267"/>
      <c r="H921" s="267"/>
      <c r="I921" s="267"/>
      <c r="J921" s="267"/>
    </row>
    <row r="922" spans="1:10" ht="12.75">
      <c r="A922" s="267"/>
      <c r="B922" s="267"/>
      <c r="C922" s="267"/>
      <c r="D922" s="267"/>
      <c r="E922" s="267"/>
      <c r="F922" s="267"/>
      <c r="G922" s="267"/>
      <c r="H922" s="267"/>
      <c r="I922" s="267"/>
      <c r="J922" s="267"/>
    </row>
    <row r="923" spans="1:10" ht="12.75">
      <c r="A923" s="267"/>
      <c r="B923" s="267"/>
      <c r="C923" s="267"/>
      <c r="D923" s="267"/>
      <c r="E923" s="267"/>
      <c r="F923" s="267"/>
      <c r="G923" s="267"/>
      <c r="H923" s="267"/>
      <c r="I923" s="267"/>
      <c r="J923" s="267"/>
    </row>
    <row r="924" spans="1:10" ht="12.75">
      <c r="A924" s="267"/>
      <c r="B924" s="267"/>
      <c r="C924" s="267"/>
      <c r="D924" s="267"/>
      <c r="E924" s="267"/>
      <c r="F924" s="267"/>
      <c r="G924" s="267"/>
      <c r="H924" s="267"/>
      <c r="I924" s="267"/>
      <c r="J924" s="267"/>
    </row>
    <row r="925" spans="1:10" ht="12.75">
      <c r="A925" s="267"/>
      <c r="B925" s="267"/>
      <c r="C925" s="267"/>
      <c r="D925" s="267"/>
      <c r="E925" s="267"/>
      <c r="F925" s="267"/>
      <c r="G925" s="267"/>
      <c r="H925" s="267"/>
      <c r="I925" s="267"/>
      <c r="J925" s="267"/>
    </row>
    <row r="926" spans="1:10" ht="12.75">
      <c r="A926" s="267"/>
      <c r="B926" s="267"/>
      <c r="C926" s="267"/>
      <c r="D926" s="267"/>
      <c r="E926" s="267"/>
      <c r="F926" s="267"/>
      <c r="G926" s="267"/>
      <c r="H926" s="267"/>
      <c r="I926" s="267"/>
      <c r="J926" s="267"/>
    </row>
    <row r="927" spans="1:10" ht="12.75">
      <c r="A927" s="267"/>
      <c r="B927" s="267"/>
      <c r="C927" s="267"/>
      <c r="D927" s="267"/>
      <c r="E927" s="267"/>
      <c r="F927" s="267"/>
      <c r="G927" s="267"/>
      <c r="H927" s="267"/>
      <c r="I927" s="267"/>
      <c r="J927" s="267"/>
    </row>
    <row r="928" spans="1:10" ht="12.75">
      <c r="A928" s="267"/>
      <c r="B928" s="267"/>
      <c r="C928" s="267"/>
      <c r="D928" s="267"/>
      <c r="E928" s="267"/>
      <c r="F928" s="267"/>
      <c r="G928" s="267"/>
      <c r="H928" s="267"/>
      <c r="I928" s="267"/>
      <c r="J928" s="267"/>
    </row>
    <row r="929" spans="1:10" ht="12.75">
      <c r="A929" s="267"/>
      <c r="B929" s="267"/>
      <c r="C929" s="267"/>
      <c r="D929" s="267"/>
      <c r="E929" s="267"/>
      <c r="F929" s="267"/>
      <c r="G929" s="267"/>
      <c r="H929" s="267"/>
      <c r="I929" s="267"/>
      <c r="J929" s="267"/>
    </row>
    <row r="930" spans="1:10" ht="12.75">
      <c r="A930" s="267"/>
      <c r="B930" s="267"/>
      <c r="C930" s="267"/>
      <c r="D930" s="267"/>
      <c r="E930" s="267"/>
      <c r="F930" s="267"/>
      <c r="G930" s="267"/>
      <c r="H930" s="267"/>
      <c r="I930" s="267"/>
      <c r="J930" s="267"/>
    </row>
    <row r="931" spans="1:10" ht="12.75">
      <c r="A931" s="267"/>
      <c r="B931" s="267"/>
      <c r="C931" s="267"/>
      <c r="D931" s="267"/>
      <c r="E931" s="267"/>
      <c r="F931" s="267"/>
      <c r="G931" s="267"/>
      <c r="H931" s="267"/>
      <c r="I931" s="267"/>
      <c r="J931" s="267"/>
    </row>
    <row r="932" spans="1:10" ht="12.75">
      <c r="A932" s="267"/>
      <c r="B932" s="267"/>
      <c r="C932" s="267"/>
      <c r="D932" s="267"/>
      <c r="E932" s="267"/>
      <c r="F932" s="267"/>
      <c r="G932" s="267"/>
      <c r="H932" s="267"/>
      <c r="I932" s="267"/>
      <c r="J932" s="267"/>
    </row>
    <row r="933" spans="1:10" ht="12.75">
      <c r="A933" s="267"/>
      <c r="B933" s="267"/>
      <c r="C933" s="267"/>
      <c r="D933" s="267"/>
      <c r="E933" s="267"/>
      <c r="F933" s="267"/>
      <c r="G933" s="267"/>
      <c r="H933" s="267"/>
      <c r="I933" s="267"/>
      <c r="J933" s="267"/>
    </row>
    <row r="934" spans="1:10" ht="12.75">
      <c r="A934" s="267"/>
      <c r="B934" s="267"/>
      <c r="C934" s="267"/>
      <c r="D934" s="267"/>
      <c r="E934" s="267"/>
      <c r="F934" s="267"/>
      <c r="G934" s="267"/>
      <c r="H934" s="267"/>
      <c r="I934" s="267"/>
      <c r="J934" s="267"/>
    </row>
    <row r="935" spans="1:10" ht="12.75">
      <c r="A935" s="267"/>
      <c r="B935" s="267"/>
      <c r="C935" s="267"/>
      <c r="D935" s="267"/>
      <c r="E935" s="267"/>
      <c r="F935" s="267"/>
      <c r="G935" s="267"/>
      <c r="H935" s="267"/>
      <c r="I935" s="267"/>
      <c r="J935" s="267"/>
    </row>
    <row r="936" spans="1:10" ht="12.75">
      <c r="A936" s="267"/>
      <c r="B936" s="267"/>
      <c r="C936" s="267"/>
      <c r="D936" s="267"/>
      <c r="E936" s="267"/>
      <c r="F936" s="267"/>
      <c r="G936" s="267"/>
      <c r="H936" s="267"/>
      <c r="I936" s="267"/>
      <c r="J936" s="267"/>
    </row>
    <row r="937" spans="1:10" ht="12.75">
      <c r="A937" s="267"/>
      <c r="B937" s="267"/>
      <c r="C937" s="267"/>
      <c r="D937" s="267"/>
      <c r="E937" s="267"/>
      <c r="F937" s="267"/>
      <c r="G937" s="267"/>
      <c r="H937" s="267"/>
      <c r="I937" s="267"/>
      <c r="J937" s="267"/>
    </row>
    <row r="938" spans="1:10" ht="12.75">
      <c r="A938" s="267"/>
      <c r="B938" s="267"/>
      <c r="C938" s="267"/>
      <c r="D938" s="267"/>
      <c r="E938" s="267"/>
      <c r="F938" s="267"/>
      <c r="G938" s="267"/>
      <c r="H938" s="267"/>
      <c r="I938" s="267"/>
      <c r="J938" s="267"/>
    </row>
    <row r="939" spans="1:10" ht="12.75">
      <c r="A939" s="267"/>
      <c r="B939" s="267"/>
      <c r="C939" s="267"/>
      <c r="D939" s="267"/>
      <c r="E939" s="267"/>
      <c r="F939" s="267"/>
      <c r="G939" s="267"/>
      <c r="H939" s="267"/>
      <c r="I939" s="267"/>
      <c r="J939" s="267"/>
    </row>
    <row r="940" spans="1:10" ht="12.75">
      <c r="A940" s="267"/>
      <c r="B940" s="267"/>
      <c r="C940" s="267"/>
      <c r="D940" s="267"/>
      <c r="E940" s="267"/>
      <c r="F940" s="267"/>
      <c r="G940" s="267"/>
      <c r="H940" s="267"/>
      <c r="I940" s="267"/>
      <c r="J940" s="267"/>
    </row>
    <row r="941" spans="1:10" ht="12.75">
      <c r="A941" s="267"/>
      <c r="B941" s="267"/>
      <c r="C941" s="267"/>
      <c r="D941" s="267"/>
      <c r="E941" s="267"/>
      <c r="F941" s="267"/>
      <c r="G941" s="267"/>
      <c r="H941" s="267"/>
      <c r="I941" s="267"/>
      <c r="J941" s="267"/>
    </row>
    <row r="942" spans="1:10" ht="12.75">
      <c r="A942" s="267"/>
      <c r="B942" s="267"/>
      <c r="C942" s="267"/>
      <c r="D942" s="267"/>
      <c r="E942" s="267"/>
      <c r="F942" s="267"/>
      <c r="G942" s="267"/>
      <c r="H942" s="267"/>
      <c r="I942" s="267"/>
      <c r="J942" s="267"/>
    </row>
    <row r="943" spans="1:10" ht="12.75">
      <c r="A943" s="267"/>
      <c r="B943" s="267"/>
      <c r="C943" s="267"/>
      <c r="D943" s="267"/>
      <c r="E943" s="267"/>
      <c r="F943" s="267"/>
      <c r="G943" s="267"/>
      <c r="H943" s="267"/>
      <c r="I943" s="267"/>
      <c r="J943" s="267"/>
    </row>
    <row r="944" spans="1:10" ht="12.75">
      <c r="A944" s="267"/>
      <c r="B944" s="267"/>
      <c r="C944" s="267"/>
      <c r="D944" s="267"/>
      <c r="E944" s="267"/>
      <c r="F944" s="267"/>
      <c r="G944" s="267"/>
      <c r="H944" s="267"/>
      <c r="I944" s="267"/>
      <c r="J944" s="267"/>
    </row>
    <row r="945" spans="1:10" ht="12.75">
      <c r="A945" s="267"/>
      <c r="B945" s="267"/>
      <c r="C945" s="267"/>
      <c r="D945" s="267"/>
      <c r="E945" s="267"/>
      <c r="F945" s="267"/>
      <c r="G945" s="267"/>
      <c r="H945" s="267"/>
      <c r="I945" s="267"/>
      <c r="J945" s="267"/>
    </row>
    <row r="946" spans="1:10" ht="12.75">
      <c r="A946" s="267"/>
      <c r="B946" s="267"/>
      <c r="C946" s="267"/>
      <c r="D946" s="267"/>
      <c r="E946" s="267"/>
      <c r="F946" s="267"/>
      <c r="G946" s="267"/>
      <c r="H946" s="267"/>
      <c r="I946" s="267"/>
      <c r="J946" s="267"/>
    </row>
    <row r="947" spans="1:10" ht="12.75">
      <c r="A947" s="267"/>
      <c r="B947" s="267"/>
      <c r="C947" s="267"/>
      <c r="D947" s="267"/>
      <c r="E947" s="267"/>
      <c r="F947" s="267"/>
      <c r="G947" s="267"/>
      <c r="H947" s="267"/>
      <c r="I947" s="267"/>
      <c r="J947" s="267"/>
    </row>
    <row r="948" spans="1:10" ht="12.75">
      <c r="A948" s="267"/>
      <c r="B948" s="267"/>
      <c r="C948" s="267"/>
      <c r="D948" s="267"/>
      <c r="E948" s="267"/>
      <c r="F948" s="267"/>
      <c r="G948" s="267"/>
      <c r="H948" s="267"/>
      <c r="I948" s="267"/>
      <c r="J948" s="267"/>
    </row>
    <row r="949" spans="1:10" ht="12.75">
      <c r="A949" s="267"/>
      <c r="B949" s="267"/>
      <c r="C949" s="267"/>
      <c r="D949" s="267"/>
      <c r="E949" s="267"/>
      <c r="F949" s="267"/>
      <c r="G949" s="267"/>
      <c r="H949" s="267"/>
      <c r="I949" s="267"/>
      <c r="J949" s="267"/>
    </row>
    <row r="950" spans="1:10" ht="12.75">
      <c r="A950" s="267"/>
      <c r="B950" s="267"/>
      <c r="C950" s="267"/>
      <c r="D950" s="267"/>
      <c r="E950" s="267"/>
      <c r="F950" s="267"/>
      <c r="G950" s="267"/>
      <c r="H950" s="267"/>
      <c r="I950" s="267"/>
      <c r="J950" s="267"/>
    </row>
    <row r="951" spans="1:10" ht="12.75">
      <c r="A951" s="267"/>
      <c r="B951" s="267"/>
      <c r="C951" s="267"/>
      <c r="D951" s="267"/>
      <c r="E951" s="267"/>
      <c r="F951" s="267"/>
      <c r="G951" s="267"/>
      <c r="H951" s="267"/>
      <c r="I951" s="267"/>
      <c r="J951" s="267"/>
    </row>
    <row r="952" spans="1:10" ht="12.75">
      <c r="A952" s="267"/>
      <c r="B952" s="267"/>
      <c r="C952" s="267"/>
      <c r="D952" s="267"/>
      <c r="E952" s="267"/>
      <c r="F952" s="267"/>
      <c r="G952" s="267"/>
      <c r="H952" s="267"/>
      <c r="I952" s="267"/>
      <c r="J952" s="267"/>
    </row>
    <row r="953" spans="1:10" ht="12.75">
      <c r="A953" s="267"/>
      <c r="B953" s="267"/>
      <c r="C953" s="267"/>
      <c r="D953" s="267"/>
      <c r="E953" s="267"/>
      <c r="F953" s="267"/>
      <c r="G953" s="267"/>
      <c r="H953" s="267"/>
      <c r="I953" s="267"/>
      <c r="J953" s="267"/>
    </row>
    <row r="954" spans="1:10" ht="12.75">
      <c r="A954" s="267"/>
      <c r="B954" s="267"/>
      <c r="C954" s="267"/>
      <c r="D954" s="267"/>
      <c r="E954" s="267"/>
      <c r="F954" s="267"/>
      <c r="G954" s="267"/>
      <c r="H954" s="267"/>
      <c r="I954" s="267"/>
      <c r="J954" s="267"/>
    </row>
    <row r="955" spans="1:10" ht="12.75">
      <c r="A955" s="267"/>
      <c r="B955" s="267"/>
      <c r="C955" s="267"/>
      <c r="D955" s="267"/>
      <c r="E955" s="267"/>
      <c r="F955" s="267"/>
      <c r="G955" s="267"/>
      <c r="H955" s="267"/>
      <c r="I955" s="267"/>
      <c r="J955" s="267"/>
    </row>
    <row r="956" spans="1:10" ht="12.75">
      <c r="A956" s="267"/>
      <c r="B956" s="267"/>
      <c r="C956" s="267"/>
      <c r="D956" s="267"/>
      <c r="E956" s="267"/>
      <c r="F956" s="267"/>
      <c r="G956" s="267"/>
      <c r="H956" s="267"/>
      <c r="I956" s="267"/>
      <c r="J956" s="267"/>
    </row>
    <row r="957" spans="1:10" ht="12.75">
      <c r="A957" s="267"/>
      <c r="B957" s="267"/>
      <c r="C957" s="267"/>
      <c r="D957" s="267"/>
      <c r="E957" s="267"/>
      <c r="F957" s="267"/>
      <c r="G957" s="267"/>
      <c r="H957" s="267"/>
      <c r="I957" s="267"/>
      <c r="J957" s="267"/>
    </row>
    <row r="958" spans="1:10" ht="12.75">
      <c r="A958" s="267"/>
      <c r="B958" s="267"/>
      <c r="C958" s="267"/>
      <c r="D958" s="267"/>
      <c r="E958" s="267"/>
      <c r="F958" s="267"/>
      <c r="G958" s="267"/>
      <c r="H958" s="267"/>
      <c r="I958" s="267"/>
      <c r="J958" s="267"/>
    </row>
    <row r="959" spans="1:10" ht="12.75">
      <c r="A959" s="267"/>
      <c r="B959" s="267"/>
      <c r="C959" s="267"/>
      <c r="D959" s="267"/>
      <c r="E959" s="267"/>
      <c r="F959" s="267"/>
      <c r="G959" s="267"/>
      <c r="H959" s="267"/>
      <c r="I959" s="267"/>
      <c r="J959" s="267"/>
    </row>
    <row r="960" spans="1:10" ht="12.75">
      <c r="A960" s="267"/>
      <c r="B960" s="267"/>
      <c r="C960" s="267"/>
      <c r="D960" s="267"/>
      <c r="E960" s="267"/>
      <c r="F960" s="267"/>
      <c r="G960" s="267"/>
      <c r="H960" s="267"/>
      <c r="I960" s="267"/>
      <c r="J960" s="267"/>
    </row>
    <row r="961" spans="1:10" ht="12.75">
      <c r="A961" s="267"/>
      <c r="B961" s="267"/>
      <c r="C961" s="267"/>
      <c r="D961" s="267"/>
      <c r="E961" s="267"/>
      <c r="F961" s="267"/>
      <c r="G961" s="267"/>
      <c r="H961" s="267"/>
      <c r="I961" s="267"/>
      <c r="J961" s="267"/>
    </row>
    <row r="962" spans="1:10" ht="12.75">
      <c r="A962" s="267"/>
      <c r="B962" s="267"/>
      <c r="C962" s="267"/>
      <c r="D962" s="267"/>
      <c r="E962" s="267"/>
      <c r="F962" s="267"/>
      <c r="G962" s="267"/>
      <c r="H962" s="267"/>
      <c r="I962" s="267"/>
      <c r="J962" s="267"/>
    </row>
    <row r="963" spans="1:10" ht="12.75">
      <c r="A963" s="267"/>
      <c r="B963" s="267"/>
      <c r="C963" s="267"/>
      <c r="D963" s="267"/>
      <c r="E963" s="267"/>
      <c r="F963" s="267"/>
      <c r="G963" s="267"/>
      <c r="H963" s="267"/>
      <c r="I963" s="267"/>
      <c r="J963" s="267"/>
    </row>
    <row r="964" spans="1:10" ht="12.75">
      <c r="A964" s="267"/>
      <c r="B964" s="267"/>
      <c r="C964" s="267"/>
      <c r="D964" s="267"/>
      <c r="E964" s="267"/>
      <c r="F964" s="267"/>
      <c r="G964" s="267"/>
      <c r="H964" s="267"/>
      <c r="I964" s="267"/>
      <c r="J964" s="267"/>
    </row>
    <row r="965" spans="1:10" ht="12.75">
      <c r="A965" s="267"/>
      <c r="B965" s="267"/>
      <c r="C965" s="267"/>
      <c r="D965" s="267"/>
      <c r="E965" s="267"/>
      <c r="F965" s="267"/>
      <c r="G965" s="267"/>
      <c r="H965" s="267"/>
      <c r="I965" s="267"/>
      <c r="J965" s="267"/>
    </row>
    <row r="966" spans="1:10" ht="12.75">
      <c r="A966" s="267"/>
      <c r="B966" s="267"/>
      <c r="C966" s="267"/>
      <c r="D966" s="267"/>
      <c r="E966" s="267"/>
      <c r="F966" s="267"/>
      <c r="G966" s="267"/>
      <c r="H966" s="267"/>
      <c r="I966" s="267"/>
      <c r="J966" s="267"/>
    </row>
    <row r="967" spans="1:10" ht="12.75">
      <c r="A967" s="267"/>
      <c r="B967" s="267"/>
      <c r="C967" s="267"/>
      <c r="D967" s="267"/>
      <c r="E967" s="267"/>
      <c r="F967" s="267"/>
      <c r="G967" s="267"/>
      <c r="H967" s="267"/>
      <c r="I967" s="267"/>
      <c r="J967" s="267"/>
    </row>
    <row r="968" spans="1:10" ht="12.75">
      <c r="A968" s="267"/>
      <c r="B968" s="267"/>
      <c r="C968" s="267"/>
      <c r="D968" s="267"/>
      <c r="E968" s="267"/>
      <c r="F968" s="267"/>
      <c r="G968" s="267"/>
      <c r="H968" s="267"/>
      <c r="I968" s="267"/>
      <c r="J968" s="267"/>
    </row>
    <row r="969" spans="1:10" ht="12.75">
      <c r="A969" s="267"/>
      <c r="B969" s="267"/>
      <c r="C969" s="267"/>
      <c r="D969" s="267"/>
      <c r="E969" s="267"/>
      <c r="F969" s="267"/>
      <c r="G969" s="267"/>
      <c r="H969" s="267"/>
      <c r="I969" s="267"/>
      <c r="J969" s="267"/>
    </row>
    <row r="970" spans="1:10" ht="12.75">
      <c r="A970" s="267"/>
      <c r="B970" s="267"/>
      <c r="C970" s="267"/>
      <c r="D970" s="267"/>
      <c r="E970" s="267"/>
      <c r="F970" s="267"/>
      <c r="G970" s="267"/>
      <c r="H970" s="267"/>
      <c r="I970" s="267"/>
      <c r="J970" s="267"/>
    </row>
    <row r="971" spans="1:10" ht="12.75">
      <c r="A971" s="267"/>
      <c r="B971" s="267"/>
      <c r="C971" s="267"/>
      <c r="D971" s="267"/>
      <c r="E971" s="267"/>
      <c r="F971" s="267"/>
      <c r="G971" s="267"/>
      <c r="H971" s="267"/>
      <c r="I971" s="267"/>
      <c r="J971" s="267"/>
    </row>
    <row r="972" spans="1:10" ht="12.75">
      <c r="A972" s="267"/>
      <c r="B972" s="267"/>
      <c r="C972" s="267"/>
      <c r="D972" s="267"/>
      <c r="E972" s="267"/>
      <c r="F972" s="267"/>
      <c r="G972" s="267"/>
      <c r="H972" s="267"/>
      <c r="I972" s="267"/>
      <c r="J972" s="267"/>
    </row>
    <row r="973" spans="1:10" ht="12.75">
      <c r="A973" s="267"/>
      <c r="B973" s="267"/>
      <c r="C973" s="267"/>
      <c r="D973" s="267"/>
      <c r="E973" s="267"/>
      <c r="F973" s="267"/>
      <c r="G973" s="267"/>
      <c r="H973" s="267"/>
      <c r="I973" s="267"/>
      <c r="J973" s="267"/>
    </row>
    <row r="974" spans="1:10" ht="12.75">
      <c r="A974" s="267"/>
      <c r="B974" s="267"/>
      <c r="C974" s="267"/>
      <c r="D974" s="267"/>
      <c r="E974" s="267"/>
      <c r="F974" s="267"/>
      <c r="G974" s="267"/>
      <c r="H974" s="267"/>
      <c r="I974" s="267"/>
      <c r="J974" s="267"/>
    </row>
    <row r="975" spans="1:10" ht="12.75">
      <c r="A975" s="267"/>
      <c r="B975" s="267"/>
      <c r="C975" s="267"/>
      <c r="D975" s="267"/>
      <c r="E975" s="267"/>
      <c r="F975" s="267"/>
      <c r="G975" s="267"/>
      <c r="H975" s="267"/>
      <c r="I975" s="267"/>
      <c r="J975" s="267"/>
    </row>
    <row r="976" spans="1:10" ht="12.75">
      <c r="A976" s="267"/>
      <c r="B976" s="267"/>
      <c r="C976" s="267"/>
      <c r="D976" s="267"/>
      <c r="E976" s="267"/>
      <c r="F976" s="267"/>
      <c r="G976" s="267"/>
      <c r="H976" s="267"/>
      <c r="I976" s="267"/>
      <c r="J976" s="267"/>
    </row>
    <row r="977" spans="1:10" ht="12.75">
      <c r="A977" s="267"/>
      <c r="B977" s="267"/>
      <c r="C977" s="267"/>
      <c r="D977" s="267"/>
      <c r="E977" s="267"/>
      <c r="F977" s="267"/>
      <c r="G977" s="267"/>
      <c r="H977" s="267"/>
      <c r="I977" s="267"/>
      <c r="J977" s="267"/>
    </row>
    <row r="978" spans="1:10" ht="12.75">
      <c r="A978" s="267"/>
      <c r="B978" s="267"/>
      <c r="C978" s="267"/>
      <c r="D978" s="267"/>
      <c r="E978" s="267"/>
      <c r="F978" s="267"/>
      <c r="G978" s="267"/>
      <c r="H978" s="267"/>
      <c r="I978" s="267"/>
      <c r="J978" s="267"/>
    </row>
    <row r="979" spans="1:10" ht="12.75">
      <c r="A979" s="267"/>
      <c r="B979" s="267"/>
      <c r="C979" s="267"/>
      <c r="D979" s="267"/>
      <c r="E979" s="267"/>
      <c r="F979" s="267"/>
      <c r="G979" s="267"/>
      <c r="H979" s="267"/>
      <c r="I979" s="267"/>
      <c r="J979" s="267"/>
    </row>
    <row r="980" spans="1:10" ht="12.75">
      <c r="A980" s="267"/>
      <c r="B980" s="267"/>
      <c r="C980" s="267"/>
      <c r="D980" s="267"/>
      <c r="E980" s="267"/>
      <c r="F980" s="267"/>
      <c r="G980" s="267"/>
      <c r="H980" s="267"/>
      <c r="I980" s="267"/>
      <c r="J980" s="267"/>
    </row>
    <row r="981" spans="1:10" ht="12.75">
      <c r="A981" s="267"/>
      <c r="B981" s="267"/>
      <c r="C981" s="267"/>
      <c r="D981" s="267"/>
      <c r="E981" s="267"/>
      <c r="F981" s="267"/>
      <c r="G981" s="267"/>
      <c r="H981" s="267"/>
      <c r="I981" s="267"/>
      <c r="J981" s="267"/>
    </row>
    <row r="982" spans="1:10" ht="12.75">
      <c r="A982" s="267"/>
      <c r="B982" s="267"/>
      <c r="C982" s="267"/>
      <c r="D982" s="267"/>
      <c r="E982" s="267"/>
      <c r="F982" s="267"/>
      <c r="G982" s="267"/>
      <c r="H982" s="267"/>
      <c r="I982" s="267"/>
      <c r="J982" s="267"/>
    </row>
    <row r="983" spans="1:10" ht="12.75">
      <c r="A983" s="267"/>
      <c r="B983" s="267"/>
      <c r="C983" s="267"/>
      <c r="D983" s="267"/>
      <c r="E983" s="267"/>
      <c r="F983" s="267"/>
      <c r="G983" s="267"/>
      <c r="H983" s="267"/>
      <c r="I983" s="267"/>
      <c r="J983" s="267"/>
    </row>
    <row r="984" spans="1:10" ht="12.75">
      <c r="A984" s="267"/>
      <c r="B984" s="267"/>
      <c r="C984" s="267"/>
      <c r="D984" s="267"/>
      <c r="E984" s="267"/>
      <c r="F984" s="267"/>
      <c r="G984" s="267"/>
      <c r="H984" s="267"/>
      <c r="I984" s="267"/>
      <c r="J984" s="267"/>
    </row>
    <row r="985" spans="1:10" ht="12.75">
      <c r="A985" s="267"/>
      <c r="B985" s="267"/>
      <c r="C985" s="267"/>
      <c r="D985" s="267"/>
      <c r="E985" s="267"/>
      <c r="F985" s="267"/>
      <c r="G985" s="267"/>
      <c r="H985" s="267"/>
      <c r="I985" s="267"/>
      <c r="J985" s="267"/>
    </row>
    <row r="986" spans="1:10" ht="12.75">
      <c r="A986" s="267"/>
      <c r="B986" s="267"/>
      <c r="C986" s="267"/>
      <c r="D986" s="267"/>
      <c r="E986" s="267"/>
      <c r="F986" s="267"/>
      <c r="G986" s="267"/>
      <c r="H986" s="267"/>
      <c r="I986" s="267"/>
      <c r="J986" s="267"/>
    </row>
    <row r="987" spans="1:10" ht="12.75">
      <c r="A987" s="267"/>
      <c r="B987" s="267"/>
      <c r="C987" s="267"/>
      <c r="D987" s="267"/>
      <c r="E987" s="267"/>
      <c r="F987" s="267"/>
      <c r="G987" s="267"/>
      <c r="H987" s="267"/>
      <c r="I987" s="267"/>
      <c r="J987" s="267"/>
    </row>
    <row r="988" spans="1:10" ht="12.75">
      <c r="A988" s="267"/>
      <c r="B988" s="267"/>
      <c r="C988" s="267"/>
      <c r="D988" s="267"/>
      <c r="E988" s="267"/>
      <c r="F988" s="267"/>
      <c r="G988" s="267"/>
      <c r="H988" s="267"/>
      <c r="I988" s="267"/>
      <c r="J988" s="267"/>
    </row>
    <row r="989" spans="1:10" ht="12.75">
      <c r="A989" s="267"/>
      <c r="B989" s="267"/>
      <c r="C989" s="267"/>
      <c r="D989" s="267"/>
      <c r="E989" s="267"/>
      <c r="F989" s="267"/>
      <c r="G989" s="267"/>
      <c r="H989" s="267"/>
      <c r="I989" s="267"/>
      <c r="J989" s="267"/>
    </row>
    <row r="990" spans="1:10" ht="12.75">
      <c r="A990" s="267"/>
      <c r="B990" s="267"/>
      <c r="C990" s="267"/>
      <c r="D990" s="267"/>
      <c r="E990" s="267"/>
      <c r="F990" s="267"/>
      <c r="G990" s="267"/>
      <c r="H990" s="267"/>
      <c r="I990" s="267"/>
      <c r="J990" s="267"/>
    </row>
    <row r="991" spans="1:10" ht="12.75">
      <c r="A991" s="267"/>
      <c r="B991" s="267"/>
      <c r="C991" s="267"/>
      <c r="D991" s="267"/>
      <c r="E991" s="267"/>
      <c r="F991" s="267"/>
      <c r="G991" s="267"/>
      <c r="H991" s="267"/>
      <c r="I991" s="267"/>
      <c r="J991" s="267"/>
    </row>
    <row r="992" spans="1:10" ht="12.75">
      <c r="A992" s="267"/>
      <c r="B992" s="267"/>
      <c r="C992" s="267"/>
      <c r="D992" s="267"/>
      <c r="E992" s="267"/>
      <c r="F992" s="267"/>
      <c r="G992" s="267"/>
      <c r="H992" s="267"/>
      <c r="I992" s="267"/>
      <c r="J992" s="267"/>
    </row>
    <row r="993" spans="1:10" ht="12.75">
      <c r="A993" s="267"/>
      <c r="B993" s="267"/>
      <c r="C993" s="267"/>
      <c r="D993" s="267"/>
      <c r="E993" s="267"/>
      <c r="F993" s="267"/>
      <c r="G993" s="267"/>
      <c r="H993" s="267"/>
      <c r="I993" s="267"/>
      <c r="J993" s="267"/>
    </row>
    <row r="994" spans="1:10" ht="12.75">
      <c r="A994" s="267"/>
      <c r="B994" s="267"/>
      <c r="C994" s="267"/>
      <c r="D994" s="267"/>
      <c r="E994" s="267"/>
      <c r="F994" s="267"/>
      <c r="G994" s="267"/>
      <c r="H994" s="267"/>
      <c r="I994" s="267"/>
      <c r="J994" s="267"/>
    </row>
    <row r="995" spans="1:10" ht="12.75">
      <c r="A995" s="267"/>
      <c r="B995" s="267"/>
      <c r="C995" s="267"/>
      <c r="D995" s="267"/>
      <c r="E995" s="267"/>
      <c r="F995" s="267"/>
      <c r="G995" s="267"/>
      <c r="H995" s="267"/>
      <c r="I995" s="267"/>
      <c r="J995" s="267"/>
    </row>
    <row r="996" spans="1:10" ht="12.75">
      <c r="A996" s="267"/>
      <c r="B996" s="267"/>
      <c r="C996" s="267"/>
      <c r="D996" s="267"/>
      <c r="E996" s="267"/>
      <c r="F996" s="267"/>
      <c r="G996" s="267"/>
      <c r="H996" s="267"/>
      <c r="I996" s="267"/>
      <c r="J996" s="267"/>
    </row>
    <row r="997" spans="1:10" ht="12.75">
      <c r="A997" s="267"/>
      <c r="B997" s="267"/>
      <c r="C997" s="267"/>
      <c r="D997" s="267"/>
      <c r="E997" s="267"/>
      <c r="F997" s="267"/>
      <c r="G997" s="267"/>
      <c r="H997" s="267"/>
      <c r="I997" s="267"/>
      <c r="J997" s="267"/>
    </row>
    <row r="998" spans="1:10" ht="12.75">
      <c r="A998" s="267"/>
      <c r="B998" s="267"/>
      <c r="C998" s="267"/>
      <c r="D998" s="267"/>
      <c r="E998" s="267"/>
      <c r="F998" s="267"/>
      <c r="G998" s="267"/>
      <c r="H998" s="267"/>
      <c r="I998" s="267"/>
      <c r="J998" s="267"/>
    </row>
    <row r="999" spans="1:10" ht="12.75">
      <c r="A999" s="267"/>
      <c r="B999" s="267"/>
      <c r="C999" s="267"/>
      <c r="D999" s="267"/>
      <c r="E999" s="267"/>
      <c r="F999" s="267"/>
      <c r="G999" s="267"/>
      <c r="H999" s="267"/>
      <c r="I999" s="267"/>
      <c r="J999" s="267"/>
    </row>
    <row r="1000" spans="1:10" ht="12.75">
      <c r="A1000" s="267"/>
      <c r="B1000" s="267"/>
      <c r="C1000" s="267"/>
      <c r="D1000" s="267"/>
      <c r="E1000" s="267"/>
      <c r="F1000" s="267"/>
      <c r="G1000" s="267"/>
      <c r="H1000" s="267"/>
      <c r="I1000" s="267"/>
      <c r="J1000" s="267"/>
    </row>
    <row r="1001" spans="1:10" ht="12.75">
      <c r="A1001" s="267"/>
      <c r="B1001" s="267"/>
      <c r="C1001" s="267"/>
      <c r="D1001" s="267"/>
      <c r="E1001" s="267"/>
      <c r="F1001" s="267"/>
      <c r="G1001" s="267"/>
      <c r="H1001" s="267"/>
      <c r="I1001" s="267"/>
      <c r="J1001" s="267"/>
    </row>
    <row r="1002" spans="1:10" ht="12.75">
      <c r="A1002" s="267"/>
      <c r="B1002" s="267"/>
      <c r="C1002" s="267"/>
      <c r="D1002" s="267"/>
      <c r="E1002" s="267"/>
      <c r="F1002" s="267"/>
      <c r="G1002" s="267"/>
      <c r="H1002" s="267"/>
      <c r="I1002" s="267"/>
      <c r="J1002" s="267"/>
    </row>
    <row r="1003" spans="1:10" ht="12.75">
      <c r="A1003" s="267"/>
      <c r="B1003" s="267"/>
      <c r="C1003" s="267"/>
      <c r="D1003" s="267"/>
      <c r="E1003" s="267"/>
      <c r="F1003" s="267"/>
      <c r="G1003" s="267"/>
      <c r="H1003" s="267"/>
      <c r="I1003" s="267"/>
      <c r="J1003" s="267"/>
    </row>
    <row r="1004" spans="1:10" ht="12.75">
      <c r="A1004" s="267"/>
      <c r="B1004" s="267"/>
      <c r="C1004" s="267"/>
      <c r="D1004" s="267"/>
      <c r="E1004" s="267"/>
      <c r="F1004" s="267"/>
      <c r="G1004" s="267"/>
      <c r="H1004" s="267"/>
      <c r="I1004" s="267"/>
      <c r="J1004" s="267"/>
    </row>
    <row r="1005" spans="1:10" ht="12.75">
      <c r="A1005" s="267"/>
      <c r="B1005" s="267"/>
      <c r="C1005" s="267"/>
      <c r="D1005" s="267"/>
      <c r="E1005" s="267"/>
      <c r="F1005" s="267"/>
      <c r="G1005" s="267"/>
      <c r="H1005" s="267"/>
      <c r="I1005" s="267"/>
      <c r="J1005" s="267"/>
    </row>
    <row r="1006" spans="1:10" ht="12.75">
      <c r="A1006" s="267"/>
      <c r="B1006" s="267"/>
      <c r="C1006" s="267"/>
      <c r="D1006" s="267"/>
      <c r="E1006" s="267"/>
      <c r="F1006" s="267"/>
      <c r="G1006" s="267"/>
      <c r="H1006" s="267"/>
      <c r="I1006" s="267"/>
      <c r="J1006" s="267"/>
    </row>
    <row r="1007" spans="1:10" ht="12.75">
      <c r="A1007" s="267"/>
      <c r="B1007" s="267"/>
      <c r="C1007" s="267"/>
      <c r="D1007" s="267"/>
      <c r="E1007" s="267"/>
      <c r="F1007" s="267"/>
      <c r="G1007" s="267"/>
      <c r="H1007" s="267"/>
      <c r="I1007" s="267"/>
      <c r="J1007" s="267"/>
    </row>
    <row r="1008" spans="1:10" ht="12.75">
      <c r="A1008" s="267"/>
      <c r="B1008" s="267"/>
      <c r="C1008" s="267"/>
      <c r="D1008" s="267"/>
      <c r="E1008" s="267"/>
      <c r="F1008" s="267"/>
      <c r="G1008" s="267"/>
      <c r="H1008" s="267"/>
      <c r="I1008" s="267"/>
      <c r="J1008" s="267"/>
    </row>
    <row r="1009" spans="1:10" ht="12.75">
      <c r="A1009" s="267"/>
      <c r="B1009" s="267"/>
      <c r="C1009" s="267"/>
      <c r="D1009" s="267"/>
      <c r="E1009" s="267"/>
      <c r="F1009" s="267"/>
      <c r="G1009" s="267"/>
      <c r="H1009" s="267"/>
      <c r="I1009" s="267"/>
      <c r="J1009" s="267"/>
    </row>
    <row r="1010" spans="1:10" ht="12.75">
      <c r="A1010" s="267"/>
      <c r="B1010" s="267"/>
      <c r="C1010" s="267"/>
      <c r="D1010" s="267"/>
      <c r="E1010" s="267"/>
      <c r="F1010" s="267"/>
      <c r="G1010" s="267"/>
      <c r="H1010" s="267"/>
      <c r="I1010" s="267"/>
      <c r="J1010" s="267"/>
    </row>
    <row r="1011" spans="1:10" ht="12.75">
      <c r="A1011" s="267"/>
      <c r="B1011" s="267"/>
      <c r="C1011" s="267"/>
      <c r="D1011" s="267"/>
      <c r="E1011" s="267"/>
      <c r="F1011" s="267"/>
      <c r="G1011" s="267"/>
      <c r="H1011" s="267"/>
      <c r="I1011" s="267"/>
      <c r="J1011" s="267"/>
    </row>
    <row r="1012" spans="1:10" ht="12.75">
      <c r="A1012" s="267"/>
      <c r="B1012" s="267"/>
      <c r="C1012" s="267"/>
      <c r="D1012" s="267"/>
      <c r="E1012" s="267"/>
      <c r="F1012" s="267"/>
      <c r="G1012" s="267"/>
      <c r="H1012" s="267"/>
      <c r="I1012" s="267"/>
      <c r="J1012" s="267"/>
    </row>
    <row r="1013" spans="1:10" ht="12.75">
      <c r="A1013" s="267"/>
      <c r="B1013" s="267"/>
      <c r="C1013" s="267"/>
      <c r="D1013" s="267"/>
      <c r="E1013" s="267"/>
      <c r="F1013" s="267"/>
      <c r="G1013" s="267"/>
      <c r="H1013" s="267"/>
      <c r="I1013" s="267"/>
      <c r="J1013" s="267"/>
    </row>
    <row r="1014" spans="1:10" ht="12.75">
      <c r="A1014" s="267"/>
      <c r="B1014" s="267"/>
      <c r="C1014" s="267"/>
      <c r="D1014" s="267"/>
      <c r="E1014" s="267"/>
      <c r="F1014" s="267"/>
      <c r="G1014" s="267"/>
      <c r="H1014" s="267"/>
      <c r="I1014" s="267"/>
      <c r="J1014" s="267"/>
    </row>
    <row r="1015" spans="1:10" ht="12.75">
      <c r="A1015" s="267"/>
      <c r="B1015" s="267"/>
      <c r="C1015" s="267"/>
      <c r="D1015" s="267"/>
      <c r="E1015" s="267"/>
      <c r="F1015" s="267"/>
      <c r="G1015" s="267"/>
      <c r="H1015" s="267"/>
      <c r="I1015" s="267"/>
      <c r="J1015" s="267"/>
    </row>
    <row r="1016" spans="1:10" ht="12.75">
      <c r="A1016" s="267"/>
      <c r="B1016" s="267"/>
      <c r="C1016" s="267"/>
      <c r="D1016" s="267"/>
      <c r="E1016" s="267"/>
      <c r="F1016" s="267"/>
      <c r="G1016" s="267"/>
      <c r="H1016" s="267"/>
      <c r="I1016" s="267"/>
      <c r="J1016" s="267"/>
    </row>
    <row r="1017" spans="1:10" ht="12.75">
      <c r="A1017" s="267"/>
      <c r="B1017" s="267"/>
      <c r="C1017" s="267"/>
      <c r="D1017" s="267"/>
      <c r="E1017" s="267"/>
      <c r="F1017" s="267"/>
      <c r="G1017" s="267"/>
      <c r="H1017" s="267"/>
      <c r="I1017" s="267"/>
      <c r="J1017" s="267"/>
    </row>
    <row r="1018" spans="1:10" ht="12.75">
      <c r="A1018" s="267"/>
      <c r="B1018" s="267"/>
      <c r="C1018" s="267"/>
      <c r="D1018" s="267"/>
      <c r="E1018" s="267"/>
      <c r="F1018" s="267"/>
      <c r="G1018" s="267"/>
      <c r="H1018" s="267"/>
      <c r="I1018" s="267"/>
      <c r="J1018" s="267"/>
    </row>
    <row r="1019" spans="1:10" ht="12.75">
      <c r="A1019" s="267"/>
      <c r="B1019" s="267"/>
      <c r="C1019" s="267"/>
      <c r="D1019" s="267"/>
      <c r="E1019" s="267"/>
      <c r="F1019" s="267"/>
      <c r="G1019" s="267"/>
      <c r="H1019" s="267"/>
      <c r="I1019" s="267"/>
      <c r="J1019" s="267"/>
    </row>
    <row r="1020" spans="1:10" ht="12.75">
      <c r="A1020" s="267"/>
      <c r="B1020" s="267"/>
      <c r="C1020" s="267"/>
      <c r="D1020" s="267"/>
      <c r="E1020" s="267"/>
      <c r="F1020" s="267"/>
      <c r="G1020" s="267"/>
      <c r="H1020" s="267"/>
      <c r="I1020" s="267"/>
      <c r="J1020" s="267"/>
    </row>
    <row r="1021" spans="1:10" ht="12.75">
      <c r="A1021" s="267"/>
      <c r="B1021" s="267"/>
      <c r="C1021" s="267"/>
      <c r="D1021" s="267"/>
      <c r="E1021" s="267"/>
      <c r="F1021" s="267"/>
      <c r="G1021" s="267"/>
      <c r="H1021" s="267"/>
      <c r="I1021" s="267"/>
      <c r="J1021" s="267"/>
    </row>
    <row r="1022" spans="1:10" ht="12.75">
      <c r="A1022" s="267"/>
      <c r="B1022" s="267"/>
      <c r="C1022" s="267"/>
      <c r="D1022" s="267"/>
      <c r="E1022" s="267"/>
      <c r="F1022" s="267"/>
      <c r="G1022" s="267"/>
      <c r="H1022" s="267"/>
      <c r="I1022" s="267"/>
      <c r="J1022" s="267"/>
    </row>
    <row r="1023" spans="1:10" ht="12.75">
      <c r="A1023" s="267"/>
      <c r="B1023" s="267"/>
      <c r="C1023" s="267"/>
      <c r="D1023" s="267"/>
      <c r="E1023" s="267"/>
      <c r="F1023" s="267"/>
      <c r="G1023" s="267"/>
      <c r="H1023" s="267"/>
      <c r="I1023" s="267"/>
      <c r="J1023" s="267"/>
    </row>
    <row r="1024" spans="1:10" ht="12.75">
      <c r="A1024" s="267"/>
      <c r="B1024" s="267"/>
      <c r="C1024" s="267"/>
      <c r="D1024" s="267"/>
      <c r="E1024" s="267"/>
      <c r="F1024" s="267"/>
      <c r="G1024" s="267"/>
      <c r="H1024" s="267"/>
      <c r="I1024" s="267"/>
      <c r="J1024" s="267"/>
    </row>
    <row r="1025" spans="1:10" ht="12.75">
      <c r="A1025" s="267"/>
      <c r="B1025" s="267"/>
      <c r="C1025" s="267"/>
      <c r="D1025" s="267"/>
      <c r="E1025" s="267"/>
      <c r="F1025" s="267"/>
      <c r="G1025" s="267"/>
      <c r="H1025" s="267"/>
      <c r="I1025" s="267"/>
      <c r="J1025" s="267"/>
    </row>
    <row r="1026" spans="1:10" ht="12.75">
      <c r="A1026" s="267"/>
      <c r="B1026" s="267"/>
      <c r="C1026" s="267"/>
      <c r="D1026" s="267"/>
      <c r="E1026" s="267"/>
      <c r="F1026" s="267"/>
      <c r="G1026" s="267"/>
      <c r="H1026" s="267"/>
      <c r="I1026" s="267"/>
      <c r="J1026" s="267"/>
    </row>
    <row r="1027" spans="1:10" ht="12.75">
      <c r="A1027" s="267"/>
      <c r="B1027" s="267"/>
      <c r="C1027" s="267"/>
      <c r="D1027" s="267"/>
      <c r="E1027" s="267"/>
      <c r="F1027" s="267"/>
      <c r="G1027" s="267"/>
      <c r="H1027" s="267"/>
      <c r="I1027" s="267"/>
      <c r="J1027" s="267"/>
    </row>
    <row r="1028" spans="1:10" ht="12.75">
      <c r="A1028" s="267"/>
      <c r="B1028" s="267"/>
      <c r="C1028" s="267"/>
      <c r="D1028" s="267"/>
      <c r="E1028" s="267"/>
      <c r="F1028" s="267"/>
      <c r="G1028" s="267"/>
      <c r="H1028" s="267"/>
      <c r="I1028" s="267"/>
      <c r="J1028" s="267"/>
    </row>
    <row r="1029" spans="1:10" ht="12.75">
      <c r="A1029" s="267"/>
      <c r="B1029" s="267"/>
      <c r="C1029" s="267"/>
      <c r="D1029" s="267"/>
      <c r="E1029" s="267"/>
      <c r="F1029" s="267"/>
      <c r="G1029" s="267"/>
      <c r="H1029" s="267"/>
      <c r="I1029" s="267"/>
      <c r="J1029" s="267"/>
    </row>
    <row r="1030" spans="1:10" ht="12.75">
      <c r="A1030" s="267"/>
      <c r="B1030" s="267"/>
      <c r="C1030" s="267"/>
      <c r="D1030" s="267"/>
      <c r="E1030" s="267"/>
      <c r="F1030" s="267"/>
      <c r="G1030" s="267"/>
      <c r="H1030" s="267"/>
      <c r="I1030" s="267"/>
      <c r="J1030" s="267"/>
    </row>
    <row r="1031" spans="1:10" ht="12.75">
      <c r="A1031" s="267"/>
      <c r="B1031" s="267"/>
      <c r="C1031" s="267"/>
      <c r="D1031" s="267"/>
      <c r="E1031" s="267"/>
      <c r="F1031" s="267"/>
      <c r="G1031" s="267"/>
      <c r="H1031" s="267"/>
      <c r="I1031" s="267"/>
      <c r="J1031" s="267"/>
    </row>
    <row r="1032" spans="1:10" ht="12.75">
      <c r="A1032" s="267"/>
      <c r="B1032" s="267"/>
      <c r="C1032" s="267"/>
      <c r="D1032" s="267"/>
      <c r="E1032" s="267"/>
      <c r="F1032" s="267"/>
      <c r="G1032" s="267"/>
      <c r="H1032" s="267"/>
      <c r="I1032" s="267"/>
      <c r="J1032" s="267"/>
    </row>
    <row r="1033" spans="1:10" ht="12.75">
      <c r="A1033" s="267"/>
      <c r="B1033" s="267"/>
      <c r="C1033" s="267"/>
      <c r="D1033" s="267"/>
      <c r="E1033" s="267"/>
      <c r="F1033" s="267"/>
      <c r="G1033" s="267"/>
      <c r="H1033" s="267"/>
      <c r="I1033" s="267"/>
      <c r="J1033" s="267"/>
    </row>
    <row r="1034" spans="1:10" ht="12.75">
      <c r="A1034" s="267"/>
      <c r="B1034" s="267"/>
      <c r="C1034" s="267"/>
      <c r="D1034" s="267"/>
      <c r="E1034" s="267"/>
      <c r="F1034" s="267"/>
      <c r="G1034" s="267"/>
      <c r="H1034" s="267"/>
      <c r="I1034" s="267"/>
      <c r="J1034" s="267"/>
    </row>
    <row r="1035" spans="1:10" ht="12.75">
      <c r="A1035" s="267"/>
      <c r="B1035" s="267"/>
      <c r="C1035" s="267"/>
      <c r="D1035" s="267"/>
      <c r="E1035" s="267"/>
      <c r="F1035" s="267"/>
      <c r="G1035" s="267"/>
      <c r="H1035" s="267"/>
      <c r="I1035" s="267"/>
      <c r="J1035" s="267"/>
    </row>
    <row r="1036" spans="1:10" ht="12.75">
      <c r="A1036" s="267"/>
      <c r="B1036" s="267"/>
      <c r="C1036" s="267"/>
      <c r="D1036" s="267"/>
      <c r="E1036" s="267"/>
      <c r="F1036" s="267"/>
      <c r="G1036" s="267"/>
      <c r="H1036" s="267"/>
      <c r="I1036" s="267"/>
      <c r="J1036" s="267"/>
    </row>
    <row r="1037" spans="1:10" ht="12.75">
      <c r="A1037" s="267"/>
      <c r="B1037" s="267"/>
      <c r="C1037" s="267"/>
      <c r="D1037" s="267"/>
      <c r="E1037" s="267"/>
      <c r="F1037" s="267"/>
      <c r="G1037" s="267"/>
      <c r="H1037" s="267"/>
      <c r="I1037" s="267"/>
      <c r="J1037" s="267"/>
    </row>
    <row r="1038" spans="1:10" ht="12.75">
      <c r="A1038" s="267"/>
      <c r="B1038" s="267"/>
      <c r="C1038" s="267"/>
      <c r="D1038" s="267"/>
      <c r="E1038" s="267"/>
      <c r="F1038" s="267"/>
      <c r="G1038" s="267"/>
      <c r="H1038" s="267"/>
      <c r="I1038" s="267"/>
      <c r="J1038" s="267"/>
    </row>
    <row r="1039" spans="1:10" ht="12.75">
      <c r="A1039" s="267"/>
      <c r="B1039" s="267"/>
      <c r="C1039" s="267"/>
      <c r="D1039" s="267"/>
      <c r="E1039" s="267"/>
      <c r="F1039" s="267"/>
      <c r="G1039" s="267"/>
      <c r="H1039" s="267"/>
      <c r="I1039" s="267"/>
      <c r="J1039" s="267"/>
    </row>
    <row r="1040" spans="1:10" ht="12.75">
      <c r="A1040" s="267"/>
      <c r="B1040" s="267"/>
      <c r="C1040" s="267"/>
      <c r="D1040" s="267"/>
      <c r="E1040" s="267"/>
      <c r="F1040" s="267"/>
      <c r="G1040" s="267"/>
      <c r="H1040" s="267"/>
      <c r="I1040" s="267"/>
      <c r="J1040" s="267"/>
    </row>
    <row r="1041" spans="1:10" ht="12.75">
      <c r="A1041" s="267"/>
      <c r="B1041" s="267"/>
      <c r="C1041" s="267"/>
      <c r="D1041" s="267"/>
      <c r="E1041" s="267"/>
      <c r="F1041" s="267"/>
      <c r="G1041" s="267"/>
      <c r="H1041" s="267"/>
      <c r="I1041" s="267"/>
      <c r="J1041" s="267"/>
    </row>
    <row r="1042" spans="1:10" ht="12.75">
      <c r="A1042" s="267"/>
      <c r="B1042" s="267"/>
      <c r="C1042" s="267"/>
      <c r="D1042" s="267"/>
      <c r="E1042" s="267"/>
      <c r="F1042" s="267"/>
      <c r="G1042" s="267"/>
      <c r="H1042" s="267"/>
      <c r="I1042" s="267"/>
      <c r="J1042" s="267"/>
    </row>
    <row r="1043" spans="1:10" ht="12.75">
      <c r="A1043" s="267"/>
      <c r="B1043" s="267"/>
      <c r="C1043" s="267"/>
      <c r="D1043" s="267"/>
      <c r="E1043" s="267"/>
      <c r="F1043" s="267"/>
      <c r="G1043" s="267"/>
      <c r="H1043" s="267"/>
      <c r="I1043" s="267"/>
      <c r="J1043" s="267"/>
    </row>
    <row r="1044" spans="1:10" ht="12.75">
      <c r="A1044" s="267"/>
      <c r="B1044" s="267"/>
      <c r="C1044" s="267"/>
      <c r="D1044" s="267"/>
      <c r="E1044" s="267"/>
      <c r="F1044" s="267"/>
      <c r="G1044" s="267"/>
      <c r="H1044" s="267"/>
      <c r="I1044" s="267"/>
      <c r="J1044" s="267"/>
    </row>
    <row r="1045" spans="1:10" ht="12.75">
      <c r="A1045" s="267"/>
      <c r="B1045" s="267"/>
      <c r="C1045" s="267"/>
      <c r="D1045" s="267"/>
      <c r="E1045" s="267"/>
      <c r="F1045" s="267"/>
      <c r="G1045" s="267"/>
      <c r="H1045" s="267"/>
      <c r="I1045" s="267"/>
      <c r="J1045" s="267"/>
    </row>
    <row r="1046" spans="1:10" ht="12.75">
      <c r="A1046" s="267"/>
      <c r="B1046" s="267"/>
      <c r="C1046" s="267"/>
      <c r="D1046" s="267"/>
      <c r="E1046" s="267"/>
      <c r="F1046" s="267"/>
      <c r="G1046" s="267"/>
      <c r="H1046" s="267"/>
      <c r="I1046" s="267"/>
      <c r="J1046" s="267"/>
    </row>
    <row r="1047" spans="1:10" ht="12.75">
      <c r="A1047" s="267"/>
      <c r="B1047" s="267"/>
      <c r="C1047" s="267"/>
      <c r="D1047" s="267"/>
      <c r="E1047" s="267"/>
      <c r="F1047" s="267"/>
      <c r="G1047" s="267"/>
      <c r="H1047" s="267"/>
      <c r="I1047" s="267"/>
      <c r="J1047" s="267"/>
    </row>
    <row r="1048" spans="1:10" ht="12.75">
      <c r="A1048" s="267"/>
      <c r="B1048" s="267"/>
      <c r="C1048" s="267"/>
      <c r="D1048" s="267"/>
      <c r="E1048" s="267"/>
      <c r="F1048" s="267"/>
      <c r="G1048" s="267"/>
      <c r="H1048" s="267"/>
      <c r="I1048" s="267"/>
      <c r="J1048" s="267"/>
    </row>
    <row r="1049" spans="1:10" ht="12.75">
      <c r="A1049" s="267"/>
      <c r="B1049" s="267"/>
      <c r="C1049" s="267"/>
      <c r="D1049" s="267"/>
      <c r="E1049" s="267"/>
      <c r="F1049" s="267"/>
      <c r="G1049" s="267"/>
      <c r="H1049" s="267"/>
      <c r="I1049" s="267"/>
      <c r="J1049" s="267"/>
    </row>
    <row r="1050" spans="1:10" ht="12.75">
      <c r="A1050" s="267"/>
      <c r="B1050" s="267"/>
      <c r="C1050" s="267"/>
      <c r="D1050" s="267"/>
      <c r="E1050" s="267"/>
      <c r="F1050" s="267"/>
      <c r="G1050" s="267"/>
      <c r="H1050" s="267"/>
      <c r="I1050" s="267"/>
      <c r="J1050" s="267"/>
    </row>
    <row r="1051" spans="1:10" ht="12.75">
      <c r="A1051" s="267"/>
      <c r="B1051" s="267"/>
      <c r="C1051" s="267"/>
      <c r="D1051" s="267"/>
      <c r="E1051" s="267"/>
      <c r="F1051" s="267"/>
      <c r="G1051" s="267"/>
      <c r="H1051" s="267"/>
      <c r="I1051" s="267"/>
      <c r="J1051" s="267"/>
    </row>
    <row r="1052" spans="1:10" ht="12.75">
      <c r="A1052" s="267"/>
      <c r="B1052" s="267"/>
      <c r="C1052" s="267"/>
      <c r="D1052" s="267"/>
      <c r="E1052" s="267"/>
      <c r="F1052" s="267"/>
      <c r="G1052" s="267"/>
      <c r="H1052" s="267"/>
      <c r="I1052" s="267"/>
      <c r="J1052" s="267"/>
    </row>
    <row r="1053" spans="1:10" ht="12.75">
      <c r="A1053" s="267"/>
      <c r="B1053" s="267"/>
      <c r="C1053" s="267"/>
      <c r="D1053" s="267"/>
      <c r="E1053" s="267"/>
      <c r="F1053" s="267"/>
      <c r="G1053" s="267"/>
      <c r="H1053" s="267"/>
      <c r="I1053" s="267"/>
      <c r="J1053" s="267"/>
    </row>
    <row r="1054" spans="1:10" ht="12.75">
      <c r="A1054" s="267"/>
      <c r="B1054" s="267"/>
      <c r="C1054" s="267"/>
      <c r="D1054" s="267"/>
      <c r="E1054" s="267"/>
      <c r="F1054" s="267"/>
      <c r="G1054" s="267"/>
      <c r="H1054" s="267"/>
      <c r="I1054" s="267"/>
      <c r="J1054" s="267"/>
    </row>
    <row r="1055" spans="1:10" ht="12.75">
      <c r="A1055" s="267"/>
      <c r="B1055" s="267"/>
      <c r="C1055" s="267"/>
      <c r="D1055" s="267"/>
      <c r="E1055" s="267"/>
      <c r="F1055" s="267"/>
      <c r="G1055" s="267"/>
      <c r="H1055" s="267"/>
      <c r="I1055" s="267"/>
      <c r="J1055" s="267"/>
    </row>
    <row r="1056" spans="1:10" ht="12.75">
      <c r="A1056" s="267"/>
      <c r="B1056" s="267"/>
      <c r="C1056" s="267"/>
      <c r="D1056" s="267"/>
      <c r="E1056" s="267"/>
      <c r="F1056" s="267"/>
      <c r="G1056" s="267"/>
      <c r="H1056" s="267"/>
      <c r="I1056" s="267"/>
      <c r="J1056" s="267"/>
    </row>
    <row r="1057" spans="1:10" ht="12.75">
      <c r="A1057" s="267"/>
      <c r="B1057" s="267"/>
      <c r="C1057" s="267"/>
      <c r="D1057" s="267"/>
      <c r="E1057" s="267"/>
      <c r="F1057" s="267"/>
      <c r="G1057" s="267"/>
      <c r="H1057" s="267"/>
      <c r="I1057" s="267"/>
      <c r="J1057" s="267"/>
    </row>
    <row r="1058" spans="1:10" ht="12.75">
      <c r="A1058" s="267"/>
      <c r="B1058" s="267"/>
      <c r="C1058" s="267"/>
      <c r="D1058" s="267"/>
      <c r="E1058" s="267"/>
      <c r="F1058" s="267"/>
      <c r="G1058" s="267"/>
      <c r="H1058" s="267"/>
      <c r="I1058" s="267"/>
      <c r="J1058" s="267"/>
    </row>
    <row r="1059" spans="1:10" ht="12.75">
      <c r="A1059" s="267"/>
      <c r="B1059" s="267"/>
      <c r="C1059" s="267"/>
      <c r="D1059" s="267"/>
      <c r="E1059" s="267"/>
      <c r="F1059" s="267"/>
      <c r="G1059" s="267"/>
      <c r="H1059" s="267"/>
      <c r="I1059" s="267"/>
      <c r="J1059" s="267"/>
    </row>
    <row r="1060" spans="1:10" ht="12.75">
      <c r="A1060" s="267"/>
      <c r="B1060" s="267"/>
      <c r="C1060" s="267"/>
      <c r="D1060" s="267"/>
      <c r="E1060" s="267"/>
      <c r="F1060" s="267"/>
      <c r="G1060" s="267"/>
      <c r="H1060" s="267"/>
      <c r="I1060" s="267"/>
      <c r="J1060" s="267"/>
    </row>
    <row r="1061" spans="1:10" ht="12.75">
      <c r="A1061" s="267"/>
      <c r="B1061" s="267"/>
      <c r="C1061" s="267"/>
      <c r="D1061" s="267"/>
      <c r="E1061" s="267"/>
      <c r="F1061" s="267"/>
      <c r="G1061" s="267"/>
      <c r="H1061" s="267"/>
      <c r="I1061" s="267"/>
      <c r="J1061" s="267"/>
    </row>
    <row r="1062" spans="1:10" ht="12.75">
      <c r="A1062" s="267"/>
      <c r="B1062" s="267"/>
      <c r="C1062" s="267"/>
      <c r="D1062" s="267"/>
      <c r="E1062" s="267"/>
      <c r="F1062" s="267"/>
      <c r="G1062" s="267"/>
      <c r="H1062" s="267"/>
      <c r="I1062" s="267"/>
      <c r="J1062" s="267"/>
    </row>
    <row r="1063" spans="1:10" ht="12.75">
      <c r="A1063" s="267"/>
      <c r="B1063" s="267"/>
      <c r="C1063" s="267"/>
      <c r="D1063" s="267"/>
      <c r="E1063" s="267"/>
      <c r="F1063" s="267"/>
      <c r="G1063" s="267"/>
      <c r="H1063" s="267"/>
      <c r="I1063" s="267"/>
      <c r="J1063" s="267"/>
    </row>
    <row r="1064" spans="1:10" ht="12.75">
      <c r="A1064" s="267"/>
      <c r="B1064" s="267"/>
      <c r="C1064" s="267"/>
      <c r="D1064" s="267"/>
      <c r="E1064" s="267"/>
      <c r="F1064" s="267"/>
      <c r="G1064" s="267"/>
      <c r="H1064" s="267"/>
      <c r="I1064" s="267"/>
      <c r="J1064" s="267"/>
    </row>
    <row r="1065" spans="1:10" ht="12.75">
      <c r="A1065" s="267"/>
      <c r="B1065" s="267"/>
      <c r="C1065" s="267"/>
      <c r="D1065" s="267"/>
      <c r="E1065" s="267"/>
      <c r="F1065" s="267"/>
      <c r="G1065" s="267"/>
      <c r="H1065" s="267"/>
      <c r="I1065" s="267"/>
      <c r="J1065" s="267"/>
    </row>
    <row r="1066" spans="1:10" ht="12.75">
      <c r="A1066" s="267"/>
      <c r="B1066" s="267"/>
      <c r="C1066" s="267"/>
      <c r="D1066" s="267"/>
      <c r="E1066" s="267"/>
      <c r="F1066" s="267"/>
      <c r="G1066" s="267"/>
      <c r="H1066" s="267"/>
      <c r="I1066" s="267"/>
      <c r="J1066" s="267"/>
    </row>
    <row r="1067" spans="1:10" ht="12.75">
      <c r="A1067" s="267"/>
      <c r="B1067" s="267"/>
      <c r="C1067" s="267"/>
      <c r="D1067" s="267"/>
      <c r="E1067" s="267"/>
      <c r="F1067" s="267"/>
      <c r="G1067" s="267"/>
      <c r="H1067" s="267"/>
      <c r="I1067" s="267"/>
      <c r="J1067" s="267"/>
    </row>
    <row r="1068" spans="1:10" ht="12.75">
      <c r="A1068" s="267"/>
      <c r="B1068" s="267"/>
      <c r="C1068" s="267"/>
      <c r="D1068" s="267"/>
      <c r="E1068" s="267"/>
      <c r="F1068" s="267"/>
      <c r="G1068" s="267"/>
      <c r="H1068" s="267"/>
      <c r="I1068" s="267"/>
      <c r="J1068" s="267"/>
    </row>
    <row r="1069" spans="1:10" ht="12.75">
      <c r="A1069" s="267"/>
      <c r="B1069" s="267"/>
      <c r="C1069" s="267"/>
      <c r="D1069" s="267"/>
      <c r="E1069" s="267"/>
      <c r="F1069" s="267"/>
      <c r="G1069" s="267"/>
      <c r="H1069" s="267"/>
      <c r="I1069" s="267"/>
      <c r="J1069" s="267"/>
    </row>
    <row r="1070" spans="1:10" ht="12.75">
      <c r="A1070" s="267"/>
      <c r="B1070" s="267"/>
      <c r="C1070" s="267"/>
      <c r="D1070" s="267"/>
      <c r="E1070" s="267"/>
      <c r="F1070" s="267"/>
      <c r="G1070" s="267"/>
      <c r="H1070" s="267"/>
      <c r="I1070" s="267"/>
      <c r="J1070" s="267"/>
    </row>
    <row r="1071" spans="1:10" ht="12.75">
      <c r="A1071" s="267"/>
      <c r="B1071" s="267"/>
      <c r="C1071" s="267"/>
      <c r="D1071" s="267"/>
      <c r="E1071" s="267"/>
      <c r="F1071" s="267"/>
      <c r="G1071" s="267"/>
      <c r="H1071" s="267"/>
      <c r="I1071" s="267"/>
      <c r="J1071" s="267"/>
    </row>
    <row r="1072" spans="1:10" ht="12.75">
      <c r="A1072" s="267"/>
      <c r="B1072" s="267"/>
      <c r="C1072" s="267"/>
      <c r="D1072" s="267"/>
      <c r="E1072" s="267"/>
      <c r="F1072" s="267"/>
      <c r="G1072" s="267"/>
      <c r="H1072" s="267"/>
      <c r="I1072" s="267"/>
      <c r="J1072" s="267"/>
    </row>
    <row r="1073" spans="1:10" ht="12.75">
      <c r="A1073" s="267"/>
      <c r="B1073" s="267"/>
      <c r="C1073" s="267"/>
      <c r="D1073" s="267"/>
      <c r="E1073" s="267"/>
      <c r="F1073" s="267"/>
      <c r="G1073" s="267"/>
      <c r="H1073" s="267"/>
      <c r="I1073" s="267"/>
      <c r="J1073" s="267"/>
    </row>
    <row r="1074" spans="1:10" ht="12.75">
      <c r="A1074" s="267"/>
      <c r="B1074" s="267"/>
      <c r="C1074" s="267"/>
      <c r="D1074" s="267"/>
      <c r="E1074" s="267"/>
      <c r="F1074" s="267"/>
      <c r="G1074" s="267"/>
      <c r="H1074" s="267"/>
      <c r="I1074" s="267"/>
      <c r="J1074" s="267"/>
    </row>
    <row r="1075" spans="1:10" ht="12.75">
      <c r="A1075" s="267"/>
      <c r="B1075" s="267"/>
      <c r="C1075" s="267"/>
      <c r="D1075" s="267"/>
      <c r="E1075" s="267"/>
      <c r="F1075" s="267"/>
      <c r="G1075" s="267"/>
      <c r="H1075" s="267"/>
      <c r="I1075" s="267"/>
      <c r="J1075" s="267"/>
    </row>
    <row r="1076" spans="1:10" ht="12.75">
      <c r="A1076" s="267"/>
      <c r="B1076" s="267"/>
      <c r="C1076" s="267"/>
      <c r="D1076" s="267"/>
      <c r="E1076" s="267"/>
      <c r="F1076" s="267"/>
      <c r="G1076" s="267"/>
      <c r="H1076" s="267"/>
      <c r="I1076" s="267"/>
      <c r="J1076" s="267"/>
    </row>
    <row r="1077" spans="1:10" ht="12.75">
      <c r="A1077" s="267"/>
      <c r="B1077" s="267"/>
      <c r="C1077" s="267"/>
      <c r="D1077" s="267"/>
      <c r="E1077" s="267"/>
      <c r="F1077" s="267"/>
      <c r="G1077" s="267"/>
      <c r="H1077" s="267"/>
      <c r="I1077" s="267"/>
      <c r="J1077" s="267"/>
    </row>
    <row r="1078" spans="1:10" ht="12.75">
      <c r="A1078" s="267"/>
      <c r="B1078" s="267"/>
      <c r="C1078" s="267"/>
      <c r="D1078" s="267"/>
      <c r="E1078" s="267"/>
      <c r="F1078" s="267"/>
      <c r="G1078" s="267"/>
      <c r="H1078" s="267"/>
      <c r="I1078" s="267"/>
      <c r="J1078" s="267"/>
    </row>
    <row r="1079" spans="1:10" ht="12.75">
      <c r="A1079" s="267"/>
      <c r="B1079" s="267"/>
      <c r="C1079" s="267"/>
      <c r="D1079" s="267"/>
      <c r="E1079" s="267"/>
      <c r="F1079" s="267"/>
      <c r="G1079" s="267"/>
      <c r="H1079" s="267"/>
      <c r="I1079" s="267"/>
      <c r="J1079" s="267"/>
    </row>
    <row r="1080" spans="1:10" ht="12.75">
      <c r="A1080" s="267"/>
      <c r="B1080" s="267"/>
      <c r="C1080" s="267"/>
      <c r="D1080" s="267"/>
      <c r="E1080" s="267"/>
      <c r="F1080" s="267"/>
      <c r="G1080" s="267"/>
      <c r="H1080" s="267"/>
      <c r="I1080" s="267"/>
      <c r="J1080" s="267"/>
    </row>
    <row r="1081" spans="1:10" ht="12.75">
      <c r="A1081" s="267"/>
      <c r="B1081" s="267"/>
      <c r="C1081" s="267"/>
      <c r="D1081" s="267"/>
      <c r="E1081" s="267"/>
      <c r="F1081" s="267"/>
      <c r="G1081" s="267"/>
      <c r="H1081" s="267"/>
      <c r="I1081" s="267"/>
      <c r="J1081" s="267"/>
    </row>
    <row r="1082" spans="1:10" ht="12.75">
      <c r="A1082" s="267"/>
      <c r="B1082" s="267"/>
      <c r="C1082" s="267"/>
      <c r="D1082" s="267"/>
      <c r="E1082" s="267"/>
      <c r="F1082" s="267"/>
      <c r="G1082" s="267"/>
      <c r="H1082" s="267"/>
      <c r="I1082" s="267"/>
      <c r="J1082" s="267"/>
    </row>
    <row r="1083" spans="1:10" ht="12.75">
      <c r="A1083" s="267"/>
      <c r="B1083" s="267"/>
      <c r="C1083" s="267"/>
      <c r="D1083" s="267"/>
      <c r="E1083" s="267"/>
      <c r="F1083" s="267"/>
      <c r="G1083" s="267"/>
      <c r="H1083" s="267"/>
      <c r="I1083" s="267"/>
      <c r="J1083" s="267"/>
    </row>
    <row r="1084" spans="1:10" ht="12.75">
      <c r="A1084" s="267"/>
      <c r="B1084" s="267"/>
      <c r="C1084" s="267"/>
      <c r="D1084" s="267"/>
      <c r="E1084" s="267"/>
      <c r="F1084" s="267"/>
      <c r="G1084" s="267"/>
      <c r="H1084" s="267"/>
      <c r="I1084" s="267"/>
      <c r="J1084" s="267"/>
    </row>
    <row r="1085" spans="1:10" ht="12.75">
      <c r="A1085" s="267"/>
      <c r="B1085" s="267"/>
      <c r="C1085" s="267"/>
      <c r="D1085" s="267"/>
      <c r="E1085" s="267"/>
      <c r="F1085" s="267"/>
      <c r="G1085" s="267"/>
      <c r="H1085" s="267"/>
      <c r="I1085" s="267"/>
      <c r="J1085" s="267"/>
    </row>
    <row r="1086" spans="1:10" ht="12.75">
      <c r="A1086" s="267"/>
      <c r="B1086" s="267"/>
      <c r="C1086" s="267"/>
      <c r="D1086" s="267"/>
      <c r="E1086" s="267"/>
      <c r="F1086" s="267"/>
      <c r="G1086" s="267"/>
      <c r="H1086" s="267"/>
      <c r="I1086" s="267"/>
      <c r="J1086" s="267"/>
    </row>
    <row r="1087" spans="1:10" ht="12.75">
      <c r="A1087" s="267"/>
      <c r="B1087" s="267"/>
      <c r="C1087" s="267"/>
      <c r="D1087" s="267"/>
      <c r="E1087" s="267"/>
      <c r="F1087" s="267"/>
      <c r="G1087" s="267"/>
      <c r="H1087" s="267"/>
      <c r="I1087" s="267"/>
      <c r="J1087" s="267"/>
    </row>
    <row r="1088" spans="1:10" ht="12.75">
      <c r="A1088" s="267"/>
      <c r="B1088" s="267"/>
      <c r="C1088" s="267"/>
      <c r="D1088" s="267"/>
      <c r="E1088" s="267"/>
      <c r="F1088" s="267"/>
      <c r="G1088" s="267"/>
      <c r="H1088" s="267"/>
      <c r="I1088" s="267"/>
      <c r="J1088" s="267"/>
    </row>
    <row r="1089" spans="1:10" ht="12.75">
      <c r="A1089" s="267"/>
      <c r="B1089" s="267"/>
      <c r="C1089" s="267"/>
      <c r="D1089" s="267"/>
      <c r="E1089" s="267"/>
      <c r="F1089" s="267"/>
      <c r="G1089" s="267"/>
      <c r="H1089" s="267"/>
      <c r="I1089" s="267"/>
      <c r="J1089" s="267"/>
    </row>
    <row r="1090" spans="1:10" ht="12.75">
      <c r="A1090" s="267"/>
      <c r="B1090" s="267"/>
      <c r="C1090" s="267"/>
      <c r="D1090" s="267"/>
      <c r="E1090" s="267"/>
      <c r="F1090" s="267"/>
      <c r="G1090" s="267"/>
      <c r="H1090" s="267"/>
      <c r="I1090" s="267"/>
      <c r="J1090" s="267"/>
    </row>
    <row r="1091" spans="1:10" ht="12.75">
      <c r="A1091" s="267"/>
      <c r="B1091" s="267"/>
      <c r="C1091" s="267"/>
      <c r="D1091" s="267"/>
      <c r="E1091" s="267"/>
      <c r="F1091" s="267"/>
      <c r="G1091" s="267"/>
      <c r="H1091" s="267"/>
      <c r="I1091" s="267"/>
      <c r="J1091" s="267"/>
    </row>
    <row r="1092" spans="1:10" ht="12.75">
      <c r="A1092" s="267"/>
      <c r="B1092" s="267"/>
      <c r="C1092" s="267"/>
      <c r="D1092" s="267"/>
      <c r="E1092" s="267"/>
      <c r="F1092" s="267"/>
      <c r="G1092" s="267"/>
      <c r="H1092" s="267"/>
      <c r="I1092" s="267"/>
      <c r="J1092" s="267"/>
    </row>
    <row r="1093" spans="1:10" ht="12.75">
      <c r="A1093" s="267"/>
      <c r="B1093" s="267"/>
      <c r="C1093" s="267"/>
      <c r="D1093" s="267"/>
      <c r="E1093" s="267"/>
      <c r="F1093" s="267"/>
      <c r="G1093" s="267"/>
      <c r="H1093" s="267"/>
      <c r="I1093" s="267"/>
      <c r="J1093" s="267"/>
    </row>
    <row r="1094" spans="1:10" ht="12.75">
      <c r="A1094" s="267"/>
      <c r="B1094" s="267"/>
      <c r="C1094" s="267"/>
      <c r="D1094" s="267"/>
      <c r="E1094" s="267"/>
      <c r="F1094" s="267"/>
      <c r="G1094" s="267"/>
      <c r="H1094" s="267"/>
      <c r="I1094" s="267"/>
      <c r="J1094" s="267"/>
    </row>
    <row r="1095" spans="1:10" ht="12.75">
      <c r="A1095" s="267"/>
      <c r="B1095" s="267"/>
      <c r="C1095" s="267"/>
      <c r="D1095" s="267"/>
      <c r="E1095" s="267"/>
      <c r="F1095" s="267"/>
      <c r="G1095" s="267"/>
      <c r="H1095" s="267"/>
      <c r="I1095" s="267"/>
      <c r="J1095" s="267"/>
    </row>
    <row r="1096" spans="1:10" ht="12.75">
      <c r="A1096" s="267"/>
      <c r="B1096" s="267"/>
      <c r="C1096" s="267"/>
      <c r="D1096" s="267"/>
      <c r="E1096" s="267"/>
      <c r="F1096" s="267"/>
      <c r="G1096" s="267"/>
      <c r="H1096" s="267"/>
      <c r="I1096" s="267"/>
      <c r="J1096" s="267"/>
    </row>
    <row r="1097" spans="1:10" ht="12.75">
      <c r="A1097" s="267"/>
      <c r="B1097" s="267"/>
      <c r="C1097" s="267"/>
      <c r="D1097" s="267"/>
      <c r="E1097" s="267"/>
      <c r="F1097" s="267"/>
      <c r="G1097" s="267"/>
      <c r="H1097" s="267"/>
      <c r="I1097" s="267"/>
      <c r="J1097" s="267"/>
    </row>
    <row r="1098" spans="1:10" ht="12.75">
      <c r="A1098" s="267"/>
      <c r="B1098" s="267"/>
      <c r="C1098" s="267"/>
      <c r="D1098" s="267"/>
      <c r="E1098" s="267"/>
      <c r="F1098" s="267"/>
      <c r="G1098" s="267"/>
      <c r="H1098" s="267"/>
      <c r="I1098" s="267"/>
      <c r="J1098" s="267"/>
    </row>
    <row r="1099" spans="1:10" ht="12.75">
      <c r="A1099" s="267"/>
      <c r="B1099" s="267"/>
      <c r="C1099" s="267"/>
      <c r="D1099" s="267"/>
      <c r="E1099" s="267"/>
      <c r="F1099" s="267"/>
      <c r="G1099" s="267"/>
      <c r="H1099" s="267"/>
      <c r="I1099" s="267"/>
      <c r="J1099" s="267"/>
    </row>
    <row r="1100" spans="1:10" ht="12.75">
      <c r="A1100" s="267"/>
      <c r="B1100" s="267"/>
      <c r="C1100" s="267"/>
      <c r="D1100" s="267"/>
      <c r="E1100" s="267"/>
      <c r="F1100" s="267"/>
      <c r="G1100" s="267"/>
      <c r="H1100" s="267"/>
      <c r="I1100" s="267"/>
      <c r="J1100" s="267"/>
    </row>
    <row r="1101" spans="1:10" ht="12.75">
      <c r="A1101" s="267"/>
      <c r="B1101" s="267"/>
      <c r="C1101" s="267"/>
      <c r="D1101" s="267"/>
      <c r="E1101" s="267"/>
      <c r="F1101" s="267"/>
      <c r="G1101" s="267"/>
      <c r="H1101" s="267"/>
      <c r="I1101" s="267"/>
      <c r="J1101" s="267"/>
    </row>
    <row r="1102" spans="1:10" ht="12.75">
      <c r="A1102" s="267"/>
      <c r="B1102" s="267"/>
      <c r="C1102" s="267"/>
      <c r="D1102" s="267"/>
      <c r="E1102" s="267"/>
      <c r="F1102" s="267"/>
      <c r="G1102" s="267"/>
      <c r="H1102" s="267"/>
      <c r="I1102" s="267"/>
      <c r="J1102" s="267"/>
    </row>
    <row r="1103" spans="1:10" ht="12.75">
      <c r="A1103" s="267"/>
      <c r="B1103" s="267"/>
      <c r="C1103" s="267"/>
      <c r="D1103" s="267"/>
      <c r="E1103" s="267"/>
      <c r="F1103" s="267"/>
      <c r="G1103" s="267"/>
      <c r="H1103" s="267"/>
      <c r="I1103" s="267"/>
      <c r="J1103" s="267"/>
    </row>
    <row r="1104" spans="1:10" ht="12.75">
      <c r="A1104" s="267"/>
      <c r="B1104" s="267"/>
      <c r="C1104" s="267"/>
      <c r="D1104" s="267"/>
      <c r="E1104" s="267"/>
      <c r="F1104" s="267"/>
      <c r="G1104" s="267"/>
      <c r="H1104" s="267"/>
      <c r="I1104" s="267"/>
      <c r="J1104" s="267"/>
    </row>
    <row r="1105" spans="1:10" ht="12.75">
      <c r="A1105" s="267"/>
      <c r="B1105" s="267"/>
      <c r="C1105" s="267"/>
      <c r="D1105" s="267"/>
      <c r="E1105" s="267"/>
      <c r="F1105" s="267"/>
      <c r="G1105" s="267"/>
      <c r="H1105" s="267"/>
      <c r="I1105" s="267"/>
      <c r="J1105" s="267"/>
    </row>
    <row r="1106" spans="1:10" ht="12.75">
      <c r="A1106" s="267"/>
      <c r="B1106" s="267"/>
      <c r="C1106" s="267"/>
      <c r="D1106" s="267"/>
      <c r="E1106" s="267"/>
      <c r="F1106" s="267"/>
      <c r="G1106" s="267"/>
      <c r="H1106" s="267"/>
      <c r="I1106" s="267"/>
      <c r="J1106" s="267"/>
    </row>
    <row r="1107" spans="1:10" ht="12.75">
      <c r="A1107" s="267"/>
      <c r="B1107" s="267"/>
      <c r="C1107" s="267"/>
      <c r="D1107" s="267"/>
      <c r="E1107" s="267"/>
      <c r="F1107" s="267"/>
      <c r="G1107" s="267"/>
      <c r="H1107" s="267"/>
      <c r="I1107" s="267"/>
      <c r="J1107" s="267"/>
    </row>
    <row r="1108" spans="1:10" ht="12.75">
      <c r="A1108" s="267"/>
      <c r="B1108" s="267"/>
      <c r="C1108" s="267"/>
      <c r="D1108" s="267"/>
      <c r="E1108" s="267"/>
      <c r="F1108" s="267"/>
      <c r="G1108" s="267"/>
      <c r="H1108" s="267"/>
      <c r="I1108" s="267"/>
      <c r="J1108" s="267"/>
    </row>
    <row r="1109" spans="1:10" ht="12.75">
      <c r="A1109" s="267"/>
      <c r="B1109" s="267"/>
      <c r="C1109" s="267"/>
      <c r="D1109" s="267"/>
      <c r="E1109" s="267"/>
      <c r="F1109" s="267"/>
      <c r="G1109" s="267"/>
      <c r="H1109" s="267"/>
      <c r="I1109" s="267"/>
      <c r="J1109" s="267"/>
    </row>
    <row r="1110" spans="1:10" ht="12.75">
      <c r="A1110" s="267"/>
      <c r="B1110" s="267"/>
      <c r="C1110" s="267"/>
      <c r="D1110" s="267"/>
      <c r="E1110" s="267"/>
      <c r="F1110" s="267"/>
      <c r="G1110" s="267"/>
      <c r="H1110" s="267"/>
      <c r="I1110" s="267"/>
      <c r="J1110" s="267"/>
    </row>
    <row r="1111" spans="1:10" ht="12.75">
      <c r="A1111" s="267"/>
      <c r="B1111" s="267"/>
      <c r="C1111" s="267"/>
      <c r="D1111" s="267"/>
      <c r="E1111" s="267"/>
      <c r="F1111" s="267"/>
      <c r="G1111" s="267"/>
      <c r="H1111" s="267"/>
      <c r="I1111" s="267"/>
      <c r="J1111" s="267"/>
    </row>
    <row r="1112" spans="1:10" ht="12.75">
      <c r="A1112" s="267"/>
      <c r="B1112" s="267"/>
      <c r="C1112" s="267"/>
      <c r="D1112" s="267"/>
      <c r="E1112" s="267"/>
      <c r="F1112" s="267"/>
      <c r="G1112" s="267"/>
      <c r="H1112" s="267"/>
      <c r="I1112" s="267"/>
      <c r="J1112" s="267"/>
    </row>
    <row r="1113" spans="1:10" ht="12.75">
      <c r="A1113" s="267"/>
      <c r="B1113" s="267"/>
      <c r="C1113" s="267"/>
      <c r="D1113" s="267"/>
      <c r="E1113" s="267"/>
      <c r="F1113" s="267"/>
      <c r="G1113" s="267"/>
      <c r="H1113" s="267"/>
      <c r="I1113" s="267"/>
      <c r="J1113" s="267"/>
    </row>
    <row r="1114" spans="1:10" ht="12.75">
      <c r="A1114" s="267"/>
      <c r="B1114" s="267"/>
      <c r="C1114" s="267"/>
      <c r="D1114" s="267"/>
      <c r="E1114" s="267"/>
      <c r="F1114" s="267"/>
      <c r="G1114" s="267"/>
      <c r="H1114" s="267"/>
      <c r="I1114" s="267"/>
      <c r="J1114" s="267"/>
    </row>
    <row r="1115" spans="1:10" ht="12.75">
      <c r="A1115" s="267"/>
      <c r="B1115" s="267"/>
      <c r="C1115" s="267"/>
      <c r="D1115" s="267"/>
      <c r="E1115" s="267"/>
      <c r="F1115" s="267"/>
      <c r="G1115" s="267"/>
      <c r="H1115" s="267"/>
      <c r="I1115" s="267"/>
      <c r="J1115" s="267"/>
    </row>
    <row r="1116" spans="1:10" ht="12.75">
      <c r="A1116" s="267"/>
      <c r="B1116" s="267"/>
      <c r="C1116" s="267"/>
      <c r="D1116" s="267"/>
      <c r="E1116" s="267"/>
      <c r="F1116" s="267"/>
      <c r="G1116" s="267"/>
      <c r="H1116" s="267"/>
      <c r="I1116" s="267"/>
      <c r="J1116" s="267"/>
    </row>
    <row r="1117" spans="1:10" ht="12.75">
      <c r="A1117" s="267"/>
      <c r="B1117" s="267"/>
      <c r="C1117" s="267"/>
      <c r="D1117" s="267"/>
      <c r="E1117" s="267"/>
      <c r="F1117" s="267"/>
      <c r="G1117" s="267"/>
      <c r="H1117" s="267"/>
      <c r="I1117" s="267"/>
      <c r="J1117" s="267"/>
    </row>
    <row r="1118" spans="1:10" ht="12.75">
      <c r="A1118" s="267"/>
      <c r="B1118" s="267"/>
      <c r="C1118" s="267"/>
      <c r="D1118" s="267"/>
      <c r="E1118" s="267"/>
      <c r="F1118" s="267"/>
      <c r="G1118" s="267"/>
      <c r="H1118" s="267"/>
      <c r="I1118" s="267"/>
      <c r="J1118" s="267"/>
    </row>
    <row r="1119" spans="1:10" ht="12.75">
      <c r="A1119" s="267"/>
      <c r="B1119" s="267"/>
      <c r="C1119" s="267"/>
      <c r="D1119" s="267"/>
      <c r="E1119" s="267"/>
      <c r="F1119" s="267"/>
      <c r="G1119" s="267"/>
      <c r="H1119" s="267"/>
      <c r="I1119" s="267"/>
      <c r="J1119" s="267"/>
    </row>
    <row r="1120" spans="1:10" ht="12.75">
      <c r="A1120" s="267"/>
      <c r="B1120" s="267"/>
      <c r="C1120" s="267"/>
      <c r="D1120" s="267"/>
      <c r="E1120" s="267"/>
      <c r="F1120" s="267"/>
      <c r="G1120" s="267"/>
      <c r="H1120" s="267"/>
      <c r="I1120" s="267"/>
      <c r="J1120" s="267"/>
    </row>
    <row r="1121" spans="1:10" ht="12.75">
      <c r="A1121" s="267"/>
      <c r="B1121" s="267"/>
      <c r="C1121" s="267"/>
      <c r="D1121" s="267"/>
      <c r="E1121" s="267"/>
      <c r="F1121" s="267"/>
      <c r="G1121" s="267"/>
      <c r="H1121" s="267"/>
      <c r="I1121" s="267"/>
      <c r="J1121" s="267"/>
    </row>
    <row r="1122" spans="1:10" ht="12.75">
      <c r="A1122" s="267"/>
      <c r="B1122" s="267"/>
      <c r="C1122" s="267"/>
      <c r="D1122" s="267"/>
      <c r="E1122" s="267"/>
      <c r="F1122" s="267"/>
      <c r="G1122" s="267"/>
      <c r="H1122" s="267"/>
      <c r="I1122" s="267"/>
      <c r="J1122" s="267"/>
    </row>
    <row r="1123" spans="1:10" ht="12.75">
      <c r="A1123" s="267"/>
      <c r="B1123" s="267"/>
      <c r="C1123" s="267"/>
      <c r="D1123" s="267"/>
      <c r="E1123" s="267"/>
      <c r="F1123" s="267"/>
      <c r="G1123" s="267"/>
      <c r="H1123" s="267"/>
      <c r="I1123" s="267"/>
      <c r="J1123" s="267"/>
    </row>
    <row r="1124" spans="1:10" ht="12.75">
      <c r="A1124" s="267"/>
      <c r="B1124" s="267"/>
      <c r="C1124" s="267"/>
      <c r="D1124" s="267"/>
      <c r="E1124" s="267"/>
      <c r="F1124" s="267"/>
      <c r="G1124" s="267"/>
      <c r="H1124" s="267"/>
      <c r="I1124" s="267"/>
      <c r="J1124" s="267"/>
    </row>
    <row r="1125" spans="1:10" ht="12.75">
      <c r="A1125" s="267"/>
      <c r="B1125" s="267"/>
      <c r="C1125" s="267"/>
      <c r="D1125" s="267"/>
      <c r="E1125" s="267"/>
      <c r="F1125" s="267"/>
      <c r="G1125" s="267"/>
      <c r="H1125" s="267"/>
      <c r="I1125" s="267"/>
      <c r="J1125" s="267"/>
    </row>
    <row r="1126" spans="1:10" ht="12.75">
      <c r="A1126" s="267"/>
      <c r="B1126" s="267"/>
      <c r="C1126" s="267"/>
      <c r="D1126" s="267"/>
      <c r="E1126" s="267"/>
      <c r="F1126" s="267"/>
      <c r="G1126" s="267"/>
      <c r="H1126" s="267"/>
      <c r="I1126" s="267"/>
      <c r="J1126" s="267"/>
    </row>
    <row r="1127" spans="1:10" ht="12.75">
      <c r="A1127" s="267"/>
      <c r="B1127" s="267"/>
      <c r="C1127" s="267"/>
      <c r="D1127" s="267"/>
      <c r="E1127" s="267"/>
      <c r="F1127" s="267"/>
      <c r="G1127" s="267"/>
      <c r="H1127" s="267"/>
      <c r="I1127" s="267"/>
      <c r="J1127" s="267"/>
    </row>
    <row r="1128" spans="1:10" ht="12.75">
      <c r="A1128" s="267"/>
      <c r="B1128" s="267"/>
      <c r="C1128" s="267"/>
      <c r="D1128" s="267"/>
      <c r="E1128" s="267"/>
      <c r="F1128" s="267"/>
      <c r="G1128" s="267"/>
      <c r="H1128" s="267"/>
      <c r="I1128" s="267"/>
      <c r="J1128" s="267"/>
    </row>
    <row r="1129" spans="1:10" ht="12.75">
      <c r="A1129" s="267"/>
      <c r="B1129" s="267"/>
      <c r="C1129" s="267"/>
      <c r="D1129" s="267"/>
      <c r="E1129" s="267"/>
      <c r="F1129" s="267"/>
      <c r="G1129" s="267"/>
      <c r="H1129" s="267"/>
      <c r="I1129" s="267"/>
      <c r="J1129" s="267"/>
    </row>
    <row r="1130" spans="1:10" ht="12.75">
      <c r="A1130" s="267"/>
      <c r="B1130" s="267"/>
      <c r="C1130" s="267"/>
      <c r="D1130" s="267"/>
      <c r="E1130" s="267"/>
      <c r="F1130" s="267"/>
      <c r="G1130" s="267"/>
      <c r="H1130" s="267"/>
      <c r="I1130" s="267"/>
      <c r="J1130" s="267"/>
    </row>
    <row r="1131" spans="1:10" ht="12.75">
      <c r="A1131" s="267"/>
      <c r="B1131" s="267"/>
      <c r="C1131" s="267"/>
      <c r="D1131" s="267"/>
      <c r="E1131" s="267"/>
      <c r="F1131" s="267"/>
      <c r="G1131" s="267"/>
      <c r="H1131" s="267"/>
      <c r="I1131" s="267"/>
      <c r="J1131" s="267"/>
    </row>
    <row r="1132" spans="1:10" ht="12.75">
      <c r="A1132" s="267"/>
      <c r="B1132" s="267"/>
      <c r="C1132" s="267"/>
      <c r="D1132" s="267"/>
      <c r="E1132" s="267"/>
      <c r="F1132" s="267"/>
      <c r="G1132" s="267"/>
      <c r="H1132" s="267"/>
      <c r="I1132" s="267"/>
      <c r="J1132" s="267"/>
    </row>
    <row r="1133" spans="1:10" ht="12.75">
      <c r="A1133" s="267"/>
      <c r="B1133" s="267"/>
      <c r="C1133" s="267"/>
      <c r="D1133" s="267"/>
      <c r="E1133" s="267"/>
      <c r="F1133" s="267"/>
      <c r="G1133" s="267"/>
      <c r="H1133" s="267"/>
      <c r="I1133" s="267"/>
      <c r="J1133" s="267"/>
    </row>
    <row r="1134" spans="1:10" ht="12.75">
      <c r="A1134" s="267"/>
      <c r="B1134" s="267"/>
      <c r="C1134" s="267"/>
      <c r="D1134" s="267"/>
      <c r="E1134" s="267"/>
      <c r="F1134" s="267"/>
      <c r="G1134" s="267"/>
      <c r="H1134" s="267"/>
      <c r="I1134" s="267"/>
      <c r="J1134" s="267"/>
    </row>
    <row r="1135" spans="1:10" ht="12.75">
      <c r="A1135" s="267"/>
      <c r="B1135" s="267"/>
      <c r="C1135" s="267"/>
      <c r="D1135" s="267"/>
      <c r="E1135" s="267"/>
      <c r="F1135" s="267"/>
      <c r="G1135" s="267"/>
      <c r="H1135" s="267"/>
      <c r="I1135" s="267"/>
      <c r="J1135" s="267"/>
    </row>
    <row r="1136" spans="1:10" ht="12.75">
      <c r="A1136" s="267"/>
      <c r="B1136" s="267"/>
      <c r="C1136" s="267"/>
      <c r="D1136" s="267"/>
      <c r="E1136" s="267"/>
      <c r="F1136" s="267"/>
      <c r="G1136" s="267"/>
      <c r="H1136" s="267"/>
      <c r="I1136" s="267"/>
      <c r="J1136" s="267"/>
    </row>
    <row r="1137" spans="1:10" ht="12.75">
      <c r="A1137" s="267"/>
      <c r="B1137" s="267"/>
      <c r="C1137" s="267"/>
      <c r="D1137" s="267"/>
      <c r="E1137" s="267"/>
      <c r="F1137" s="267"/>
      <c r="G1137" s="267"/>
      <c r="H1137" s="267"/>
      <c r="I1137" s="267"/>
      <c r="J1137" s="267"/>
    </row>
    <row r="1138" spans="1:10" ht="12.75">
      <c r="A1138" s="267"/>
      <c r="B1138" s="267"/>
      <c r="C1138" s="267"/>
      <c r="D1138" s="267"/>
      <c r="E1138" s="267"/>
      <c r="F1138" s="267"/>
      <c r="G1138" s="267"/>
      <c r="H1138" s="267"/>
      <c r="I1138" s="267"/>
      <c r="J1138" s="267"/>
    </row>
    <row r="1139" spans="1:10" ht="12.75">
      <c r="A1139" s="267"/>
      <c r="B1139" s="267"/>
      <c r="C1139" s="267"/>
      <c r="D1139" s="267"/>
      <c r="E1139" s="267"/>
      <c r="F1139" s="267"/>
      <c r="G1139" s="267"/>
      <c r="H1139" s="267"/>
      <c r="I1139" s="267"/>
      <c r="J1139" s="267"/>
    </row>
    <row r="1140" spans="1:10" ht="12.75">
      <c r="A1140" s="267"/>
      <c r="B1140" s="267"/>
      <c r="C1140" s="267"/>
      <c r="D1140" s="267"/>
      <c r="E1140" s="267"/>
      <c r="F1140" s="267"/>
      <c r="G1140" s="267"/>
      <c r="H1140" s="267"/>
      <c r="I1140" s="267"/>
      <c r="J1140" s="267"/>
    </row>
    <row r="1141" spans="1:10" ht="12.75">
      <c r="A1141" s="267"/>
      <c r="B1141" s="267"/>
      <c r="C1141" s="267"/>
      <c r="D1141" s="267"/>
      <c r="E1141" s="267"/>
      <c r="F1141" s="267"/>
      <c r="G1141" s="267"/>
      <c r="H1141" s="267"/>
      <c r="I1141" s="267"/>
      <c r="J1141" s="267"/>
    </row>
    <row r="1142" spans="1:10" ht="12.75">
      <c r="A1142" s="267"/>
      <c r="B1142" s="267"/>
      <c r="C1142" s="267"/>
      <c r="D1142" s="267"/>
      <c r="E1142" s="267"/>
      <c r="F1142" s="267"/>
      <c r="G1142" s="267"/>
      <c r="H1142" s="267"/>
      <c r="I1142" s="267"/>
      <c r="J1142" s="267"/>
    </row>
    <row r="1143" spans="1:10" ht="12.75">
      <c r="A1143" s="267"/>
      <c r="B1143" s="267"/>
      <c r="C1143" s="267"/>
      <c r="D1143" s="267"/>
      <c r="E1143" s="267"/>
      <c r="F1143" s="267"/>
      <c r="G1143" s="267"/>
      <c r="H1143" s="267"/>
      <c r="I1143" s="267"/>
      <c r="J1143" s="267"/>
    </row>
    <row r="1144" spans="1:10" ht="12.75">
      <c r="A1144" s="267"/>
      <c r="B1144" s="267"/>
      <c r="C1144" s="267"/>
      <c r="D1144" s="267"/>
      <c r="E1144" s="267"/>
      <c r="F1144" s="267"/>
      <c r="G1144" s="267"/>
      <c r="H1144" s="267"/>
      <c r="I1144" s="267"/>
      <c r="J1144" s="267"/>
    </row>
    <row r="1145" spans="1:10" ht="12.75">
      <c r="A1145" s="267"/>
      <c r="B1145" s="267"/>
      <c r="C1145" s="267"/>
      <c r="D1145" s="267"/>
      <c r="E1145" s="267"/>
      <c r="F1145" s="267"/>
      <c r="G1145" s="267"/>
      <c r="H1145" s="267"/>
      <c r="I1145" s="267"/>
      <c r="J1145" s="267"/>
    </row>
    <row r="1146" spans="1:10" ht="12.75">
      <c r="A1146" s="267"/>
      <c r="B1146" s="267"/>
      <c r="C1146" s="267"/>
      <c r="D1146" s="267"/>
      <c r="E1146" s="267"/>
      <c r="F1146" s="267"/>
      <c r="G1146" s="267"/>
      <c r="H1146" s="267"/>
      <c r="I1146" s="267"/>
      <c r="J1146" s="267"/>
    </row>
    <row r="1147" spans="1:10" ht="12.75">
      <c r="A1147" s="267"/>
      <c r="B1147" s="267"/>
      <c r="C1147" s="267"/>
      <c r="D1147" s="267"/>
      <c r="E1147" s="267"/>
      <c r="F1147" s="267"/>
      <c r="G1147" s="267"/>
      <c r="H1147" s="267"/>
      <c r="I1147" s="267"/>
      <c r="J1147" s="267"/>
    </row>
    <row r="1148" spans="1:10" ht="12.75">
      <c r="A1148" s="267"/>
      <c r="B1148" s="267"/>
      <c r="C1148" s="267"/>
      <c r="D1148" s="267"/>
      <c r="E1148" s="267"/>
      <c r="F1148" s="267"/>
      <c r="G1148" s="267"/>
      <c r="H1148" s="267"/>
      <c r="I1148" s="267"/>
      <c r="J1148" s="267"/>
    </row>
    <row r="1149" spans="1:10" ht="12.75">
      <c r="A1149" s="267"/>
      <c r="B1149" s="267"/>
      <c r="C1149" s="267"/>
      <c r="D1149" s="267"/>
      <c r="E1149" s="267"/>
      <c r="F1149" s="267"/>
      <c r="G1149" s="267"/>
      <c r="H1149" s="267"/>
      <c r="I1149" s="267"/>
      <c r="J1149" s="267"/>
    </row>
    <row r="1150" spans="1:10" ht="12.75">
      <c r="A1150" s="267"/>
      <c r="B1150" s="267"/>
      <c r="C1150" s="267"/>
      <c r="D1150" s="267"/>
      <c r="E1150" s="267"/>
      <c r="F1150" s="267"/>
      <c r="G1150" s="267"/>
      <c r="H1150" s="267"/>
      <c r="I1150" s="267"/>
      <c r="J1150" s="267"/>
    </row>
    <row r="1151" spans="1:10" ht="12.75">
      <c r="A1151" s="267"/>
      <c r="B1151" s="267"/>
      <c r="C1151" s="267"/>
      <c r="D1151" s="267"/>
      <c r="E1151" s="267"/>
      <c r="F1151" s="267"/>
      <c r="G1151" s="267"/>
      <c r="H1151" s="267"/>
      <c r="I1151" s="267"/>
      <c r="J1151" s="267"/>
    </row>
    <row r="1152" spans="1:10" ht="12.75">
      <c r="A1152" s="267"/>
      <c r="B1152" s="267"/>
      <c r="C1152" s="267"/>
      <c r="D1152" s="267"/>
      <c r="E1152" s="267"/>
      <c r="F1152" s="267"/>
      <c r="G1152" s="267"/>
      <c r="H1152" s="267"/>
      <c r="I1152" s="267"/>
      <c r="J1152" s="267"/>
    </row>
    <row r="1153" spans="1:10" ht="12.75">
      <c r="A1153" s="267"/>
      <c r="B1153" s="267"/>
      <c r="C1153" s="267"/>
      <c r="D1153" s="267"/>
      <c r="E1153" s="267"/>
      <c r="F1153" s="267"/>
      <c r="G1153" s="267"/>
      <c r="H1153" s="267"/>
      <c r="I1153" s="267"/>
      <c r="J1153" s="267"/>
    </row>
    <row r="1154" spans="1:10" ht="12.75">
      <c r="A1154" s="267"/>
      <c r="B1154" s="267"/>
      <c r="C1154" s="267"/>
      <c r="D1154" s="267"/>
      <c r="E1154" s="267"/>
      <c r="F1154" s="267"/>
      <c r="G1154" s="267"/>
      <c r="H1154" s="267"/>
      <c r="I1154" s="267"/>
      <c r="J1154" s="267"/>
    </row>
    <row r="1155" spans="1:10" ht="12.75">
      <c r="A1155" s="267"/>
      <c r="B1155" s="267"/>
      <c r="C1155" s="267"/>
      <c r="D1155" s="267"/>
      <c r="E1155" s="267"/>
      <c r="F1155" s="267"/>
      <c r="G1155" s="267"/>
      <c r="H1155" s="267"/>
      <c r="I1155" s="267"/>
      <c r="J1155" s="267"/>
    </row>
    <row r="1156" spans="1:10" ht="12.75">
      <c r="A1156" s="267"/>
      <c r="B1156" s="267"/>
      <c r="C1156" s="267"/>
      <c r="D1156" s="267"/>
      <c r="E1156" s="267"/>
      <c r="F1156" s="267"/>
      <c r="G1156" s="267"/>
      <c r="H1156" s="267"/>
      <c r="I1156" s="267"/>
      <c r="J1156" s="267"/>
    </row>
    <row r="1157" spans="1:10" ht="12.75">
      <c r="A1157" s="267"/>
      <c r="B1157" s="267"/>
      <c r="C1157" s="267"/>
      <c r="D1157" s="267"/>
      <c r="E1157" s="267"/>
      <c r="F1157" s="267"/>
      <c r="G1157" s="267"/>
      <c r="H1157" s="267"/>
      <c r="I1157" s="267"/>
      <c r="J1157" s="267"/>
    </row>
    <row r="1158" spans="1:10" ht="12.75">
      <c r="A1158" s="267"/>
      <c r="B1158" s="267"/>
      <c r="C1158" s="267"/>
      <c r="D1158" s="267"/>
      <c r="E1158" s="267"/>
      <c r="F1158" s="267"/>
      <c r="G1158" s="267"/>
      <c r="H1158" s="267"/>
      <c r="I1158" s="267"/>
      <c r="J1158" s="267"/>
    </row>
    <row r="1159" spans="1:10" ht="12.75">
      <c r="A1159" s="267"/>
      <c r="B1159" s="267"/>
      <c r="C1159" s="267"/>
      <c r="D1159" s="267"/>
      <c r="E1159" s="267"/>
      <c r="F1159" s="267"/>
      <c r="G1159" s="267"/>
      <c r="H1159" s="267"/>
      <c r="I1159" s="267"/>
      <c r="J1159" s="267"/>
    </row>
    <row r="1160" spans="1:10" ht="12.75">
      <c r="A1160" s="267"/>
      <c r="B1160" s="267"/>
      <c r="C1160" s="267"/>
      <c r="D1160" s="267"/>
      <c r="E1160" s="267"/>
      <c r="F1160" s="267"/>
      <c r="G1160" s="267"/>
      <c r="H1160" s="267"/>
      <c r="I1160" s="267"/>
      <c r="J1160" s="267"/>
    </row>
    <row r="1161" spans="1:10" ht="12.75">
      <c r="A1161" s="267"/>
      <c r="B1161" s="267"/>
      <c r="C1161" s="267"/>
      <c r="D1161" s="267"/>
      <c r="E1161" s="267"/>
      <c r="F1161" s="267"/>
      <c r="G1161" s="267"/>
      <c r="H1161" s="267"/>
      <c r="I1161" s="267"/>
      <c r="J1161" s="267"/>
    </row>
    <row r="1162" spans="1:10" ht="12.75">
      <c r="A1162" s="267"/>
      <c r="B1162" s="267"/>
      <c r="C1162" s="267"/>
      <c r="D1162" s="267"/>
      <c r="E1162" s="267"/>
      <c r="F1162" s="267"/>
      <c r="G1162" s="267"/>
      <c r="H1162" s="267"/>
      <c r="I1162" s="267"/>
      <c r="J1162" s="267"/>
    </row>
    <row r="1163" spans="1:10" ht="12.75">
      <c r="A1163" s="267"/>
      <c r="B1163" s="267"/>
      <c r="C1163" s="267"/>
      <c r="D1163" s="267"/>
      <c r="E1163" s="267"/>
      <c r="F1163" s="267"/>
      <c r="G1163" s="267"/>
      <c r="H1163" s="267"/>
      <c r="I1163" s="267"/>
      <c r="J1163" s="267"/>
    </row>
    <row r="1164" spans="1:10" ht="12.75">
      <c r="A1164" s="267"/>
      <c r="B1164" s="267"/>
      <c r="C1164" s="267"/>
      <c r="D1164" s="267"/>
      <c r="E1164" s="267"/>
      <c r="F1164" s="267"/>
      <c r="G1164" s="267"/>
      <c r="H1164" s="267"/>
      <c r="I1164" s="267"/>
      <c r="J1164" s="267"/>
    </row>
    <row r="1165" spans="1:10" ht="12.75">
      <c r="A1165" s="267"/>
      <c r="B1165" s="267"/>
      <c r="C1165" s="267"/>
      <c r="D1165" s="267"/>
      <c r="E1165" s="267"/>
      <c r="F1165" s="267"/>
      <c r="G1165" s="267"/>
      <c r="H1165" s="267"/>
      <c r="I1165" s="267"/>
      <c r="J1165" s="267"/>
    </row>
    <row r="1166" spans="1:10" ht="12.75">
      <c r="A1166" s="267"/>
      <c r="B1166" s="267"/>
      <c r="C1166" s="267"/>
      <c r="D1166" s="267"/>
      <c r="E1166" s="267"/>
      <c r="F1166" s="267"/>
      <c r="G1166" s="267"/>
      <c r="H1166" s="267"/>
      <c r="I1166" s="267"/>
      <c r="J1166" s="267"/>
    </row>
    <row r="1167" spans="1:10" ht="12.75">
      <c r="A1167" s="267"/>
      <c r="B1167" s="267"/>
      <c r="C1167" s="267"/>
      <c r="D1167" s="267"/>
      <c r="E1167" s="267"/>
      <c r="F1167" s="267"/>
      <c r="G1167" s="267"/>
      <c r="H1167" s="267"/>
      <c r="I1167" s="267"/>
      <c r="J1167" s="267"/>
    </row>
    <row r="1168" spans="1:10" ht="12.75">
      <c r="A1168" s="267"/>
      <c r="B1168" s="267"/>
      <c r="C1168" s="267"/>
      <c r="D1168" s="267"/>
      <c r="E1168" s="267"/>
      <c r="F1168" s="267"/>
      <c r="G1168" s="267"/>
      <c r="H1168" s="267"/>
      <c r="I1168" s="267"/>
      <c r="J1168" s="267"/>
    </row>
    <row r="1169" spans="1:10" ht="12.75">
      <c r="A1169" s="267"/>
      <c r="B1169" s="267"/>
      <c r="C1169" s="267"/>
      <c r="D1169" s="267"/>
      <c r="E1169" s="267"/>
      <c r="F1169" s="267"/>
      <c r="G1169" s="267"/>
      <c r="H1169" s="267"/>
      <c r="I1169" s="267"/>
      <c r="J1169" s="267"/>
    </row>
    <row r="1170" spans="1:10" ht="12.75">
      <c r="A1170" s="267"/>
      <c r="B1170" s="267"/>
      <c r="C1170" s="267"/>
      <c r="D1170" s="267"/>
      <c r="E1170" s="267"/>
      <c r="F1170" s="267"/>
      <c r="G1170" s="267"/>
      <c r="H1170" s="267"/>
      <c r="I1170" s="267"/>
      <c r="J1170" s="267"/>
    </row>
    <row r="1171" spans="1:10" ht="12.75">
      <c r="A1171" s="267"/>
      <c r="B1171" s="267"/>
      <c r="C1171" s="267"/>
      <c r="D1171" s="267"/>
      <c r="E1171" s="267"/>
      <c r="F1171" s="267"/>
      <c r="G1171" s="267"/>
      <c r="H1171" s="267"/>
      <c r="I1171" s="267"/>
      <c r="J1171" s="267"/>
    </row>
    <row r="1172" spans="1:10" ht="12.75">
      <c r="A1172" s="267"/>
      <c r="B1172" s="267"/>
      <c r="C1172" s="267"/>
      <c r="D1172" s="267"/>
      <c r="E1172" s="267"/>
      <c r="F1172" s="267"/>
      <c r="G1172" s="267"/>
      <c r="H1172" s="267"/>
      <c r="I1172" s="267"/>
      <c r="J1172" s="267"/>
    </row>
    <row r="1173" spans="1:10" ht="12.75">
      <c r="A1173" s="267"/>
      <c r="B1173" s="267"/>
      <c r="C1173" s="267"/>
      <c r="D1173" s="267"/>
      <c r="E1173" s="267"/>
      <c r="F1173" s="267"/>
      <c r="G1173" s="267"/>
      <c r="H1173" s="267"/>
      <c r="I1173" s="267"/>
      <c r="J1173" s="267"/>
    </row>
    <row r="1174" spans="1:10" ht="12.75">
      <c r="A1174" s="267"/>
      <c r="B1174" s="267"/>
      <c r="C1174" s="267"/>
      <c r="D1174" s="267"/>
      <c r="E1174" s="267"/>
      <c r="F1174" s="267"/>
      <c r="G1174" s="267"/>
      <c r="H1174" s="267"/>
      <c r="I1174" s="267"/>
      <c r="J1174" s="267"/>
    </row>
    <row r="1175" spans="1:10" ht="12.75">
      <c r="A1175" s="267"/>
      <c r="B1175" s="267"/>
      <c r="C1175" s="267"/>
      <c r="D1175" s="267"/>
      <c r="E1175" s="267"/>
      <c r="F1175" s="267"/>
      <c r="G1175" s="267"/>
      <c r="H1175" s="267"/>
      <c r="I1175" s="267"/>
      <c r="J1175" s="267"/>
    </row>
    <row r="1176" spans="1:10" ht="12.75">
      <c r="A1176" s="267"/>
      <c r="B1176" s="267"/>
      <c r="C1176" s="267"/>
      <c r="D1176" s="267"/>
      <c r="E1176" s="267"/>
      <c r="F1176" s="267"/>
      <c r="G1176" s="267"/>
      <c r="H1176" s="267"/>
      <c r="I1176" s="267"/>
      <c r="J1176" s="267"/>
    </row>
    <row r="1177" spans="1:10" ht="12.75">
      <c r="A1177" s="267"/>
      <c r="B1177" s="267"/>
      <c r="C1177" s="267"/>
      <c r="D1177" s="267"/>
      <c r="E1177" s="267"/>
      <c r="F1177" s="267"/>
      <c r="G1177" s="267"/>
      <c r="H1177" s="267"/>
      <c r="I1177" s="267"/>
      <c r="J1177" s="267"/>
    </row>
    <row r="1178" spans="1:10" ht="12.75">
      <c r="A1178" s="267"/>
      <c r="B1178" s="267"/>
      <c r="C1178" s="267"/>
      <c r="D1178" s="267"/>
      <c r="E1178" s="267"/>
      <c r="F1178" s="267"/>
      <c r="G1178" s="267"/>
      <c r="H1178" s="267"/>
      <c r="I1178" s="267"/>
      <c r="J1178" s="267"/>
    </row>
    <row r="1179" spans="1:10" ht="12.75">
      <c r="A1179" s="267"/>
      <c r="B1179" s="267"/>
      <c r="C1179" s="267"/>
      <c r="D1179" s="267"/>
      <c r="E1179" s="267"/>
      <c r="F1179" s="267"/>
      <c r="G1179" s="267"/>
      <c r="H1179" s="267"/>
      <c r="I1179" s="267"/>
      <c r="J1179" s="267"/>
    </row>
    <row r="1180" spans="1:10" ht="12.75">
      <c r="A1180" s="267"/>
      <c r="B1180" s="267"/>
      <c r="C1180" s="267"/>
      <c r="D1180" s="267"/>
      <c r="E1180" s="267"/>
      <c r="F1180" s="267"/>
      <c r="G1180" s="267"/>
      <c r="H1180" s="267"/>
      <c r="I1180" s="267"/>
      <c r="J1180" s="267"/>
    </row>
    <row r="1181" spans="1:10" ht="12.75">
      <c r="A1181" s="267"/>
      <c r="B1181" s="267"/>
      <c r="C1181" s="267"/>
      <c r="D1181" s="267"/>
      <c r="E1181" s="267"/>
      <c r="F1181" s="267"/>
      <c r="G1181" s="267"/>
      <c r="H1181" s="267"/>
      <c r="I1181" s="267"/>
      <c r="J1181" s="267"/>
    </row>
    <row r="1182" spans="1:10" ht="12.75">
      <c r="A1182" s="267"/>
      <c r="B1182" s="267"/>
      <c r="C1182" s="267"/>
      <c r="D1182" s="267"/>
      <c r="E1182" s="267"/>
      <c r="F1182" s="267"/>
      <c r="G1182" s="267"/>
      <c r="H1182" s="267"/>
      <c r="I1182" s="267"/>
      <c r="J1182" s="267"/>
    </row>
    <row r="1183" spans="1:10" ht="12.75">
      <c r="A1183" s="267"/>
      <c r="B1183" s="267"/>
      <c r="C1183" s="267"/>
      <c r="D1183" s="267"/>
      <c r="E1183" s="267"/>
      <c r="F1183" s="267"/>
      <c r="G1183" s="267"/>
      <c r="H1183" s="267"/>
      <c r="I1183" s="267"/>
      <c r="J1183" s="267"/>
    </row>
    <row r="1184" spans="1:10" ht="12.75">
      <c r="A1184" s="267"/>
      <c r="B1184" s="267"/>
      <c r="C1184" s="267"/>
      <c r="D1184" s="267"/>
      <c r="E1184" s="267"/>
      <c r="F1184" s="267"/>
      <c r="G1184" s="267"/>
      <c r="H1184" s="267"/>
      <c r="I1184" s="267"/>
      <c r="J1184" s="267"/>
    </row>
    <row r="1185" spans="1:10" ht="12.75">
      <c r="A1185" s="267"/>
      <c r="B1185" s="267"/>
      <c r="C1185" s="267"/>
      <c r="D1185" s="267"/>
      <c r="E1185" s="267"/>
      <c r="F1185" s="267"/>
      <c r="G1185" s="267"/>
      <c r="H1185" s="267"/>
      <c r="I1185" s="267"/>
      <c r="J1185" s="267"/>
    </row>
    <row r="1186" spans="1:10" ht="12.75">
      <c r="A1186" s="267"/>
      <c r="B1186" s="267"/>
      <c r="C1186" s="267"/>
      <c r="D1186" s="267"/>
      <c r="E1186" s="267"/>
      <c r="F1186" s="267"/>
      <c r="G1186" s="267"/>
      <c r="H1186" s="267"/>
      <c r="I1186" s="267"/>
      <c r="J1186" s="267"/>
    </row>
    <row r="1187" spans="1:10" ht="12.75">
      <c r="A1187" s="267"/>
      <c r="B1187" s="267"/>
      <c r="C1187" s="267"/>
      <c r="D1187" s="267"/>
      <c r="E1187" s="267"/>
      <c r="F1187" s="267"/>
      <c r="G1187" s="267"/>
      <c r="H1187" s="267"/>
      <c r="I1187" s="267"/>
      <c r="J1187" s="267"/>
    </row>
    <row r="1188" spans="1:10" ht="12.75">
      <c r="A1188" s="267"/>
      <c r="B1188" s="267"/>
      <c r="C1188" s="267"/>
      <c r="D1188" s="267"/>
      <c r="E1188" s="267"/>
      <c r="F1188" s="267"/>
      <c r="G1188" s="267"/>
      <c r="H1188" s="267"/>
      <c r="I1188" s="267"/>
      <c r="J1188" s="267"/>
    </row>
    <row r="1189" spans="1:10" ht="12.75">
      <c r="A1189" s="267"/>
      <c r="B1189" s="267"/>
      <c r="C1189" s="267"/>
      <c r="D1189" s="267"/>
      <c r="E1189" s="267"/>
      <c r="F1189" s="267"/>
      <c r="G1189" s="267"/>
      <c r="H1189" s="267"/>
      <c r="I1189" s="267"/>
      <c r="J1189" s="267"/>
    </row>
    <row r="1190" spans="1:10" ht="12.75">
      <c r="A1190" s="267"/>
      <c r="B1190" s="267"/>
      <c r="C1190" s="267"/>
      <c r="D1190" s="267"/>
      <c r="E1190" s="267"/>
      <c r="F1190" s="267"/>
      <c r="G1190" s="267"/>
      <c r="H1190" s="267"/>
      <c r="I1190" s="267"/>
      <c r="J1190" s="267"/>
    </row>
    <row r="1191" spans="1:10" ht="12.75">
      <c r="A1191" s="267"/>
      <c r="B1191" s="267"/>
      <c r="C1191" s="267"/>
      <c r="D1191" s="267"/>
      <c r="E1191" s="267"/>
      <c r="F1191" s="267"/>
      <c r="G1191" s="267"/>
      <c r="H1191" s="267"/>
      <c r="I1191" s="267"/>
      <c r="J1191" s="267"/>
    </row>
    <row r="1192" spans="1:10" ht="12.75">
      <c r="A1192" s="267"/>
      <c r="B1192" s="267"/>
      <c r="C1192" s="267"/>
      <c r="D1192" s="267"/>
      <c r="E1192" s="267"/>
      <c r="F1192" s="267"/>
      <c r="G1192" s="267"/>
      <c r="H1192" s="267"/>
      <c r="I1192" s="267"/>
      <c r="J1192" s="267"/>
    </row>
    <row r="1193" spans="1:10" ht="12.75">
      <c r="A1193" s="267"/>
      <c r="B1193" s="267"/>
      <c r="C1193" s="267"/>
      <c r="D1193" s="267"/>
      <c r="E1193" s="267"/>
      <c r="F1193" s="267"/>
      <c r="G1193" s="267"/>
      <c r="H1193" s="267"/>
      <c r="I1193" s="267"/>
      <c r="J1193" s="267"/>
    </row>
    <row r="1194" spans="1:10" ht="12.75">
      <c r="A1194" s="267"/>
      <c r="B1194" s="267"/>
      <c r="C1194" s="267"/>
      <c r="D1194" s="267"/>
      <c r="E1194" s="267"/>
      <c r="F1194" s="267"/>
      <c r="G1194" s="267"/>
      <c r="H1194" s="267"/>
      <c r="I1194" s="267"/>
      <c r="J1194" s="267"/>
    </row>
    <row r="1195" spans="1:10" ht="12.75">
      <c r="A1195" s="267"/>
      <c r="B1195" s="267"/>
      <c r="C1195" s="267"/>
      <c r="D1195" s="267"/>
      <c r="E1195" s="267"/>
      <c r="F1195" s="267"/>
      <c r="G1195" s="267"/>
      <c r="H1195" s="267"/>
      <c r="I1195" s="267"/>
      <c r="J1195" s="267"/>
    </row>
    <row r="1196" spans="1:10" ht="12.75">
      <c r="A1196" s="267"/>
      <c r="B1196" s="267"/>
      <c r="C1196" s="267"/>
      <c r="D1196" s="267"/>
      <c r="E1196" s="267"/>
      <c r="F1196" s="267"/>
      <c r="G1196" s="267"/>
      <c r="H1196" s="267"/>
      <c r="I1196" s="267"/>
      <c r="J1196" s="267"/>
    </row>
    <row r="1197" spans="1:10" ht="12.75">
      <c r="A1197" s="267"/>
      <c r="B1197" s="267"/>
      <c r="C1197" s="267"/>
      <c r="D1197" s="267"/>
      <c r="E1197" s="267"/>
      <c r="F1197" s="267"/>
      <c r="G1197" s="267"/>
      <c r="H1197" s="267"/>
      <c r="I1197" s="267"/>
      <c r="J1197" s="267"/>
    </row>
    <row r="1198" spans="1:10" ht="12.75">
      <c r="A1198" s="267"/>
      <c r="B1198" s="267"/>
      <c r="C1198" s="267"/>
      <c r="D1198" s="267"/>
      <c r="E1198" s="267"/>
      <c r="F1198" s="267"/>
      <c r="G1198" s="267"/>
      <c r="H1198" s="267"/>
      <c r="I1198" s="267"/>
      <c r="J1198" s="267"/>
    </row>
    <row r="1199" spans="1:10" ht="12.75">
      <c r="A1199" s="267"/>
      <c r="B1199" s="267"/>
      <c r="C1199" s="267"/>
      <c r="D1199" s="267"/>
      <c r="E1199" s="267"/>
      <c r="F1199" s="267"/>
      <c r="G1199" s="267"/>
      <c r="H1199" s="267"/>
      <c r="I1199" s="267"/>
      <c r="J1199" s="267"/>
    </row>
    <row r="1200" spans="1:10" ht="12.75">
      <c r="A1200" s="267"/>
      <c r="B1200" s="267"/>
      <c r="C1200" s="267"/>
      <c r="D1200" s="267"/>
      <c r="E1200" s="267"/>
      <c r="F1200" s="267"/>
      <c r="G1200" s="267"/>
      <c r="H1200" s="267"/>
      <c r="I1200" s="267"/>
      <c r="J1200" s="267"/>
    </row>
    <row r="1201" spans="1:10" ht="12.75">
      <c r="A1201" s="267"/>
      <c r="B1201" s="267"/>
      <c r="C1201" s="267"/>
      <c r="D1201" s="267"/>
      <c r="E1201" s="267"/>
      <c r="F1201" s="267"/>
      <c r="G1201" s="267"/>
      <c r="H1201" s="267"/>
      <c r="I1201" s="267"/>
      <c r="J1201" s="267"/>
    </row>
    <row r="1202" spans="1:10" ht="12.75">
      <c r="A1202" s="267"/>
      <c r="B1202" s="267"/>
      <c r="C1202" s="267"/>
      <c r="D1202" s="267"/>
      <c r="E1202" s="267"/>
      <c r="F1202" s="267"/>
      <c r="G1202" s="267"/>
      <c r="H1202" s="267"/>
      <c r="I1202" s="267"/>
      <c r="J1202" s="267"/>
    </row>
    <row r="1203" spans="1:10" ht="12.75">
      <c r="A1203" s="267"/>
      <c r="B1203" s="267"/>
      <c r="C1203" s="267"/>
      <c r="D1203" s="267"/>
      <c r="E1203" s="267"/>
      <c r="F1203" s="267"/>
      <c r="G1203" s="267"/>
      <c r="H1203" s="267"/>
      <c r="I1203" s="267"/>
      <c r="J1203" s="267"/>
    </row>
    <row r="1204" spans="1:10" ht="12.75">
      <c r="A1204" s="267"/>
      <c r="B1204" s="267"/>
      <c r="C1204" s="267"/>
      <c r="D1204" s="267"/>
      <c r="E1204" s="267"/>
      <c r="F1204" s="267"/>
      <c r="G1204" s="267"/>
      <c r="H1204" s="267"/>
      <c r="I1204" s="267"/>
      <c r="J1204" s="267"/>
    </row>
    <row r="1205" spans="1:10" ht="12.75">
      <c r="A1205" s="267"/>
      <c r="B1205" s="267"/>
      <c r="C1205" s="267"/>
      <c r="D1205" s="267"/>
      <c r="E1205" s="267"/>
      <c r="F1205" s="267"/>
      <c r="G1205" s="267"/>
      <c r="H1205" s="267"/>
      <c r="I1205" s="267"/>
      <c r="J1205" s="267"/>
    </row>
    <row r="1206" spans="1:10" ht="12.75">
      <c r="A1206" s="267"/>
      <c r="B1206" s="267"/>
      <c r="C1206" s="267"/>
      <c r="D1206" s="267"/>
      <c r="E1206" s="267"/>
      <c r="F1206" s="267"/>
      <c r="G1206" s="267"/>
      <c r="H1206" s="267"/>
      <c r="I1206" s="267"/>
      <c r="J1206" s="267"/>
    </row>
    <row r="1207" spans="1:10" ht="12.75">
      <c r="A1207" s="267"/>
      <c r="B1207" s="267"/>
      <c r="C1207" s="267"/>
      <c r="D1207" s="267"/>
      <c r="E1207" s="267"/>
      <c r="F1207" s="267"/>
      <c r="G1207" s="267"/>
      <c r="H1207" s="267"/>
      <c r="I1207" s="267"/>
      <c r="J1207" s="267"/>
    </row>
    <row r="1208" spans="1:10" ht="12.75">
      <c r="A1208" s="267"/>
      <c r="B1208" s="267"/>
      <c r="C1208" s="267"/>
      <c r="D1208" s="267"/>
      <c r="E1208" s="267"/>
      <c r="F1208" s="267"/>
      <c r="G1208" s="267"/>
      <c r="H1208" s="267"/>
      <c r="I1208" s="267"/>
      <c r="J1208" s="267"/>
    </row>
    <row r="1209" spans="1:10" ht="12.75">
      <c r="A1209" s="267"/>
      <c r="B1209" s="267"/>
      <c r="C1209" s="267"/>
      <c r="D1209" s="267"/>
      <c r="E1209" s="267"/>
      <c r="F1209" s="267"/>
      <c r="G1209" s="267"/>
      <c r="H1209" s="267"/>
      <c r="I1209" s="267"/>
      <c r="J1209" s="267"/>
    </row>
    <row r="1210" spans="1:10" ht="12.75">
      <c r="A1210" s="267"/>
      <c r="B1210" s="267"/>
      <c r="C1210" s="267"/>
      <c r="D1210" s="267"/>
      <c r="E1210" s="267"/>
      <c r="F1210" s="267"/>
      <c r="G1210" s="267"/>
      <c r="H1210" s="267"/>
      <c r="I1210" s="267"/>
      <c r="J1210" s="267"/>
    </row>
    <row r="1211" spans="1:10" ht="12.75">
      <c r="A1211" s="267"/>
      <c r="B1211" s="267"/>
      <c r="C1211" s="267"/>
      <c r="D1211" s="267"/>
      <c r="E1211" s="267"/>
      <c r="F1211" s="267"/>
      <c r="G1211" s="267"/>
      <c r="H1211" s="267"/>
      <c r="I1211" s="267"/>
      <c r="J1211" s="267"/>
    </row>
    <row r="1212" spans="1:10" ht="12.75">
      <c r="A1212" s="267"/>
      <c r="B1212" s="267"/>
      <c r="C1212" s="267"/>
      <c r="D1212" s="267"/>
      <c r="E1212" s="267"/>
      <c r="F1212" s="267"/>
      <c r="G1212" s="267"/>
      <c r="H1212" s="267"/>
      <c r="I1212" s="267"/>
      <c r="J1212" s="267"/>
    </row>
    <row r="1213" spans="1:10" ht="12.75">
      <c r="A1213" s="267"/>
      <c r="B1213" s="267"/>
      <c r="C1213" s="267"/>
      <c r="D1213" s="267"/>
      <c r="E1213" s="267"/>
      <c r="F1213" s="267"/>
      <c r="G1213" s="267"/>
      <c r="H1213" s="267"/>
      <c r="I1213" s="267"/>
      <c r="J1213" s="267"/>
    </row>
    <row r="1214" spans="1:10" ht="12.75">
      <c r="A1214" s="267"/>
      <c r="B1214" s="267"/>
      <c r="C1214" s="267"/>
      <c r="D1214" s="267"/>
      <c r="E1214" s="267"/>
      <c r="F1214" s="267"/>
      <c r="G1214" s="267"/>
      <c r="H1214" s="267"/>
      <c r="I1214" s="267"/>
      <c r="J1214" s="267"/>
    </row>
    <row r="1215" spans="1:10" ht="12.75">
      <c r="A1215" s="267"/>
      <c r="B1215" s="267"/>
      <c r="C1215" s="267"/>
      <c r="D1215" s="267"/>
      <c r="E1215" s="267"/>
      <c r="F1215" s="267"/>
      <c r="G1215" s="267"/>
      <c r="H1215" s="267"/>
      <c r="I1215" s="267"/>
      <c r="J1215" s="267"/>
    </row>
    <row r="1216" spans="1:10" ht="12.75">
      <c r="A1216" s="267"/>
      <c r="B1216" s="267"/>
      <c r="C1216" s="267"/>
      <c r="D1216" s="267"/>
      <c r="E1216" s="267"/>
      <c r="F1216" s="267"/>
      <c r="G1216" s="267"/>
      <c r="H1216" s="267"/>
      <c r="I1216" s="267"/>
      <c r="J1216" s="267"/>
    </row>
    <row r="1217" spans="1:10" ht="12.75">
      <c r="A1217" s="267"/>
      <c r="B1217" s="267"/>
      <c r="C1217" s="267"/>
      <c r="D1217" s="267"/>
      <c r="E1217" s="267"/>
      <c r="F1217" s="267"/>
      <c r="G1217" s="267"/>
      <c r="H1217" s="267"/>
      <c r="I1217" s="267"/>
      <c r="J1217" s="267"/>
    </row>
    <row r="1218" spans="1:10" ht="12.75">
      <c r="A1218" s="267"/>
      <c r="B1218" s="267"/>
      <c r="C1218" s="267"/>
      <c r="D1218" s="267"/>
      <c r="E1218" s="267"/>
      <c r="F1218" s="267"/>
      <c r="G1218" s="267"/>
      <c r="H1218" s="267"/>
      <c r="I1218" s="267"/>
      <c r="J1218" s="267"/>
    </row>
    <row r="1219" spans="1:10" ht="12.75">
      <c r="A1219" s="267"/>
      <c r="B1219" s="267"/>
      <c r="C1219" s="267"/>
      <c r="D1219" s="267"/>
      <c r="E1219" s="267"/>
      <c r="F1219" s="267"/>
      <c r="G1219" s="267"/>
      <c r="H1219" s="267"/>
      <c r="I1219" s="267"/>
      <c r="J1219" s="267"/>
    </row>
    <row r="1220" spans="1:10" ht="12.75">
      <c r="A1220" s="267"/>
      <c r="B1220" s="267"/>
      <c r="C1220" s="267"/>
      <c r="D1220" s="267"/>
      <c r="E1220" s="267"/>
      <c r="F1220" s="267"/>
      <c r="G1220" s="267"/>
      <c r="H1220" s="267"/>
      <c r="I1220" s="267"/>
      <c r="J1220" s="267"/>
    </row>
    <row r="1221" spans="1:10" ht="12.75">
      <c r="A1221" s="267"/>
      <c r="B1221" s="267"/>
      <c r="C1221" s="267"/>
      <c r="D1221" s="267"/>
      <c r="E1221" s="267"/>
      <c r="F1221" s="267"/>
      <c r="G1221" s="267"/>
      <c r="H1221" s="267"/>
      <c r="I1221" s="267"/>
      <c r="J1221" s="267"/>
    </row>
    <row r="1222" spans="1:10" ht="12.75">
      <c r="A1222" s="267"/>
      <c r="B1222" s="267"/>
      <c r="C1222" s="267"/>
      <c r="D1222" s="267"/>
      <c r="E1222" s="267"/>
      <c r="F1222" s="267"/>
      <c r="G1222" s="267"/>
      <c r="H1222" s="267"/>
      <c r="I1222" s="267"/>
      <c r="J1222" s="267"/>
    </row>
    <row r="1223" spans="1:10" ht="12.75">
      <c r="A1223" s="267"/>
      <c r="B1223" s="267"/>
      <c r="C1223" s="267"/>
      <c r="D1223" s="267"/>
      <c r="E1223" s="267"/>
      <c r="F1223" s="267"/>
      <c r="G1223" s="267"/>
      <c r="H1223" s="267"/>
      <c r="I1223" s="267"/>
      <c r="J1223" s="267"/>
    </row>
    <row r="1224" spans="1:10" ht="12.75">
      <c r="A1224" s="267"/>
      <c r="B1224" s="267"/>
      <c r="C1224" s="267"/>
      <c r="D1224" s="267"/>
      <c r="E1224" s="267"/>
      <c r="F1224" s="267"/>
      <c r="G1224" s="267"/>
      <c r="H1224" s="267"/>
      <c r="I1224" s="267"/>
      <c r="J1224" s="267"/>
    </row>
    <row r="1225" spans="1:10" ht="12.75">
      <c r="A1225" s="267"/>
      <c r="B1225" s="267"/>
      <c r="C1225" s="267"/>
      <c r="D1225" s="267"/>
      <c r="E1225" s="267"/>
      <c r="F1225" s="267"/>
      <c r="G1225" s="267"/>
      <c r="H1225" s="267"/>
      <c r="I1225" s="267"/>
      <c r="J1225" s="267"/>
    </row>
    <row r="1226" spans="1:10" ht="12.75">
      <c r="A1226" s="267"/>
      <c r="B1226" s="267"/>
      <c r="C1226" s="267"/>
      <c r="D1226" s="267"/>
      <c r="E1226" s="267"/>
      <c r="F1226" s="267"/>
      <c r="G1226" s="267"/>
      <c r="H1226" s="267"/>
      <c r="I1226" s="267"/>
      <c r="J1226" s="267"/>
    </row>
    <row r="1227" spans="1:10" ht="12.75">
      <c r="A1227" s="267"/>
      <c r="B1227" s="267"/>
      <c r="C1227" s="267"/>
      <c r="D1227" s="267"/>
      <c r="E1227" s="267"/>
      <c r="F1227" s="267"/>
      <c r="G1227" s="267"/>
      <c r="H1227" s="267"/>
      <c r="I1227" s="267"/>
      <c r="J1227" s="267"/>
    </row>
    <row r="1228" spans="1:10" ht="12.75">
      <c r="A1228" s="267"/>
      <c r="B1228" s="267"/>
      <c r="C1228" s="267"/>
      <c r="D1228" s="267"/>
      <c r="E1228" s="267"/>
      <c r="F1228" s="267"/>
      <c r="G1228" s="267"/>
      <c r="H1228" s="267"/>
      <c r="I1228" s="267"/>
      <c r="J1228" s="267"/>
    </row>
    <row r="1229" spans="1:10" ht="12.75">
      <c r="A1229" s="267"/>
      <c r="B1229" s="267"/>
      <c r="C1229" s="267"/>
      <c r="D1229" s="267"/>
      <c r="E1229" s="267"/>
      <c r="F1229" s="267"/>
      <c r="G1229" s="267"/>
      <c r="H1229" s="267"/>
      <c r="I1229" s="267"/>
      <c r="J1229" s="267"/>
    </row>
    <row r="1230" spans="1:10" ht="12.75">
      <c r="A1230" s="267"/>
      <c r="B1230" s="267"/>
      <c r="C1230" s="267"/>
      <c r="D1230" s="267"/>
      <c r="E1230" s="267"/>
      <c r="F1230" s="267"/>
      <c r="G1230" s="267"/>
      <c r="H1230" s="267"/>
      <c r="I1230" s="267"/>
      <c r="J1230" s="267"/>
    </row>
    <row r="1231" spans="1:10" ht="12.75">
      <c r="A1231" s="267"/>
      <c r="B1231" s="267"/>
      <c r="C1231" s="267"/>
      <c r="D1231" s="267"/>
      <c r="E1231" s="267"/>
      <c r="F1231" s="267"/>
      <c r="G1231" s="267"/>
      <c r="H1231" s="267"/>
      <c r="I1231" s="267"/>
      <c r="J1231" s="267"/>
    </row>
    <row r="1232" spans="1:10" ht="12.75">
      <c r="A1232" s="267"/>
      <c r="B1232" s="267"/>
      <c r="C1232" s="267"/>
      <c r="D1232" s="267"/>
      <c r="E1232" s="267"/>
      <c r="F1232" s="267"/>
      <c r="G1232" s="267"/>
      <c r="H1232" s="267"/>
      <c r="I1232" s="267"/>
      <c r="J1232" s="267"/>
    </row>
    <row r="1233" spans="1:10" ht="12.75">
      <c r="A1233" s="267"/>
      <c r="B1233" s="267"/>
      <c r="C1233" s="267"/>
      <c r="D1233" s="267"/>
      <c r="E1233" s="267"/>
      <c r="F1233" s="267"/>
      <c r="G1233" s="267"/>
      <c r="H1233" s="267"/>
      <c r="I1233" s="267"/>
      <c r="J1233" s="267"/>
    </row>
    <row r="1234" spans="1:10" ht="12.75">
      <c r="A1234" s="267"/>
      <c r="B1234" s="267"/>
      <c r="C1234" s="267"/>
      <c r="D1234" s="267"/>
      <c r="E1234" s="267"/>
      <c r="F1234" s="267"/>
      <c r="G1234" s="267"/>
      <c r="H1234" s="267"/>
      <c r="I1234" s="267"/>
      <c r="J1234" s="267"/>
    </row>
    <row r="1235" spans="1:10" ht="12.75">
      <c r="A1235" s="267"/>
      <c r="B1235" s="267"/>
      <c r="C1235" s="267"/>
      <c r="D1235" s="267"/>
      <c r="E1235" s="267"/>
      <c r="F1235" s="267"/>
      <c r="G1235" s="267"/>
      <c r="H1235" s="267"/>
      <c r="I1235" s="267"/>
      <c r="J1235" s="267"/>
    </row>
    <row r="1236" spans="1:10" ht="12.75">
      <c r="A1236" s="267"/>
      <c r="B1236" s="267"/>
      <c r="C1236" s="267"/>
      <c r="D1236" s="267"/>
      <c r="E1236" s="267"/>
      <c r="F1236" s="267"/>
      <c r="G1236" s="267"/>
      <c r="H1236" s="267"/>
      <c r="I1236" s="267"/>
      <c r="J1236" s="267"/>
    </row>
    <row r="1237" spans="1:10" ht="12.75">
      <c r="A1237" s="267"/>
      <c r="B1237" s="267"/>
      <c r="C1237" s="267"/>
      <c r="D1237" s="267"/>
      <c r="E1237" s="267"/>
      <c r="F1237" s="267"/>
      <c r="G1237" s="267"/>
      <c r="H1237" s="267"/>
      <c r="I1237" s="267"/>
      <c r="J1237" s="267"/>
    </row>
    <row r="1238" spans="1:10" ht="12.75">
      <c r="A1238" s="267"/>
      <c r="B1238" s="267"/>
      <c r="C1238" s="267"/>
      <c r="D1238" s="267"/>
      <c r="E1238" s="267"/>
      <c r="F1238" s="267"/>
      <c r="G1238" s="267"/>
      <c r="H1238" s="267"/>
      <c r="I1238" s="267"/>
      <c r="J1238" s="267"/>
    </row>
    <row r="1239" spans="1:10" ht="12.75">
      <c r="A1239" s="267"/>
      <c r="B1239" s="267"/>
      <c r="C1239" s="267"/>
      <c r="D1239" s="267"/>
      <c r="E1239" s="267"/>
      <c r="F1239" s="267"/>
      <c r="G1239" s="267"/>
      <c r="H1239" s="267"/>
      <c r="I1239" s="267"/>
      <c r="J1239" s="267"/>
    </row>
    <row r="1240" spans="1:10" ht="12.75">
      <c r="A1240" s="267"/>
      <c r="B1240" s="267"/>
      <c r="C1240" s="267"/>
      <c r="D1240" s="267"/>
      <c r="E1240" s="267"/>
      <c r="F1240" s="267"/>
      <c r="G1240" s="267"/>
      <c r="H1240" s="267"/>
      <c r="I1240" s="267"/>
      <c r="J1240" s="267"/>
    </row>
    <row r="1241" spans="1:10" ht="12.75">
      <c r="A1241" s="267"/>
      <c r="B1241" s="267"/>
      <c r="C1241" s="267"/>
      <c r="D1241" s="267"/>
      <c r="E1241" s="267"/>
      <c r="F1241" s="267"/>
      <c r="G1241" s="267"/>
      <c r="H1241" s="267"/>
      <c r="I1241" s="267"/>
      <c r="J1241" s="267"/>
    </row>
    <row r="1242" spans="1:10" ht="12.75">
      <c r="A1242" s="267"/>
      <c r="B1242" s="267"/>
      <c r="C1242" s="267"/>
      <c r="D1242" s="267"/>
      <c r="E1242" s="267"/>
      <c r="F1242" s="267"/>
      <c r="G1242" s="267"/>
      <c r="H1242" s="267"/>
      <c r="I1242" s="267"/>
      <c r="J1242" s="267"/>
    </row>
    <row r="1243" spans="1:10" ht="12.75">
      <c r="A1243" s="267"/>
      <c r="B1243" s="267"/>
      <c r="C1243" s="267"/>
      <c r="D1243" s="267"/>
      <c r="E1243" s="267"/>
      <c r="F1243" s="267"/>
      <c r="G1243" s="267"/>
      <c r="H1243" s="267"/>
      <c r="I1243" s="267"/>
      <c r="J1243" s="267"/>
    </row>
    <row r="1244" spans="1:10" ht="12.75">
      <c r="A1244" s="267"/>
      <c r="B1244" s="267"/>
      <c r="C1244" s="267"/>
      <c r="D1244" s="267"/>
      <c r="E1244" s="267"/>
      <c r="F1244" s="267"/>
      <c r="G1244" s="267"/>
      <c r="H1244" s="267"/>
      <c r="I1244" s="267"/>
      <c r="J1244" s="267"/>
    </row>
    <row r="1245" spans="1:10" ht="12.75">
      <c r="A1245" s="267"/>
      <c r="B1245" s="267"/>
      <c r="C1245" s="267"/>
      <c r="D1245" s="267"/>
      <c r="E1245" s="267"/>
      <c r="F1245" s="267"/>
      <c r="G1245" s="267"/>
      <c r="H1245" s="267"/>
      <c r="I1245" s="267"/>
      <c r="J1245" s="267"/>
    </row>
    <row r="1246" spans="1:10" ht="12.75">
      <c r="A1246" s="267"/>
      <c r="B1246" s="267"/>
      <c r="C1246" s="267"/>
      <c r="D1246" s="267"/>
      <c r="E1246" s="267"/>
      <c r="F1246" s="267"/>
      <c r="G1246" s="267"/>
      <c r="H1246" s="267"/>
      <c r="I1246" s="267"/>
      <c r="J1246" s="267"/>
    </row>
    <row r="1247" spans="1:10" ht="12.75">
      <c r="A1247" s="267"/>
      <c r="B1247" s="267"/>
      <c r="C1247" s="267"/>
      <c r="D1247" s="267"/>
      <c r="E1247" s="267"/>
      <c r="F1247" s="267"/>
      <c r="G1247" s="267"/>
      <c r="H1247" s="267"/>
      <c r="I1247" s="267"/>
      <c r="J1247" s="267"/>
    </row>
    <row r="1248" spans="1:10" ht="12.75">
      <c r="A1248" s="267"/>
      <c r="B1248" s="267"/>
      <c r="C1248" s="267"/>
      <c r="D1248" s="267"/>
      <c r="E1248" s="267"/>
      <c r="F1248" s="267"/>
      <c r="G1248" s="267"/>
      <c r="H1248" s="267"/>
      <c r="I1248" s="267"/>
      <c r="J1248" s="267"/>
    </row>
    <row r="1249" spans="1:10" ht="12.75">
      <c r="A1249" s="267"/>
      <c r="B1249" s="267"/>
      <c r="C1249" s="267"/>
      <c r="D1249" s="267"/>
      <c r="E1249" s="267"/>
      <c r="F1249" s="267"/>
      <c r="G1249" s="267"/>
      <c r="H1249" s="267"/>
      <c r="I1249" s="267"/>
      <c r="J1249" s="267"/>
    </row>
    <row r="1250" spans="1:10" ht="12.75">
      <c r="A1250" s="267"/>
      <c r="B1250" s="267"/>
      <c r="C1250" s="267"/>
      <c r="D1250" s="267"/>
      <c r="E1250" s="267"/>
      <c r="F1250" s="267"/>
      <c r="G1250" s="267"/>
      <c r="H1250" s="267"/>
      <c r="I1250" s="267"/>
      <c r="J1250" s="267"/>
    </row>
    <row r="1251" spans="1:10" ht="12.75">
      <c r="A1251" s="267"/>
      <c r="B1251" s="267"/>
      <c r="C1251" s="267"/>
      <c r="D1251" s="267"/>
      <c r="E1251" s="267"/>
      <c r="F1251" s="267"/>
      <c r="G1251" s="267"/>
      <c r="H1251" s="267"/>
      <c r="I1251" s="267"/>
      <c r="J1251" s="267"/>
    </row>
    <row r="1252" spans="1:10" ht="12.75">
      <c r="A1252" s="267"/>
      <c r="B1252" s="267"/>
      <c r="C1252" s="267"/>
      <c r="D1252" s="267"/>
      <c r="E1252" s="267"/>
      <c r="F1252" s="267"/>
      <c r="G1252" s="267"/>
      <c r="H1252" s="267"/>
      <c r="I1252" s="267"/>
      <c r="J1252" s="267"/>
    </row>
    <row r="1253" spans="1:10" ht="12.75">
      <c r="A1253" s="267"/>
      <c r="B1253" s="267"/>
      <c r="C1253" s="267"/>
      <c r="D1253" s="267"/>
      <c r="E1253" s="267"/>
      <c r="F1253" s="267"/>
      <c r="G1253" s="267"/>
      <c r="H1253" s="267"/>
      <c r="I1253" s="267"/>
      <c r="J1253" s="267"/>
    </row>
    <row r="1254" spans="1:10" ht="12.75">
      <c r="A1254" s="267"/>
      <c r="B1254" s="267"/>
      <c r="C1254" s="267"/>
      <c r="D1254" s="267"/>
      <c r="E1254" s="267"/>
      <c r="F1254" s="267"/>
      <c r="G1254" s="267"/>
      <c r="H1254" s="267"/>
      <c r="I1254" s="267"/>
      <c r="J1254" s="267"/>
    </row>
    <row r="1255" spans="1:10" ht="12.75">
      <c r="A1255" s="267"/>
      <c r="B1255" s="267"/>
      <c r="C1255" s="267"/>
      <c r="D1255" s="267"/>
      <c r="E1255" s="267"/>
      <c r="F1255" s="267"/>
      <c r="G1255" s="267"/>
      <c r="H1255" s="267"/>
      <c r="I1255" s="267"/>
      <c r="J1255" s="267"/>
    </row>
    <row r="1256" spans="1:10" ht="12.75">
      <c r="A1256" s="267"/>
      <c r="B1256" s="267"/>
      <c r="C1256" s="267"/>
      <c r="D1256" s="267"/>
      <c r="E1256" s="267"/>
      <c r="F1256" s="267"/>
      <c r="G1256" s="267"/>
      <c r="H1256" s="267"/>
      <c r="I1256" s="267"/>
      <c r="J1256" s="267"/>
    </row>
    <row r="1257" spans="1:10" ht="12.75">
      <c r="A1257" s="267"/>
      <c r="B1257" s="267"/>
      <c r="C1257" s="267"/>
      <c r="D1257" s="267"/>
      <c r="E1257" s="267"/>
      <c r="F1257" s="267"/>
      <c r="G1257" s="267"/>
      <c r="H1257" s="267"/>
      <c r="I1257" s="267"/>
      <c r="J1257" s="267"/>
    </row>
    <row r="1258" spans="1:10" ht="12.75">
      <c r="A1258" s="267"/>
      <c r="B1258" s="267"/>
      <c r="C1258" s="267"/>
      <c r="D1258" s="267"/>
      <c r="E1258" s="267"/>
      <c r="F1258" s="267"/>
      <c r="G1258" s="267"/>
      <c r="H1258" s="267"/>
      <c r="I1258" s="267"/>
      <c r="J1258" s="267"/>
    </row>
    <row r="1259" spans="1:10" ht="12.75">
      <c r="A1259" s="267"/>
      <c r="B1259" s="267"/>
      <c r="C1259" s="267"/>
      <c r="D1259" s="267"/>
      <c r="E1259" s="267"/>
      <c r="F1259" s="267"/>
      <c r="G1259" s="267"/>
      <c r="H1259" s="267"/>
      <c r="I1259" s="267"/>
      <c r="J1259" s="267"/>
    </row>
    <row r="1260" spans="1:10" ht="12.75">
      <c r="A1260" s="267"/>
      <c r="B1260" s="267"/>
      <c r="C1260" s="267"/>
      <c r="D1260" s="267"/>
      <c r="E1260" s="267"/>
      <c r="F1260" s="267"/>
      <c r="G1260" s="267"/>
      <c r="H1260" s="267"/>
      <c r="I1260" s="267"/>
      <c r="J1260" s="267"/>
    </row>
    <row r="1261" spans="1:10" ht="12.75">
      <c r="A1261" s="267"/>
      <c r="B1261" s="267"/>
      <c r="C1261" s="267"/>
      <c r="D1261" s="267"/>
      <c r="E1261" s="267"/>
      <c r="F1261" s="267"/>
      <c r="G1261" s="267"/>
      <c r="H1261" s="267"/>
      <c r="I1261" s="267"/>
      <c r="J1261" s="267"/>
    </row>
    <row r="1262" spans="1:10" ht="12.75">
      <c r="A1262" s="267"/>
      <c r="B1262" s="267"/>
      <c r="C1262" s="267"/>
      <c r="D1262" s="267"/>
      <c r="E1262" s="267"/>
      <c r="F1262" s="267"/>
      <c r="G1262" s="267"/>
      <c r="H1262" s="267"/>
      <c r="I1262" s="267"/>
      <c r="J1262" s="267"/>
    </row>
    <row r="1263" spans="1:10" ht="12.75">
      <c r="A1263" s="267"/>
      <c r="B1263" s="267"/>
      <c r="C1263" s="267"/>
      <c r="D1263" s="267"/>
      <c r="E1263" s="267"/>
      <c r="F1263" s="267"/>
      <c r="G1263" s="267"/>
      <c r="H1263" s="267"/>
      <c r="I1263" s="267"/>
      <c r="J1263" s="267"/>
    </row>
    <row r="1264" spans="1:10" ht="12.75">
      <c r="A1264" s="267"/>
      <c r="B1264" s="267"/>
      <c r="C1264" s="267"/>
      <c r="D1264" s="267"/>
      <c r="E1264" s="267"/>
      <c r="F1264" s="267"/>
      <c r="G1264" s="267"/>
      <c r="H1264" s="267"/>
      <c r="I1264" s="267"/>
      <c r="J1264" s="267"/>
    </row>
    <row r="1265" spans="1:10" ht="12.75">
      <c r="A1265" s="267"/>
      <c r="B1265" s="267"/>
      <c r="C1265" s="267"/>
      <c r="D1265" s="267"/>
      <c r="E1265" s="267"/>
      <c r="F1265" s="267"/>
      <c r="G1265" s="267"/>
      <c r="H1265" s="267"/>
      <c r="I1265" s="267"/>
      <c r="J1265" s="267"/>
    </row>
    <row r="1266" spans="1:10" ht="12.75">
      <c r="A1266" s="267"/>
      <c r="B1266" s="267"/>
      <c r="C1266" s="267"/>
      <c r="D1266" s="267"/>
      <c r="E1266" s="267"/>
      <c r="F1266" s="267"/>
      <c r="G1266" s="267"/>
      <c r="H1266" s="267"/>
      <c r="I1266" s="267"/>
      <c r="J1266" s="267"/>
    </row>
    <row r="1267" spans="1:10" ht="12.75">
      <c r="A1267" s="267"/>
      <c r="B1267" s="267"/>
      <c r="C1267" s="267"/>
      <c r="D1267" s="267"/>
      <c r="E1267" s="267"/>
      <c r="F1267" s="267"/>
      <c r="G1267" s="267"/>
      <c r="H1267" s="267"/>
      <c r="I1267" s="267"/>
      <c r="J1267" s="267"/>
    </row>
    <row r="1268" spans="1:10" ht="12.75">
      <c r="A1268" s="267"/>
      <c r="B1268" s="267"/>
      <c r="C1268" s="267"/>
      <c r="D1268" s="267"/>
      <c r="E1268" s="267"/>
      <c r="F1268" s="267"/>
      <c r="G1268" s="267"/>
      <c r="H1268" s="267"/>
      <c r="I1268" s="267"/>
      <c r="J1268" s="267"/>
    </row>
    <row r="1269" spans="1:10" ht="12.75">
      <c r="A1269" s="267"/>
      <c r="B1269" s="267"/>
      <c r="C1269" s="267"/>
      <c r="D1269" s="267"/>
      <c r="E1269" s="267"/>
      <c r="F1269" s="267"/>
      <c r="G1269" s="267"/>
      <c r="H1269" s="267"/>
      <c r="I1269" s="267"/>
      <c r="J1269" s="267"/>
    </row>
    <row r="1270" spans="1:10" ht="12.75">
      <c r="A1270" s="267"/>
      <c r="B1270" s="267"/>
      <c r="C1270" s="267"/>
      <c r="D1270" s="267"/>
      <c r="E1270" s="267"/>
      <c r="F1270" s="267"/>
      <c r="G1270" s="267"/>
      <c r="H1270" s="267"/>
      <c r="I1270" s="267"/>
      <c r="J1270" s="267"/>
    </row>
    <row r="1271" spans="1:10" ht="12.75">
      <c r="A1271" s="267"/>
      <c r="B1271" s="267"/>
      <c r="C1271" s="267"/>
      <c r="D1271" s="267"/>
      <c r="E1271" s="267"/>
      <c r="F1271" s="267"/>
      <c r="G1271" s="267"/>
      <c r="H1271" s="267"/>
      <c r="I1271" s="267"/>
      <c r="J1271" s="267"/>
    </row>
    <row r="1272" spans="1:10" ht="12.75">
      <c r="A1272" s="267"/>
      <c r="B1272" s="267"/>
      <c r="C1272" s="267"/>
      <c r="D1272" s="267"/>
      <c r="E1272" s="267"/>
      <c r="F1272" s="267"/>
      <c r="G1272" s="267"/>
      <c r="H1272" s="267"/>
      <c r="I1272" s="267"/>
      <c r="J1272" s="267"/>
    </row>
    <row r="1273" spans="1:10" ht="12.75">
      <c r="A1273" s="267"/>
      <c r="B1273" s="267"/>
      <c r="C1273" s="267"/>
      <c r="D1273" s="267"/>
      <c r="E1273" s="267"/>
      <c r="F1273" s="267"/>
      <c r="G1273" s="267"/>
      <c r="H1273" s="267"/>
      <c r="I1273" s="267"/>
      <c r="J1273" s="267"/>
    </row>
    <row r="1274" spans="1:10" ht="12.75">
      <c r="A1274" s="267"/>
      <c r="B1274" s="267"/>
      <c r="C1274" s="267"/>
      <c r="D1274" s="267"/>
      <c r="E1274" s="267"/>
      <c r="F1274" s="267"/>
      <c r="G1274" s="267"/>
      <c r="H1274" s="267"/>
      <c r="I1274" s="267"/>
      <c r="J1274" s="267"/>
    </row>
    <row r="1275" spans="1:10" ht="12.75">
      <c r="A1275" s="267"/>
      <c r="B1275" s="267"/>
      <c r="C1275" s="267"/>
      <c r="D1275" s="267"/>
      <c r="E1275" s="267"/>
      <c r="F1275" s="267"/>
      <c r="G1275" s="267"/>
      <c r="H1275" s="267"/>
      <c r="I1275" s="267"/>
      <c r="J1275" s="267"/>
    </row>
    <row r="1276" spans="1:10" ht="12.75">
      <c r="A1276" s="267"/>
      <c r="B1276" s="267"/>
      <c r="C1276" s="267"/>
      <c r="D1276" s="267"/>
      <c r="E1276" s="267"/>
      <c r="F1276" s="267"/>
      <c r="G1276" s="267"/>
      <c r="H1276" s="267"/>
      <c r="I1276" s="267"/>
      <c r="J1276" s="267"/>
    </row>
    <row r="1277" spans="1:10" ht="12.75">
      <c r="A1277" s="267"/>
      <c r="B1277" s="267"/>
      <c r="C1277" s="267"/>
      <c r="D1277" s="267"/>
      <c r="E1277" s="267"/>
      <c r="F1277" s="267"/>
      <c r="G1277" s="267"/>
      <c r="H1277" s="267"/>
      <c r="I1277" s="267"/>
      <c r="J1277" s="267"/>
    </row>
    <row r="1278" spans="1:10" ht="12.75">
      <c r="A1278" s="267"/>
      <c r="B1278" s="267"/>
      <c r="C1278" s="267"/>
      <c r="D1278" s="267"/>
      <c r="E1278" s="267"/>
      <c r="F1278" s="267"/>
      <c r="G1278" s="267"/>
      <c r="H1278" s="267"/>
      <c r="I1278" s="267"/>
      <c r="J1278" s="267"/>
    </row>
    <row r="1279" spans="1:10" ht="12.75">
      <c r="A1279" s="267"/>
      <c r="B1279" s="267"/>
      <c r="C1279" s="267"/>
      <c r="D1279" s="267"/>
      <c r="E1279" s="267"/>
      <c r="F1279" s="267"/>
      <c r="G1279" s="267"/>
      <c r="H1279" s="267"/>
      <c r="I1279" s="267"/>
      <c r="J1279" s="267"/>
    </row>
    <row r="1280" spans="1:10" ht="12.75">
      <c r="A1280" s="267"/>
      <c r="B1280" s="267"/>
      <c r="C1280" s="267"/>
      <c r="D1280" s="267"/>
      <c r="E1280" s="267"/>
      <c r="F1280" s="267"/>
      <c r="G1280" s="267"/>
      <c r="H1280" s="267"/>
      <c r="I1280" s="267"/>
      <c r="J1280" s="267"/>
    </row>
    <row r="1281" spans="1:10" ht="12.75">
      <c r="A1281" s="267"/>
      <c r="B1281" s="267"/>
      <c r="C1281" s="267"/>
      <c r="D1281" s="267"/>
      <c r="E1281" s="267"/>
      <c r="F1281" s="267"/>
      <c r="G1281" s="267"/>
      <c r="H1281" s="267"/>
      <c r="I1281" s="267"/>
      <c r="J1281" s="267"/>
    </row>
    <row r="1282" spans="1:10" ht="12.75">
      <c r="A1282" s="267"/>
      <c r="B1282" s="267"/>
      <c r="C1282" s="267"/>
      <c r="D1282" s="267"/>
      <c r="E1282" s="267"/>
      <c r="F1282" s="267"/>
      <c r="G1282" s="267"/>
      <c r="H1282" s="267"/>
      <c r="I1282" s="267"/>
      <c r="J1282" s="267"/>
    </row>
    <row r="1283" spans="1:10" ht="12.75">
      <c r="A1283" s="267"/>
      <c r="B1283" s="267"/>
      <c r="C1283" s="267"/>
      <c r="D1283" s="267"/>
      <c r="E1283" s="267"/>
      <c r="F1283" s="267"/>
      <c r="G1283" s="267"/>
      <c r="H1283" s="267"/>
      <c r="I1283" s="267"/>
      <c r="J1283" s="267"/>
    </row>
    <row r="1284" spans="1:10" ht="12.75">
      <c r="A1284" s="267"/>
      <c r="B1284" s="267"/>
      <c r="C1284" s="267"/>
      <c r="D1284" s="267"/>
      <c r="E1284" s="267"/>
      <c r="F1284" s="267"/>
      <c r="G1284" s="267"/>
      <c r="H1284" s="267"/>
      <c r="I1284" s="267"/>
      <c r="J1284" s="267"/>
    </row>
    <row r="1285" spans="1:10" ht="12.75">
      <c r="A1285" s="267"/>
      <c r="B1285" s="267"/>
      <c r="C1285" s="267"/>
      <c r="D1285" s="267"/>
      <c r="E1285" s="267"/>
      <c r="F1285" s="267"/>
      <c r="G1285" s="267"/>
      <c r="H1285" s="267"/>
      <c r="I1285" s="267"/>
      <c r="J1285" s="267"/>
    </row>
    <row r="1286" spans="1:10" ht="12.75">
      <c r="A1286" s="267"/>
      <c r="B1286" s="267"/>
      <c r="C1286" s="267"/>
      <c r="D1286" s="267"/>
      <c r="E1286" s="267"/>
      <c r="F1286" s="267"/>
      <c r="G1286" s="267"/>
      <c r="H1286" s="267"/>
      <c r="I1286" s="267"/>
      <c r="J1286" s="267"/>
    </row>
    <row r="1287" spans="1:10" ht="12.75">
      <c r="A1287" s="267"/>
      <c r="B1287" s="267"/>
      <c r="C1287" s="267"/>
      <c r="D1287" s="267"/>
      <c r="E1287" s="267"/>
      <c r="F1287" s="267"/>
      <c r="G1287" s="267"/>
      <c r="H1287" s="267"/>
      <c r="I1287" s="267"/>
      <c r="J1287" s="267"/>
    </row>
    <row r="1288" spans="1:10" ht="12.75">
      <c r="A1288" s="267"/>
      <c r="B1288" s="267"/>
      <c r="C1288" s="267"/>
      <c r="D1288" s="267"/>
      <c r="E1288" s="267"/>
      <c r="F1288" s="267"/>
      <c r="G1288" s="267"/>
      <c r="H1288" s="267"/>
      <c r="I1288" s="267"/>
      <c r="J1288" s="267"/>
    </row>
    <row r="1289" spans="1:10" ht="12.75">
      <c r="A1289" s="267"/>
      <c r="B1289" s="267"/>
      <c r="C1289" s="267"/>
      <c r="D1289" s="267"/>
      <c r="E1289" s="267"/>
      <c r="F1289" s="267"/>
      <c r="G1289" s="267"/>
      <c r="H1289" s="267"/>
      <c r="I1289" s="267"/>
      <c r="J1289" s="267"/>
    </row>
    <row r="1290" spans="1:10" ht="12.75">
      <c r="A1290" s="267"/>
      <c r="B1290" s="267"/>
      <c r="C1290" s="267"/>
      <c r="D1290" s="267"/>
      <c r="E1290" s="267"/>
      <c r="F1290" s="267"/>
      <c r="G1290" s="267"/>
      <c r="H1290" s="267"/>
      <c r="I1290" s="267"/>
      <c r="J1290" s="267"/>
    </row>
    <row r="1291" spans="1:10" ht="12.75">
      <c r="A1291" s="267"/>
      <c r="B1291" s="267"/>
      <c r="C1291" s="267"/>
      <c r="D1291" s="267"/>
      <c r="E1291" s="267"/>
      <c r="F1291" s="267"/>
      <c r="G1291" s="267"/>
      <c r="H1291" s="267"/>
      <c r="I1291" s="267"/>
      <c r="J1291" s="267"/>
    </row>
    <row r="1292" spans="1:10" ht="12.75">
      <c r="A1292" s="267"/>
      <c r="B1292" s="267"/>
      <c r="C1292" s="267"/>
      <c r="D1292" s="267"/>
      <c r="E1292" s="267"/>
      <c r="F1292" s="267"/>
      <c r="G1292" s="267"/>
      <c r="H1292" s="267"/>
      <c r="I1292" s="267"/>
      <c r="J1292" s="267"/>
    </row>
    <row r="1293" spans="1:10" ht="12.75">
      <c r="A1293" s="267"/>
      <c r="B1293" s="267"/>
      <c r="C1293" s="267"/>
      <c r="D1293" s="267"/>
      <c r="E1293" s="267"/>
      <c r="F1293" s="267"/>
      <c r="G1293" s="267"/>
      <c r="H1293" s="267"/>
      <c r="I1293" s="267"/>
      <c r="J1293" s="267"/>
    </row>
    <row r="1294" spans="1:10" ht="12.75">
      <c r="A1294" s="267"/>
      <c r="B1294" s="267"/>
      <c r="C1294" s="267"/>
      <c r="D1294" s="267"/>
      <c r="E1294" s="267"/>
      <c r="F1294" s="267"/>
      <c r="G1294" s="267"/>
      <c r="H1294" s="267"/>
      <c r="I1294" s="267"/>
      <c r="J1294" s="267"/>
    </row>
    <row r="1295" spans="1:10" ht="12.75">
      <c r="A1295" s="267"/>
      <c r="B1295" s="267"/>
      <c r="C1295" s="267"/>
      <c r="D1295" s="267"/>
      <c r="E1295" s="267"/>
      <c r="F1295" s="267"/>
      <c r="G1295" s="267"/>
      <c r="H1295" s="267"/>
      <c r="I1295" s="267"/>
      <c r="J1295" s="267"/>
    </row>
    <row r="1296" spans="1:10" ht="12.75">
      <c r="A1296" s="267"/>
      <c r="B1296" s="267"/>
      <c r="C1296" s="267"/>
      <c r="D1296" s="267"/>
      <c r="E1296" s="267"/>
      <c r="F1296" s="267"/>
      <c r="G1296" s="267"/>
      <c r="H1296" s="267"/>
      <c r="I1296" s="267"/>
      <c r="J1296" s="267"/>
    </row>
    <row r="1297" spans="1:10" ht="12.75">
      <c r="A1297" s="267"/>
      <c r="B1297" s="267"/>
      <c r="C1297" s="267"/>
      <c r="D1297" s="267"/>
      <c r="E1297" s="267"/>
      <c r="F1297" s="267"/>
      <c r="G1297" s="267"/>
      <c r="H1297" s="267"/>
      <c r="I1297" s="267"/>
      <c r="J1297" s="267"/>
    </row>
    <row r="1298" spans="1:10" ht="12.75">
      <c r="A1298" s="267"/>
      <c r="B1298" s="267"/>
      <c r="C1298" s="267"/>
      <c r="D1298" s="267"/>
      <c r="E1298" s="267"/>
      <c r="F1298" s="267"/>
      <c r="G1298" s="267"/>
      <c r="H1298" s="267"/>
      <c r="I1298" s="267"/>
      <c r="J1298" s="267"/>
    </row>
    <row r="1299" spans="1:10" ht="12.75">
      <c r="A1299" s="267"/>
      <c r="B1299" s="267"/>
      <c r="C1299" s="267"/>
      <c r="D1299" s="267"/>
      <c r="E1299" s="267"/>
      <c r="F1299" s="267"/>
      <c r="G1299" s="267"/>
      <c r="H1299" s="267"/>
      <c r="I1299" s="267"/>
      <c r="J1299" s="267"/>
    </row>
    <row r="1300" spans="1:10" ht="12.75">
      <c r="A1300" s="267"/>
      <c r="B1300" s="267"/>
      <c r="C1300" s="267"/>
      <c r="D1300" s="267"/>
      <c r="E1300" s="267"/>
      <c r="F1300" s="267"/>
      <c r="G1300" s="267"/>
      <c r="H1300" s="267"/>
      <c r="I1300" s="267"/>
      <c r="J1300" s="267"/>
    </row>
    <row r="1301" spans="1:10" ht="12.75">
      <c r="A1301" s="267"/>
      <c r="B1301" s="267"/>
      <c r="C1301" s="267"/>
      <c r="D1301" s="267"/>
      <c r="E1301" s="267"/>
      <c r="F1301" s="267"/>
      <c r="G1301" s="267"/>
      <c r="H1301" s="267"/>
      <c r="I1301" s="267"/>
      <c r="J1301" s="267"/>
    </row>
    <row r="1302" spans="1:10" ht="12.75">
      <c r="A1302" s="267"/>
      <c r="B1302" s="267"/>
      <c r="C1302" s="267"/>
      <c r="D1302" s="267"/>
      <c r="E1302" s="267"/>
      <c r="F1302" s="267"/>
      <c r="G1302" s="267"/>
      <c r="H1302" s="267"/>
      <c r="I1302" s="267"/>
      <c r="J1302" s="267"/>
    </row>
    <row r="1303" spans="1:10" ht="12.75">
      <c r="A1303" s="267"/>
      <c r="B1303" s="267"/>
      <c r="C1303" s="267"/>
      <c r="D1303" s="267"/>
      <c r="E1303" s="267"/>
      <c r="F1303" s="267"/>
      <c r="G1303" s="267"/>
      <c r="H1303" s="267"/>
      <c r="I1303" s="267"/>
      <c r="J1303" s="267"/>
    </row>
    <row r="1304" spans="1:10" ht="12.75">
      <c r="A1304" s="267"/>
      <c r="B1304" s="267"/>
      <c r="C1304" s="267"/>
      <c r="D1304" s="267"/>
      <c r="E1304" s="267"/>
      <c r="F1304" s="267"/>
      <c r="G1304" s="267"/>
      <c r="H1304" s="267"/>
      <c r="I1304" s="267"/>
      <c r="J1304" s="267"/>
    </row>
    <row r="1305" spans="1:10" ht="12.75">
      <c r="A1305" s="267"/>
      <c r="B1305" s="267"/>
      <c r="C1305" s="267"/>
      <c r="D1305" s="267"/>
      <c r="E1305" s="267"/>
      <c r="F1305" s="267"/>
      <c r="G1305" s="267"/>
      <c r="H1305" s="267"/>
      <c r="I1305" s="267"/>
      <c r="J1305" s="267"/>
    </row>
    <row r="1306" spans="1:10" ht="12.75">
      <c r="A1306" s="267"/>
      <c r="B1306" s="267"/>
      <c r="C1306" s="267"/>
      <c r="D1306" s="267"/>
      <c r="E1306" s="267"/>
      <c r="F1306" s="267"/>
      <c r="G1306" s="267"/>
      <c r="H1306" s="267"/>
      <c r="I1306" s="267"/>
      <c r="J1306" s="267"/>
    </row>
    <row r="1307" spans="1:10" ht="12.75">
      <c r="A1307" s="267"/>
      <c r="B1307" s="267"/>
      <c r="C1307" s="267"/>
      <c r="D1307" s="267"/>
      <c r="E1307" s="267"/>
      <c r="F1307" s="267"/>
      <c r="G1307" s="267"/>
      <c r="H1307" s="267"/>
      <c r="I1307" s="267"/>
      <c r="J1307" s="267"/>
    </row>
    <row r="1308" spans="1:10" ht="12.75">
      <c r="A1308" s="267"/>
      <c r="B1308" s="267"/>
      <c r="C1308" s="267"/>
      <c r="D1308" s="267"/>
      <c r="E1308" s="267"/>
      <c r="F1308" s="267"/>
      <c r="G1308" s="267"/>
      <c r="H1308" s="267"/>
      <c r="I1308" s="267"/>
      <c r="J1308" s="267"/>
    </row>
    <row r="1309" spans="1:10" ht="12.75">
      <c r="A1309" s="267"/>
      <c r="B1309" s="267"/>
      <c r="C1309" s="267"/>
      <c r="D1309" s="267"/>
      <c r="E1309" s="267"/>
      <c r="F1309" s="267"/>
      <c r="G1309" s="267"/>
      <c r="H1309" s="267"/>
      <c r="I1309" s="267"/>
      <c r="J1309" s="267"/>
    </row>
    <row r="1310" spans="1:10" ht="12.75">
      <c r="A1310" s="267"/>
      <c r="B1310" s="267"/>
      <c r="C1310" s="267"/>
      <c r="D1310" s="267"/>
      <c r="E1310" s="267"/>
      <c r="F1310" s="267"/>
      <c r="G1310" s="267"/>
      <c r="H1310" s="267"/>
      <c r="I1310" s="267"/>
      <c r="J1310" s="267"/>
    </row>
    <row r="1311" spans="1:10" ht="12.75">
      <c r="A1311" s="267"/>
      <c r="B1311" s="267"/>
      <c r="C1311" s="267"/>
      <c r="D1311" s="267"/>
      <c r="E1311" s="267"/>
      <c r="F1311" s="267"/>
      <c r="G1311" s="267"/>
      <c r="H1311" s="267"/>
      <c r="I1311" s="267"/>
      <c r="J1311" s="267"/>
    </row>
    <row r="1312" spans="1:10" ht="12.75">
      <c r="A1312" s="267"/>
      <c r="B1312" s="267"/>
      <c r="C1312" s="267"/>
      <c r="D1312" s="267"/>
      <c r="E1312" s="267"/>
      <c r="F1312" s="267"/>
      <c r="G1312" s="267"/>
      <c r="H1312" s="267"/>
      <c r="I1312" s="267"/>
      <c r="J1312" s="267"/>
    </row>
    <row r="1313" spans="1:10" ht="12.75">
      <c r="A1313" s="267"/>
      <c r="B1313" s="267"/>
      <c r="C1313" s="267"/>
      <c r="D1313" s="267"/>
      <c r="E1313" s="267"/>
      <c r="F1313" s="267"/>
      <c r="G1313" s="267"/>
      <c r="H1313" s="267"/>
      <c r="I1313" s="267"/>
      <c r="J1313" s="267"/>
    </row>
    <row r="1314" spans="1:10" ht="12.75">
      <c r="A1314" s="267"/>
      <c r="B1314" s="267"/>
      <c r="C1314" s="267"/>
      <c r="D1314" s="267"/>
      <c r="E1314" s="267"/>
      <c r="F1314" s="267"/>
      <c r="G1314" s="267"/>
      <c r="H1314" s="267"/>
      <c r="I1314" s="267"/>
      <c r="J1314" s="267"/>
    </row>
    <row r="1315" spans="1:10" ht="12.75">
      <c r="A1315" s="267"/>
      <c r="B1315" s="267"/>
      <c r="C1315" s="267"/>
      <c r="D1315" s="267"/>
      <c r="E1315" s="267"/>
      <c r="F1315" s="267"/>
      <c r="G1315" s="267"/>
      <c r="H1315" s="267"/>
      <c r="I1315" s="267"/>
      <c r="J1315" s="267"/>
    </row>
    <row r="1316" spans="1:10" ht="12.75">
      <c r="A1316" s="267"/>
      <c r="B1316" s="267"/>
      <c r="C1316" s="267"/>
      <c r="D1316" s="267"/>
      <c r="E1316" s="267"/>
      <c r="F1316" s="267"/>
      <c r="G1316" s="267"/>
      <c r="H1316" s="267"/>
      <c r="I1316" s="267"/>
      <c r="J1316" s="267"/>
    </row>
    <row r="1317" spans="1:10" ht="12.75">
      <c r="A1317" s="267"/>
      <c r="B1317" s="267"/>
      <c r="C1317" s="267"/>
      <c r="D1317" s="267"/>
      <c r="E1317" s="267"/>
      <c r="F1317" s="267"/>
      <c r="G1317" s="267"/>
      <c r="H1317" s="267"/>
      <c r="I1317" s="267"/>
      <c r="J1317" s="267"/>
    </row>
    <row r="1318" spans="1:10" ht="12.75">
      <c r="A1318" s="267"/>
      <c r="B1318" s="267"/>
      <c r="C1318" s="267"/>
      <c r="D1318" s="267"/>
      <c r="E1318" s="267"/>
      <c r="F1318" s="267"/>
      <c r="G1318" s="267"/>
      <c r="H1318" s="267"/>
      <c r="I1318" s="267"/>
      <c r="J1318" s="267"/>
    </row>
    <row r="1319" spans="1:10" ht="12.75">
      <c r="A1319" s="267"/>
      <c r="B1319" s="267"/>
      <c r="C1319" s="267"/>
      <c r="D1319" s="267"/>
      <c r="E1319" s="267"/>
      <c r="F1319" s="267"/>
      <c r="G1319" s="267"/>
      <c r="H1319" s="267"/>
      <c r="I1319" s="267"/>
      <c r="J1319" s="267"/>
    </row>
    <row r="1320" spans="1:10" ht="12.75">
      <c r="A1320" s="267"/>
      <c r="B1320" s="267"/>
      <c r="C1320" s="267"/>
      <c r="D1320" s="267"/>
      <c r="E1320" s="267"/>
      <c r="F1320" s="267"/>
      <c r="G1320" s="267"/>
      <c r="H1320" s="267"/>
      <c r="I1320" s="267"/>
      <c r="J1320" s="267"/>
    </row>
    <row r="1321" spans="1:10" ht="12.75">
      <c r="A1321" s="267"/>
      <c r="B1321" s="267"/>
      <c r="C1321" s="267"/>
      <c r="D1321" s="267"/>
      <c r="E1321" s="267"/>
      <c r="F1321" s="267"/>
      <c r="G1321" s="267"/>
      <c r="H1321" s="267"/>
      <c r="I1321" s="267"/>
      <c r="J1321" s="267"/>
    </row>
    <row r="1322" spans="1:10" ht="12.75">
      <c r="A1322" s="267"/>
      <c r="B1322" s="267"/>
      <c r="C1322" s="267"/>
      <c r="D1322" s="267"/>
      <c r="E1322" s="267"/>
      <c r="F1322" s="267"/>
      <c r="G1322" s="267"/>
      <c r="H1322" s="267"/>
      <c r="I1322" s="267"/>
      <c r="J1322" s="267"/>
    </row>
    <row r="1323" spans="1:10" ht="12.75">
      <c r="A1323" s="267"/>
      <c r="B1323" s="267"/>
      <c r="C1323" s="267"/>
      <c r="D1323" s="267"/>
      <c r="E1323" s="267"/>
      <c r="F1323" s="267"/>
      <c r="G1323" s="267"/>
      <c r="H1323" s="267"/>
      <c r="I1323" s="267"/>
      <c r="J1323" s="267"/>
    </row>
    <row r="1324" spans="1:10" ht="12.75">
      <c r="A1324" s="267"/>
      <c r="B1324" s="267"/>
      <c r="C1324" s="267"/>
      <c r="D1324" s="267"/>
      <c r="E1324" s="267"/>
      <c r="F1324" s="267"/>
      <c r="G1324" s="267"/>
      <c r="H1324" s="267"/>
      <c r="I1324" s="267"/>
      <c r="J1324" s="267"/>
    </row>
    <row r="1325" spans="1:10" ht="12.75">
      <c r="A1325" s="267"/>
      <c r="B1325" s="267"/>
      <c r="C1325" s="267"/>
      <c r="D1325" s="267"/>
      <c r="E1325" s="267"/>
      <c r="F1325" s="267"/>
      <c r="G1325" s="267"/>
      <c r="H1325" s="267"/>
      <c r="I1325" s="267"/>
      <c r="J1325" s="267"/>
    </row>
    <row r="1326" spans="1:10" ht="12.75">
      <c r="A1326" s="267"/>
      <c r="B1326" s="267"/>
      <c r="C1326" s="267"/>
      <c r="D1326" s="267"/>
      <c r="E1326" s="267"/>
      <c r="F1326" s="267"/>
      <c r="G1326" s="267"/>
      <c r="H1326" s="267"/>
      <c r="I1326" s="267"/>
      <c r="J1326" s="267"/>
    </row>
    <row r="1327" spans="1:10" ht="12.75">
      <c r="A1327" s="267"/>
      <c r="B1327" s="267"/>
      <c r="C1327" s="267"/>
      <c r="D1327" s="267"/>
      <c r="E1327" s="267"/>
      <c r="F1327" s="267"/>
      <c r="G1327" s="267"/>
      <c r="H1327" s="267"/>
      <c r="I1327" s="267"/>
      <c r="J1327" s="267"/>
    </row>
    <row r="1328" spans="1:10" ht="12.75">
      <c r="A1328" s="267"/>
      <c r="B1328" s="267"/>
      <c r="C1328" s="267"/>
      <c r="D1328" s="267"/>
      <c r="E1328" s="267"/>
      <c r="F1328" s="267"/>
      <c r="G1328" s="267"/>
      <c r="H1328" s="267"/>
      <c r="I1328" s="267"/>
      <c r="J1328" s="267"/>
    </row>
    <row r="1329" spans="1:10" ht="12.75">
      <c r="A1329" s="267"/>
      <c r="B1329" s="267"/>
      <c r="C1329" s="267"/>
      <c r="D1329" s="267"/>
      <c r="E1329" s="267"/>
      <c r="F1329" s="267"/>
      <c r="G1329" s="267"/>
      <c r="H1329" s="267"/>
      <c r="I1329" s="267"/>
      <c r="J1329" s="267"/>
    </row>
    <row r="1330" spans="1:10" ht="12.75">
      <c r="A1330" s="267"/>
      <c r="B1330" s="267"/>
      <c r="C1330" s="267"/>
      <c r="D1330" s="267"/>
      <c r="E1330" s="267"/>
      <c r="F1330" s="267"/>
      <c r="G1330" s="267"/>
      <c r="H1330" s="267"/>
      <c r="I1330" s="267"/>
      <c r="J1330" s="267"/>
    </row>
    <row r="1331" spans="1:10" ht="12.75">
      <c r="A1331" s="267"/>
      <c r="B1331" s="267"/>
      <c r="C1331" s="267"/>
      <c r="D1331" s="267"/>
      <c r="E1331" s="267"/>
      <c r="F1331" s="267"/>
      <c r="G1331" s="267"/>
      <c r="H1331" s="267"/>
      <c r="I1331" s="267"/>
      <c r="J1331" s="267"/>
    </row>
    <row r="1332" spans="1:10" ht="12.75">
      <c r="A1332" s="267"/>
      <c r="B1332" s="267"/>
      <c r="C1332" s="267"/>
      <c r="D1332" s="267"/>
      <c r="E1332" s="267"/>
      <c r="F1332" s="267"/>
      <c r="G1332" s="267"/>
      <c r="H1332" s="267"/>
      <c r="I1332" s="267"/>
      <c r="J1332" s="267"/>
    </row>
    <row r="1333" spans="1:10" ht="12.75">
      <c r="A1333" s="267"/>
      <c r="B1333" s="267"/>
      <c r="C1333" s="267"/>
      <c r="D1333" s="267"/>
      <c r="E1333" s="267"/>
      <c r="F1333" s="267"/>
      <c r="G1333" s="267"/>
      <c r="H1333" s="267"/>
      <c r="I1333" s="267"/>
      <c r="J1333" s="267"/>
    </row>
    <row r="1334" spans="1:10" ht="12.75">
      <c r="A1334" s="267"/>
      <c r="B1334" s="267"/>
      <c r="C1334" s="267"/>
      <c r="D1334" s="267"/>
      <c r="E1334" s="267"/>
      <c r="F1334" s="267"/>
      <c r="G1334" s="267"/>
      <c r="H1334" s="267"/>
      <c r="I1334" s="267"/>
      <c r="J1334" s="267"/>
    </row>
    <row r="1335" spans="1:10" ht="12.75">
      <c r="A1335" s="267"/>
      <c r="B1335" s="267"/>
      <c r="C1335" s="267"/>
      <c r="D1335" s="267"/>
      <c r="E1335" s="267"/>
      <c r="F1335" s="267"/>
      <c r="G1335" s="267"/>
      <c r="H1335" s="267"/>
      <c r="I1335" s="267"/>
      <c r="J1335" s="267"/>
    </row>
    <row r="1336" spans="1:10" ht="12.75">
      <c r="A1336" s="267"/>
      <c r="B1336" s="267"/>
      <c r="C1336" s="267"/>
      <c r="D1336" s="267"/>
      <c r="E1336" s="267"/>
      <c r="F1336" s="267"/>
      <c r="G1336" s="267"/>
      <c r="H1336" s="267"/>
      <c r="I1336" s="267"/>
      <c r="J1336" s="267"/>
    </row>
    <row r="1337" spans="1:10" ht="12.75">
      <c r="A1337" s="267"/>
      <c r="B1337" s="267"/>
      <c r="C1337" s="267"/>
      <c r="D1337" s="267"/>
      <c r="E1337" s="267"/>
      <c r="F1337" s="267"/>
      <c r="G1337" s="267"/>
      <c r="H1337" s="267"/>
      <c r="I1337" s="267"/>
      <c r="J1337" s="267"/>
    </row>
    <row r="1338" spans="1:10" ht="12.75">
      <c r="A1338" s="267"/>
      <c r="B1338" s="267"/>
      <c r="C1338" s="267"/>
      <c r="D1338" s="267"/>
      <c r="E1338" s="267"/>
      <c r="F1338" s="267"/>
      <c r="G1338" s="267"/>
      <c r="H1338" s="267"/>
      <c r="I1338" s="267"/>
      <c r="J1338" s="267"/>
    </row>
    <row r="1339" spans="1:10" ht="12.75">
      <c r="A1339" s="267"/>
      <c r="B1339" s="267"/>
      <c r="C1339" s="267"/>
      <c r="D1339" s="267"/>
      <c r="E1339" s="267"/>
      <c r="F1339" s="267"/>
      <c r="G1339" s="267"/>
      <c r="H1339" s="267"/>
      <c r="I1339" s="267"/>
      <c r="J1339" s="267"/>
    </row>
    <row r="1340" spans="1:10" ht="12.75">
      <c r="A1340" s="267"/>
      <c r="B1340" s="267"/>
      <c r="C1340" s="267"/>
      <c r="D1340" s="267"/>
      <c r="E1340" s="267"/>
      <c r="F1340" s="267"/>
      <c r="G1340" s="267"/>
      <c r="H1340" s="267"/>
      <c r="I1340" s="267"/>
      <c r="J1340" s="267"/>
    </row>
    <row r="1341" spans="1:10" ht="12.75">
      <c r="A1341" s="267"/>
      <c r="B1341" s="267"/>
      <c r="C1341" s="267"/>
      <c r="D1341" s="267"/>
      <c r="E1341" s="267"/>
      <c r="F1341" s="267"/>
      <c r="G1341" s="267"/>
      <c r="H1341" s="267"/>
      <c r="I1341" s="267"/>
      <c r="J1341" s="267"/>
    </row>
    <row r="1342" spans="1:10" ht="12.75">
      <c r="A1342" s="267"/>
      <c r="B1342" s="267"/>
      <c r="C1342" s="267"/>
      <c r="D1342" s="267"/>
      <c r="E1342" s="267"/>
      <c r="F1342" s="267"/>
      <c r="G1342" s="267"/>
      <c r="H1342" s="267"/>
      <c r="I1342" s="267"/>
      <c r="J1342" s="267"/>
    </row>
    <row r="1343" spans="1:10" ht="12.75">
      <c r="A1343" s="267"/>
      <c r="B1343" s="267"/>
      <c r="C1343" s="267"/>
      <c r="D1343" s="267"/>
      <c r="E1343" s="267"/>
      <c r="F1343" s="267"/>
      <c r="G1343" s="267"/>
      <c r="H1343" s="267"/>
      <c r="I1343" s="267"/>
      <c r="J1343" s="267"/>
    </row>
    <row r="1344" spans="1:10" ht="12.75">
      <c r="A1344" s="267"/>
      <c r="B1344" s="267"/>
      <c r="C1344" s="267"/>
      <c r="D1344" s="267"/>
      <c r="E1344" s="267"/>
      <c r="F1344" s="267"/>
      <c r="G1344" s="267"/>
      <c r="H1344" s="267"/>
      <c r="I1344" s="267"/>
      <c r="J1344" s="267"/>
    </row>
    <row r="1345" spans="1:10" ht="12.75">
      <c r="A1345" s="267"/>
      <c r="B1345" s="267"/>
      <c r="C1345" s="267"/>
      <c r="D1345" s="267"/>
      <c r="E1345" s="267"/>
      <c r="F1345" s="267"/>
      <c r="G1345" s="267"/>
      <c r="H1345" s="267"/>
      <c r="I1345" s="267"/>
      <c r="J1345" s="267"/>
    </row>
    <row r="1346" spans="1:10" ht="12.75">
      <c r="A1346" s="267"/>
      <c r="B1346" s="267"/>
      <c r="C1346" s="267"/>
      <c r="D1346" s="267"/>
      <c r="E1346" s="267"/>
      <c r="F1346" s="267"/>
      <c r="G1346" s="267"/>
      <c r="H1346" s="267"/>
      <c r="I1346" s="267"/>
      <c r="J1346" s="267"/>
    </row>
    <row r="1347" spans="1:10" ht="12.75">
      <c r="A1347" s="267"/>
      <c r="B1347" s="267"/>
      <c r="C1347" s="267"/>
      <c r="D1347" s="267"/>
      <c r="E1347" s="267"/>
      <c r="F1347" s="267"/>
      <c r="G1347" s="267"/>
      <c r="H1347" s="267"/>
      <c r="I1347" s="267"/>
      <c r="J1347" s="267"/>
    </row>
    <row r="1348" spans="1:10" ht="12.75">
      <c r="A1348" s="267"/>
      <c r="B1348" s="267"/>
      <c r="C1348" s="267"/>
      <c r="D1348" s="267"/>
      <c r="E1348" s="267"/>
      <c r="F1348" s="267"/>
      <c r="G1348" s="267"/>
      <c r="H1348" s="267"/>
      <c r="I1348" s="267"/>
      <c r="J1348" s="267"/>
    </row>
    <row r="1349" spans="1:10" ht="12.75">
      <c r="A1349" s="267"/>
      <c r="B1349" s="267"/>
      <c r="C1349" s="267"/>
      <c r="D1349" s="267"/>
      <c r="E1349" s="267"/>
      <c r="F1349" s="267"/>
      <c r="G1349" s="267"/>
      <c r="H1349" s="267"/>
      <c r="I1349" s="267"/>
      <c r="J1349" s="267"/>
    </row>
    <row r="1350" spans="1:10" ht="12.75">
      <c r="A1350" s="267"/>
      <c r="B1350" s="267"/>
      <c r="C1350" s="267"/>
      <c r="D1350" s="267"/>
      <c r="E1350" s="267"/>
      <c r="F1350" s="267"/>
      <c r="G1350" s="267"/>
      <c r="H1350" s="267"/>
      <c r="I1350" s="267"/>
      <c r="J1350" s="267"/>
    </row>
    <row r="1351" spans="1:10" ht="12.75">
      <c r="A1351" s="267"/>
      <c r="B1351" s="267"/>
      <c r="C1351" s="267"/>
      <c r="D1351" s="267"/>
      <c r="E1351" s="267"/>
      <c r="F1351" s="267"/>
      <c r="G1351" s="267"/>
      <c r="H1351" s="267"/>
      <c r="I1351" s="267"/>
      <c r="J1351" s="267"/>
    </row>
    <row r="1352" spans="1:10" ht="12.75">
      <c r="A1352" s="267"/>
      <c r="B1352" s="267"/>
      <c r="C1352" s="267"/>
      <c r="D1352" s="267"/>
      <c r="E1352" s="267"/>
      <c r="F1352" s="267"/>
      <c r="G1352" s="267"/>
      <c r="H1352" s="267"/>
      <c r="I1352" s="267"/>
      <c r="J1352" s="267"/>
    </row>
    <row r="1353" spans="1:10" ht="12.75">
      <c r="A1353" s="267"/>
      <c r="B1353" s="267"/>
      <c r="C1353" s="267"/>
      <c r="D1353" s="267"/>
      <c r="E1353" s="267"/>
      <c r="F1353" s="267"/>
      <c r="G1353" s="267"/>
      <c r="H1353" s="267"/>
      <c r="I1353" s="267"/>
      <c r="J1353" s="267"/>
    </row>
    <row r="1354" spans="1:10" ht="12.75">
      <c r="A1354" s="267"/>
      <c r="B1354" s="267"/>
      <c r="C1354" s="267"/>
      <c r="D1354" s="267"/>
      <c r="E1354" s="267"/>
      <c r="F1354" s="267"/>
      <c r="G1354" s="267"/>
      <c r="H1354" s="267"/>
      <c r="I1354" s="267"/>
      <c r="J1354" s="267"/>
    </row>
    <row r="1355" spans="1:10" ht="12.75">
      <c r="A1355" s="267"/>
      <c r="B1355" s="267"/>
      <c r="C1355" s="267"/>
      <c r="D1355" s="267"/>
      <c r="E1355" s="267"/>
      <c r="F1355" s="267"/>
      <c r="G1355" s="267"/>
      <c r="H1355" s="267"/>
      <c r="I1355" s="267"/>
      <c r="J1355" s="267"/>
    </row>
    <row r="1356" spans="1:10" ht="12.75">
      <c r="A1356" s="267"/>
      <c r="B1356" s="267"/>
      <c r="C1356" s="267"/>
      <c r="D1356" s="267"/>
      <c r="E1356" s="267"/>
      <c r="F1356" s="267"/>
      <c r="G1356" s="267"/>
      <c r="H1356" s="267"/>
      <c r="I1356" s="267"/>
      <c r="J1356" s="267"/>
    </row>
    <row r="1357" spans="1:10" ht="12.75">
      <c r="A1357" s="267"/>
      <c r="B1357" s="267"/>
      <c r="C1357" s="267"/>
      <c r="D1357" s="267"/>
      <c r="E1357" s="267"/>
      <c r="F1357" s="267"/>
      <c r="G1357" s="267"/>
      <c r="H1357" s="267"/>
      <c r="I1357" s="267"/>
      <c r="J1357" s="267"/>
    </row>
    <row r="1358" spans="1:10" ht="12.75">
      <c r="A1358" s="267"/>
      <c r="B1358" s="267"/>
      <c r="C1358" s="267"/>
      <c r="D1358" s="267"/>
      <c r="E1358" s="267"/>
      <c r="F1358" s="267"/>
      <c r="G1358" s="267"/>
      <c r="H1358" s="267"/>
      <c r="I1358" s="267"/>
      <c r="J1358" s="267"/>
    </row>
    <row r="1359" spans="1:10" ht="12.75">
      <c r="A1359" s="267"/>
      <c r="B1359" s="267"/>
      <c r="C1359" s="267"/>
      <c r="D1359" s="267"/>
      <c r="E1359" s="267"/>
      <c r="F1359" s="267"/>
      <c r="G1359" s="267"/>
      <c r="H1359" s="267"/>
      <c r="I1359" s="267"/>
      <c r="J1359" s="267"/>
    </row>
    <row r="1360" spans="1:10" ht="12.75">
      <c r="A1360" s="267"/>
      <c r="B1360" s="267"/>
      <c r="C1360" s="267"/>
      <c r="D1360" s="267"/>
      <c r="E1360" s="267"/>
      <c r="F1360" s="267"/>
      <c r="G1360" s="267"/>
      <c r="H1360" s="267"/>
      <c r="I1360" s="267"/>
      <c r="J1360" s="267"/>
    </row>
    <row r="1361" spans="1:10" ht="12.75">
      <c r="A1361" s="267"/>
      <c r="B1361" s="267"/>
      <c r="C1361" s="267"/>
      <c r="D1361" s="267"/>
      <c r="E1361" s="267"/>
      <c r="F1361" s="267"/>
      <c r="G1361" s="267"/>
      <c r="H1361" s="267"/>
      <c r="I1361" s="267"/>
      <c r="J1361" s="267"/>
    </row>
    <row r="1362" spans="1:10" ht="12.75">
      <c r="A1362" s="267"/>
      <c r="B1362" s="267"/>
      <c r="C1362" s="267"/>
      <c r="D1362" s="267"/>
      <c r="E1362" s="267"/>
      <c r="F1362" s="267"/>
      <c r="G1362" s="267"/>
      <c r="H1362" s="267"/>
      <c r="I1362" s="267"/>
      <c r="J1362" s="267"/>
    </row>
    <row r="1363" spans="1:10" ht="12.75">
      <c r="A1363" s="267"/>
      <c r="B1363" s="267"/>
      <c r="C1363" s="267"/>
      <c r="D1363" s="267"/>
      <c r="E1363" s="267"/>
      <c r="F1363" s="267"/>
      <c r="G1363" s="267"/>
      <c r="H1363" s="267"/>
      <c r="I1363" s="267"/>
      <c r="J1363" s="267"/>
    </row>
    <row r="1364" spans="1:10" ht="12.75">
      <c r="A1364" s="267"/>
      <c r="B1364" s="267"/>
      <c r="C1364" s="267"/>
      <c r="D1364" s="267"/>
      <c r="E1364" s="267"/>
      <c r="F1364" s="267"/>
      <c r="G1364" s="267"/>
      <c r="H1364" s="267"/>
      <c r="I1364" s="267"/>
      <c r="J1364" s="267"/>
    </row>
    <row r="1365" spans="1:10" ht="12.75">
      <c r="A1365" s="267"/>
      <c r="B1365" s="267"/>
      <c r="C1365" s="267"/>
      <c r="D1365" s="267"/>
      <c r="E1365" s="267"/>
      <c r="F1365" s="267"/>
      <c r="G1365" s="267"/>
      <c r="H1365" s="267"/>
      <c r="I1365" s="267"/>
      <c r="J1365" s="267"/>
    </row>
    <row r="1366" spans="1:10" ht="12.75">
      <c r="A1366" s="267"/>
      <c r="B1366" s="267"/>
      <c r="C1366" s="267"/>
      <c r="D1366" s="267"/>
      <c r="E1366" s="267"/>
      <c r="F1366" s="267"/>
      <c r="G1366" s="267"/>
      <c r="H1366" s="267"/>
      <c r="I1366" s="267"/>
      <c r="J1366" s="267"/>
    </row>
    <row r="1367" spans="1:10" ht="12.75">
      <c r="A1367" s="267"/>
      <c r="B1367" s="267"/>
      <c r="C1367" s="267"/>
      <c r="D1367" s="267"/>
      <c r="E1367" s="267"/>
      <c r="F1367" s="267"/>
      <c r="G1367" s="267"/>
      <c r="H1367" s="267"/>
      <c r="I1367" s="267"/>
      <c r="J1367" s="267"/>
    </row>
    <row r="1368" spans="1:10" ht="12.75">
      <c r="A1368" s="267"/>
      <c r="B1368" s="267"/>
      <c r="C1368" s="267"/>
      <c r="D1368" s="267"/>
      <c r="E1368" s="267"/>
      <c r="F1368" s="267"/>
      <c r="G1368" s="267"/>
      <c r="H1368" s="267"/>
      <c r="I1368" s="267"/>
      <c r="J1368" s="267"/>
    </row>
    <row r="1369" spans="1:10" ht="12.75">
      <c r="A1369" s="267"/>
      <c r="B1369" s="267"/>
      <c r="C1369" s="267"/>
      <c r="D1369" s="267"/>
      <c r="E1369" s="267"/>
      <c r="F1369" s="267"/>
      <c r="G1369" s="267"/>
      <c r="H1369" s="267"/>
      <c r="I1369" s="267"/>
      <c r="J1369" s="267"/>
    </row>
    <row r="1370" spans="1:10" ht="12.75">
      <c r="A1370" s="267"/>
      <c r="B1370" s="267"/>
      <c r="C1370" s="267"/>
      <c r="D1370" s="267"/>
      <c r="E1370" s="267"/>
      <c r="F1370" s="267"/>
      <c r="G1370" s="267"/>
      <c r="H1370" s="267"/>
      <c r="I1370" s="267"/>
      <c r="J1370" s="267"/>
    </row>
    <row r="1371" spans="1:10" ht="12.75">
      <c r="A1371" s="267"/>
      <c r="B1371" s="267"/>
      <c r="C1371" s="267"/>
      <c r="D1371" s="267"/>
      <c r="E1371" s="267"/>
      <c r="F1371" s="267"/>
      <c r="G1371" s="267"/>
      <c r="H1371" s="267"/>
      <c r="I1371" s="267"/>
      <c r="J1371" s="267"/>
    </row>
    <row r="1372" spans="1:10" ht="12.75">
      <c r="A1372" s="267"/>
      <c r="B1372" s="267"/>
      <c r="C1372" s="267"/>
      <c r="D1372" s="267"/>
      <c r="E1372" s="267"/>
      <c r="F1372" s="267"/>
      <c r="G1372" s="267"/>
      <c r="H1372" s="267"/>
      <c r="I1372" s="267"/>
      <c r="J1372" s="267"/>
    </row>
    <row r="1373" spans="1:10" ht="12.75">
      <c r="A1373" s="267"/>
      <c r="B1373" s="267"/>
      <c r="C1373" s="267"/>
      <c r="D1373" s="267"/>
      <c r="E1373" s="267"/>
      <c r="F1373" s="267"/>
      <c r="G1373" s="267"/>
      <c r="H1373" s="267"/>
      <c r="I1373" s="267"/>
      <c r="J1373" s="267"/>
    </row>
    <row r="1374" spans="1:10" ht="12.75">
      <c r="A1374" s="267"/>
      <c r="B1374" s="267"/>
      <c r="C1374" s="267"/>
      <c r="D1374" s="267"/>
      <c r="E1374" s="267"/>
      <c r="F1374" s="267"/>
      <c r="G1374" s="267"/>
      <c r="H1374" s="267"/>
      <c r="I1374" s="267"/>
      <c r="J1374" s="267"/>
    </row>
    <row r="1375" spans="1:10" ht="12.75">
      <c r="A1375" s="267"/>
      <c r="B1375" s="267"/>
      <c r="C1375" s="267"/>
      <c r="D1375" s="267"/>
      <c r="E1375" s="267"/>
      <c r="F1375" s="267"/>
      <c r="G1375" s="267"/>
      <c r="H1375" s="267"/>
      <c r="I1375" s="267"/>
      <c r="J1375" s="267"/>
    </row>
    <row r="1376" spans="1:10" ht="12.75">
      <c r="A1376" s="267"/>
      <c r="B1376" s="267"/>
      <c r="C1376" s="267"/>
      <c r="D1376" s="267"/>
      <c r="E1376" s="267"/>
      <c r="F1376" s="267"/>
      <c r="G1376" s="267"/>
      <c r="H1376" s="267"/>
      <c r="I1376" s="267"/>
      <c r="J1376" s="267"/>
    </row>
    <row r="1377" spans="1:10" ht="12.75">
      <c r="A1377" s="267"/>
      <c r="B1377" s="267"/>
      <c r="C1377" s="267"/>
      <c r="D1377" s="267"/>
      <c r="E1377" s="267"/>
      <c r="F1377" s="267"/>
      <c r="G1377" s="267"/>
      <c r="H1377" s="267"/>
      <c r="I1377" s="267"/>
      <c r="J1377" s="267"/>
    </row>
    <row r="1378" spans="1:10" ht="12.75">
      <c r="A1378" s="267"/>
      <c r="B1378" s="267"/>
      <c r="C1378" s="267"/>
      <c r="D1378" s="267"/>
      <c r="E1378" s="267"/>
      <c r="F1378" s="267"/>
      <c r="G1378" s="267"/>
      <c r="H1378" s="267"/>
      <c r="I1378" s="267"/>
      <c r="J1378" s="267"/>
    </row>
    <row r="1379" spans="1:10" ht="12.75">
      <c r="A1379" s="267"/>
      <c r="B1379" s="267"/>
      <c r="C1379" s="267"/>
      <c r="D1379" s="267"/>
      <c r="E1379" s="267"/>
      <c r="F1379" s="267"/>
      <c r="G1379" s="267"/>
      <c r="H1379" s="267"/>
      <c r="I1379" s="267"/>
      <c r="J1379" s="267"/>
    </row>
    <row r="1380" spans="1:10" ht="12.75">
      <c r="A1380" s="267"/>
      <c r="B1380" s="267"/>
      <c r="C1380" s="267"/>
      <c r="D1380" s="267"/>
      <c r="E1380" s="267"/>
      <c r="F1380" s="267"/>
      <c r="G1380" s="267"/>
      <c r="H1380" s="267"/>
      <c r="I1380" s="267"/>
      <c r="J1380" s="267"/>
    </row>
    <row r="1381" spans="1:10" ht="12.75">
      <c r="A1381" s="267"/>
      <c r="B1381" s="267"/>
      <c r="C1381" s="267"/>
      <c r="D1381" s="267"/>
      <c r="E1381" s="267"/>
      <c r="F1381" s="267"/>
      <c r="G1381" s="267"/>
      <c r="H1381" s="267"/>
      <c r="I1381" s="267"/>
      <c r="J1381" s="267"/>
    </row>
    <row r="1382" spans="1:10" ht="12.75">
      <c r="A1382" s="267"/>
      <c r="B1382" s="267"/>
      <c r="C1382" s="267"/>
      <c r="D1382" s="267"/>
      <c r="E1382" s="267"/>
      <c r="F1382" s="267"/>
      <c r="G1382" s="267"/>
      <c r="H1382" s="267"/>
      <c r="I1382" s="267"/>
      <c r="J1382" s="267"/>
    </row>
    <row r="1383" spans="1:10" ht="12.75">
      <c r="A1383" s="267"/>
      <c r="B1383" s="267"/>
      <c r="C1383" s="267"/>
      <c r="D1383" s="267"/>
      <c r="E1383" s="267"/>
      <c r="F1383" s="267"/>
      <c r="G1383" s="267"/>
      <c r="H1383" s="267"/>
      <c r="I1383" s="267"/>
      <c r="J1383" s="267"/>
    </row>
    <row r="1384" spans="1:10" ht="12.75">
      <c r="A1384" s="267"/>
      <c r="B1384" s="267"/>
      <c r="C1384" s="267"/>
      <c r="D1384" s="267"/>
      <c r="E1384" s="267"/>
      <c r="F1384" s="267"/>
      <c r="G1384" s="267"/>
      <c r="H1384" s="267"/>
      <c r="I1384" s="267"/>
      <c r="J1384" s="267"/>
    </row>
    <row r="1385" spans="1:10" ht="12.75">
      <c r="A1385" s="267"/>
      <c r="B1385" s="267"/>
      <c r="C1385" s="267"/>
      <c r="D1385" s="267"/>
      <c r="E1385" s="267"/>
      <c r="F1385" s="267"/>
      <c r="G1385" s="267"/>
      <c r="H1385" s="267"/>
      <c r="I1385" s="267"/>
      <c r="J1385" s="267"/>
    </row>
    <row r="1386" spans="1:10" ht="12.75">
      <c r="A1386" s="267"/>
      <c r="B1386" s="267"/>
      <c r="C1386" s="267"/>
      <c r="D1386" s="267"/>
      <c r="E1386" s="267"/>
      <c r="F1386" s="267"/>
      <c r="G1386" s="267"/>
      <c r="H1386" s="267"/>
      <c r="I1386" s="267"/>
      <c r="J1386" s="267"/>
    </row>
    <row r="1387" spans="1:10" ht="12.75">
      <c r="A1387" s="267"/>
      <c r="B1387" s="267"/>
      <c r="C1387" s="267"/>
      <c r="D1387" s="267"/>
      <c r="E1387" s="267"/>
      <c r="F1387" s="267"/>
      <c r="G1387" s="267"/>
      <c r="H1387" s="267"/>
      <c r="I1387" s="267"/>
      <c r="J1387" s="267"/>
    </row>
    <row r="1388" spans="1:10" ht="12.75">
      <c r="A1388" s="267"/>
      <c r="B1388" s="267"/>
      <c r="C1388" s="267"/>
      <c r="D1388" s="267"/>
      <c r="E1388" s="267"/>
      <c r="F1388" s="267"/>
      <c r="G1388" s="267"/>
      <c r="H1388" s="267"/>
      <c r="I1388" s="267"/>
      <c r="J1388" s="267"/>
    </row>
    <row r="1389" spans="1:10" ht="12.75">
      <c r="A1389" s="267"/>
      <c r="B1389" s="267"/>
      <c r="C1389" s="267"/>
      <c r="D1389" s="267"/>
      <c r="E1389" s="267"/>
      <c r="F1389" s="267"/>
      <c r="G1389" s="267"/>
      <c r="H1389" s="267"/>
      <c r="I1389" s="267"/>
      <c r="J1389" s="267"/>
    </row>
    <row r="1390" spans="1:10" ht="12.75">
      <c r="A1390" s="267"/>
      <c r="B1390" s="267"/>
      <c r="C1390" s="267"/>
      <c r="D1390" s="267"/>
      <c r="E1390" s="267"/>
      <c r="F1390" s="267"/>
      <c r="G1390" s="267"/>
      <c r="H1390" s="267"/>
      <c r="I1390" s="267"/>
      <c r="J1390" s="267"/>
    </row>
    <row r="1391" spans="1:10" ht="12.75">
      <c r="A1391" s="267"/>
      <c r="B1391" s="267"/>
      <c r="C1391" s="267"/>
      <c r="D1391" s="267"/>
      <c r="E1391" s="267"/>
      <c r="F1391" s="267"/>
      <c r="G1391" s="267"/>
      <c r="H1391" s="267"/>
      <c r="I1391" s="267"/>
      <c r="J1391" s="267"/>
    </row>
    <row r="1392" spans="1:10" ht="12.75">
      <c r="A1392" s="267"/>
      <c r="B1392" s="267"/>
      <c r="C1392" s="267"/>
      <c r="D1392" s="267"/>
      <c r="E1392" s="267"/>
      <c r="F1392" s="267"/>
      <c r="G1392" s="267"/>
      <c r="H1392" s="267"/>
      <c r="I1392" s="267"/>
      <c r="J1392" s="267"/>
    </row>
    <row r="1393" spans="1:10" ht="12.75">
      <c r="A1393" s="267"/>
      <c r="B1393" s="267"/>
      <c r="C1393" s="267"/>
      <c r="D1393" s="267"/>
      <c r="E1393" s="267"/>
      <c r="F1393" s="267"/>
      <c r="G1393" s="267"/>
      <c r="H1393" s="267"/>
      <c r="I1393" s="267"/>
      <c r="J1393" s="267"/>
    </row>
    <row r="1394" spans="1:10" ht="12.75">
      <c r="A1394" s="267"/>
      <c r="B1394" s="267"/>
      <c r="C1394" s="267"/>
      <c r="D1394" s="267"/>
      <c r="E1394" s="267"/>
      <c r="F1394" s="267"/>
      <c r="G1394" s="267"/>
      <c r="H1394" s="267"/>
      <c r="I1394" s="267"/>
      <c r="J1394" s="267"/>
    </row>
    <row r="1395" spans="1:10" ht="12.75">
      <c r="A1395" s="267"/>
      <c r="B1395" s="267"/>
      <c r="C1395" s="267"/>
      <c r="D1395" s="267"/>
      <c r="E1395" s="267"/>
      <c r="F1395" s="267"/>
      <c r="G1395" s="267"/>
      <c r="H1395" s="267"/>
      <c r="I1395" s="267"/>
      <c r="J1395" s="267"/>
    </row>
    <row r="1396" spans="1:10" ht="12.75">
      <c r="A1396" s="267"/>
      <c r="B1396" s="267"/>
      <c r="C1396" s="267"/>
      <c r="D1396" s="267"/>
      <c r="E1396" s="267"/>
      <c r="F1396" s="267"/>
      <c r="G1396" s="267"/>
      <c r="H1396" s="267"/>
      <c r="I1396" s="267"/>
      <c r="J1396" s="267"/>
    </row>
    <row r="1397" spans="1:10" ht="12.75">
      <c r="A1397" s="267"/>
      <c r="B1397" s="267"/>
      <c r="C1397" s="267"/>
      <c r="D1397" s="267"/>
      <c r="E1397" s="267"/>
      <c r="F1397" s="267"/>
      <c r="G1397" s="267"/>
      <c r="H1397" s="267"/>
      <c r="I1397" s="267"/>
      <c r="J1397" s="267"/>
    </row>
    <row r="1398" spans="1:10" ht="12.75">
      <c r="A1398" s="267"/>
      <c r="B1398" s="267"/>
      <c r="C1398" s="267"/>
      <c r="D1398" s="267"/>
      <c r="E1398" s="267"/>
      <c r="F1398" s="267"/>
      <c r="G1398" s="267"/>
      <c r="H1398" s="267"/>
      <c r="I1398" s="267"/>
      <c r="J1398" s="267"/>
    </row>
    <row r="1399" spans="1:10" ht="12.75">
      <c r="A1399" s="267"/>
      <c r="B1399" s="267"/>
      <c r="C1399" s="267"/>
      <c r="D1399" s="267"/>
      <c r="E1399" s="267"/>
      <c r="F1399" s="267"/>
      <c r="G1399" s="267"/>
      <c r="H1399" s="267"/>
      <c r="I1399" s="267"/>
      <c r="J1399" s="267"/>
    </row>
    <row r="1400" spans="1:10" ht="12.75">
      <c r="A1400" s="267"/>
      <c r="B1400" s="267"/>
      <c r="C1400" s="267"/>
      <c r="D1400" s="267"/>
      <c r="E1400" s="267"/>
      <c r="F1400" s="267"/>
      <c r="G1400" s="267"/>
      <c r="H1400" s="267"/>
      <c r="I1400" s="267"/>
      <c r="J1400" s="267"/>
    </row>
    <row r="1401" spans="1:10" ht="12.75">
      <c r="A1401" s="267"/>
      <c r="B1401" s="267"/>
      <c r="C1401" s="267"/>
      <c r="D1401" s="267"/>
      <c r="E1401" s="267"/>
      <c r="F1401" s="267"/>
      <c r="G1401" s="267"/>
      <c r="H1401" s="267"/>
      <c r="I1401" s="267"/>
      <c r="J1401" s="267"/>
    </row>
    <row r="1402" spans="1:10" ht="12.75">
      <c r="A1402" s="267"/>
      <c r="B1402" s="267"/>
      <c r="C1402" s="267"/>
      <c r="D1402" s="267"/>
      <c r="E1402" s="267"/>
      <c r="F1402" s="267"/>
      <c r="G1402" s="267"/>
      <c r="H1402" s="267"/>
      <c r="I1402" s="267"/>
      <c r="J1402" s="267"/>
    </row>
    <row r="1403" spans="1:10" ht="12.75">
      <c r="A1403" s="267"/>
      <c r="B1403" s="267"/>
      <c r="C1403" s="267"/>
      <c r="D1403" s="267"/>
      <c r="E1403" s="267"/>
      <c r="F1403" s="267"/>
      <c r="G1403" s="267"/>
      <c r="H1403" s="267"/>
      <c r="I1403" s="267"/>
      <c r="J1403" s="267"/>
    </row>
    <row r="1404" spans="1:10" ht="12.75">
      <c r="A1404" s="267"/>
      <c r="B1404" s="267"/>
      <c r="C1404" s="267"/>
      <c r="D1404" s="267"/>
      <c r="E1404" s="267"/>
      <c r="F1404" s="267"/>
      <c r="G1404" s="267"/>
      <c r="H1404" s="267"/>
      <c r="I1404" s="267"/>
      <c r="J1404" s="267"/>
    </row>
    <row r="1405" spans="1:10" ht="12.75">
      <c r="A1405" s="267"/>
      <c r="B1405" s="267"/>
      <c r="C1405" s="267"/>
      <c r="D1405" s="267"/>
      <c r="E1405" s="267"/>
      <c r="F1405" s="267"/>
      <c r="G1405" s="267"/>
      <c r="H1405" s="267"/>
      <c r="I1405" s="267"/>
      <c r="J1405" s="267"/>
    </row>
    <row r="1406" spans="1:10" ht="12.75">
      <c r="A1406" s="267"/>
      <c r="B1406" s="267"/>
      <c r="C1406" s="267"/>
      <c r="D1406" s="267"/>
      <c r="E1406" s="267"/>
      <c r="F1406" s="267"/>
      <c r="G1406" s="267"/>
      <c r="H1406" s="267"/>
      <c r="I1406" s="267"/>
      <c r="J1406" s="267"/>
    </row>
    <row r="1407" spans="1:10" ht="12.75">
      <c r="A1407" s="267"/>
      <c r="B1407" s="267"/>
      <c r="C1407" s="267"/>
      <c r="D1407" s="267"/>
      <c r="E1407" s="267"/>
      <c r="F1407" s="267"/>
      <c r="G1407" s="267"/>
      <c r="H1407" s="267"/>
      <c r="I1407" s="267"/>
      <c r="J1407" s="267"/>
    </row>
    <row r="1408" spans="1:10" ht="12.75">
      <c r="A1408" s="267"/>
      <c r="B1408" s="267"/>
      <c r="C1408" s="267"/>
      <c r="D1408" s="267"/>
      <c r="E1408" s="267"/>
      <c r="F1408" s="267"/>
      <c r="G1408" s="267"/>
      <c r="H1408" s="267"/>
      <c r="I1408" s="267"/>
      <c r="J1408" s="267"/>
    </row>
    <row r="1409" spans="1:10" ht="12.75">
      <c r="A1409" s="267"/>
      <c r="B1409" s="267"/>
      <c r="C1409" s="267"/>
      <c r="D1409" s="267"/>
      <c r="E1409" s="267"/>
      <c r="F1409" s="267"/>
      <c r="G1409" s="267"/>
      <c r="H1409" s="267"/>
      <c r="I1409" s="267"/>
      <c r="J1409" s="267"/>
    </row>
    <row r="1410" spans="1:10" ht="12.75">
      <c r="A1410" s="267"/>
      <c r="B1410" s="267"/>
      <c r="C1410" s="267"/>
      <c r="D1410" s="267"/>
      <c r="E1410" s="267"/>
      <c r="F1410" s="267"/>
      <c r="G1410" s="267"/>
      <c r="H1410" s="267"/>
      <c r="I1410" s="267"/>
      <c r="J1410" s="267"/>
    </row>
    <row r="1411" spans="1:10" ht="12.75">
      <c r="A1411" s="267"/>
      <c r="B1411" s="267"/>
      <c r="C1411" s="267"/>
      <c r="D1411" s="267"/>
      <c r="E1411" s="267"/>
      <c r="F1411" s="267"/>
      <c r="G1411" s="267"/>
      <c r="H1411" s="267"/>
      <c r="I1411" s="267"/>
      <c r="J1411" s="267"/>
    </row>
    <row r="1412" spans="1:10" ht="12.75">
      <c r="A1412" s="267"/>
      <c r="B1412" s="267"/>
      <c r="C1412" s="267"/>
      <c r="D1412" s="267"/>
      <c r="E1412" s="267"/>
      <c r="F1412" s="267"/>
      <c r="G1412" s="267"/>
      <c r="H1412" s="267"/>
      <c r="I1412" s="267"/>
      <c r="J1412" s="267"/>
    </row>
    <row r="1413" spans="1:10" ht="12.75">
      <c r="A1413" s="267"/>
      <c r="B1413" s="267"/>
      <c r="C1413" s="267"/>
      <c r="D1413" s="267"/>
      <c r="E1413" s="267"/>
      <c r="F1413" s="267"/>
      <c r="G1413" s="267"/>
      <c r="H1413" s="267"/>
      <c r="I1413" s="267"/>
      <c r="J1413" s="267"/>
    </row>
    <row r="1414" spans="1:10" ht="12.75">
      <c r="A1414" s="267"/>
      <c r="B1414" s="267"/>
      <c r="C1414" s="267"/>
      <c r="D1414" s="267"/>
      <c r="E1414" s="267"/>
      <c r="F1414" s="267"/>
      <c r="G1414" s="267"/>
      <c r="H1414" s="267"/>
      <c r="I1414" s="267"/>
      <c r="J1414" s="267"/>
    </row>
    <row r="1415" spans="1:10" ht="12.75">
      <c r="A1415" s="267"/>
      <c r="B1415" s="267"/>
      <c r="C1415" s="267"/>
      <c r="D1415" s="267"/>
      <c r="E1415" s="267"/>
      <c r="F1415" s="267"/>
      <c r="G1415" s="267"/>
      <c r="H1415" s="267"/>
      <c r="I1415" s="267"/>
      <c r="J1415" s="267"/>
    </row>
    <row r="1416" spans="1:10" ht="12.75">
      <c r="A1416" s="267"/>
      <c r="B1416" s="267"/>
      <c r="C1416" s="267"/>
      <c r="D1416" s="267"/>
      <c r="E1416" s="267"/>
      <c r="F1416" s="267"/>
      <c r="G1416" s="267"/>
      <c r="H1416" s="267"/>
      <c r="I1416" s="267"/>
      <c r="J1416" s="267"/>
    </row>
    <row r="1417" spans="1:10" ht="12.75">
      <c r="A1417" s="267"/>
      <c r="B1417" s="267"/>
      <c r="C1417" s="267"/>
      <c r="D1417" s="267"/>
      <c r="E1417" s="267"/>
      <c r="F1417" s="267"/>
      <c r="G1417" s="267"/>
      <c r="H1417" s="267"/>
      <c r="I1417" s="267"/>
      <c r="J1417" s="267"/>
    </row>
    <row r="1418" spans="1:10" ht="12.75">
      <c r="A1418" s="267"/>
      <c r="B1418" s="267"/>
      <c r="C1418" s="267"/>
      <c r="D1418" s="267"/>
      <c r="E1418" s="267"/>
      <c r="F1418" s="267"/>
      <c r="G1418" s="267"/>
      <c r="H1418" s="267"/>
      <c r="I1418" s="267"/>
      <c r="J1418" s="267"/>
    </row>
    <row r="1419" spans="1:10" ht="12.75">
      <c r="A1419" s="267"/>
      <c r="B1419" s="267"/>
      <c r="C1419" s="267"/>
      <c r="D1419" s="267"/>
      <c r="E1419" s="267"/>
      <c r="F1419" s="267"/>
      <c r="G1419" s="267"/>
      <c r="H1419" s="267"/>
      <c r="I1419" s="267"/>
      <c r="J1419" s="267"/>
    </row>
    <row r="1420" spans="1:10" ht="12.75">
      <c r="A1420" s="267"/>
      <c r="B1420" s="267"/>
      <c r="C1420" s="267"/>
      <c r="D1420" s="267"/>
      <c r="E1420" s="267"/>
      <c r="F1420" s="267"/>
      <c r="G1420" s="267"/>
      <c r="H1420" s="267"/>
      <c r="I1420" s="267"/>
      <c r="J1420" s="267"/>
    </row>
    <row r="1421" spans="1:10" ht="12.75">
      <c r="A1421" s="267"/>
      <c r="B1421" s="267"/>
      <c r="C1421" s="267"/>
      <c r="D1421" s="267"/>
      <c r="E1421" s="267"/>
      <c r="F1421" s="267"/>
      <c r="G1421" s="267"/>
      <c r="H1421" s="267"/>
      <c r="I1421" s="267"/>
      <c r="J1421" s="267"/>
    </row>
    <row r="1422" spans="1:10" ht="12.75">
      <c r="A1422" s="267"/>
      <c r="B1422" s="267"/>
      <c r="C1422" s="267"/>
      <c r="D1422" s="267"/>
      <c r="E1422" s="267"/>
      <c r="F1422" s="267"/>
      <c r="G1422" s="267"/>
      <c r="H1422" s="267"/>
      <c r="I1422" s="267"/>
      <c r="J1422" s="267"/>
    </row>
    <row r="1423" spans="1:10" ht="12.75">
      <c r="A1423" s="267"/>
      <c r="B1423" s="267"/>
      <c r="C1423" s="267"/>
      <c r="D1423" s="267"/>
      <c r="E1423" s="267"/>
      <c r="F1423" s="267"/>
      <c r="G1423" s="267"/>
      <c r="H1423" s="267"/>
      <c r="I1423" s="267"/>
      <c r="J1423" s="267"/>
    </row>
    <row r="1424" spans="1:10" ht="12.75">
      <c r="A1424" s="267"/>
      <c r="B1424" s="267"/>
      <c r="C1424" s="267"/>
      <c r="D1424" s="267"/>
      <c r="E1424" s="267"/>
      <c r="F1424" s="267"/>
      <c r="G1424" s="267"/>
      <c r="H1424" s="267"/>
      <c r="I1424" s="267"/>
      <c r="J1424" s="267"/>
    </row>
    <row r="1425" spans="1:10" ht="12.75">
      <c r="A1425" s="267"/>
      <c r="B1425" s="267"/>
      <c r="C1425" s="267"/>
      <c r="D1425" s="267"/>
      <c r="E1425" s="267"/>
      <c r="F1425" s="267"/>
      <c r="G1425" s="267"/>
      <c r="H1425" s="267"/>
      <c r="I1425" s="267"/>
      <c r="J1425" s="267"/>
    </row>
    <row r="1426" spans="1:10" ht="12.75">
      <c r="A1426" s="267"/>
      <c r="B1426" s="267"/>
      <c r="C1426" s="267"/>
      <c r="D1426" s="267"/>
      <c r="E1426" s="267"/>
      <c r="F1426" s="267"/>
      <c r="G1426" s="267"/>
      <c r="H1426" s="267"/>
      <c r="I1426" s="267"/>
      <c r="J1426" s="267"/>
    </row>
    <row r="1427" spans="1:10" ht="12.75">
      <c r="A1427" s="267"/>
      <c r="B1427" s="267"/>
      <c r="C1427" s="267"/>
      <c r="D1427" s="267"/>
      <c r="E1427" s="267"/>
      <c r="F1427" s="267"/>
      <c r="G1427" s="267"/>
      <c r="H1427" s="267"/>
      <c r="I1427" s="267"/>
      <c r="J1427" s="267"/>
    </row>
    <row r="1428" spans="1:10" ht="12.75">
      <c r="A1428" s="267"/>
      <c r="B1428" s="267"/>
      <c r="C1428" s="267"/>
      <c r="D1428" s="267"/>
      <c r="E1428" s="267"/>
      <c r="F1428" s="267"/>
      <c r="G1428" s="267"/>
      <c r="H1428" s="267"/>
      <c r="I1428" s="267"/>
      <c r="J1428" s="267"/>
    </row>
    <row r="1429" spans="1:10" ht="12.75">
      <c r="A1429" s="267"/>
      <c r="B1429" s="267"/>
      <c r="C1429" s="267"/>
      <c r="D1429" s="267"/>
      <c r="E1429" s="267"/>
      <c r="F1429" s="267"/>
      <c r="G1429" s="267"/>
      <c r="H1429" s="267"/>
      <c r="I1429" s="267"/>
      <c r="J1429" s="267"/>
    </row>
    <row r="1430" spans="1:10" ht="12.75">
      <c r="A1430" s="267"/>
      <c r="B1430" s="267"/>
      <c r="C1430" s="267"/>
      <c r="D1430" s="267"/>
      <c r="E1430" s="267"/>
      <c r="F1430" s="267"/>
      <c r="G1430" s="267"/>
      <c r="H1430" s="267"/>
      <c r="I1430" s="267"/>
      <c r="J1430" s="267"/>
    </row>
    <row r="1431" spans="1:10" ht="12.75">
      <c r="A1431" s="267"/>
      <c r="B1431" s="267"/>
      <c r="C1431" s="267"/>
      <c r="D1431" s="267"/>
      <c r="E1431" s="267"/>
      <c r="F1431" s="267"/>
      <c r="G1431" s="267"/>
      <c r="H1431" s="267"/>
      <c r="I1431" s="267"/>
      <c r="J1431" s="267"/>
    </row>
    <row r="1432" spans="1:10" ht="12.75">
      <c r="A1432" s="267"/>
      <c r="B1432" s="267"/>
      <c r="C1432" s="267"/>
      <c r="D1432" s="267"/>
      <c r="E1432" s="267"/>
      <c r="F1432" s="267"/>
      <c r="G1432" s="267"/>
      <c r="H1432" s="267"/>
      <c r="I1432" s="267"/>
      <c r="J1432" s="267"/>
    </row>
    <row r="1433" spans="1:10" ht="12.75">
      <c r="A1433" s="267"/>
      <c r="B1433" s="267"/>
      <c r="C1433" s="267"/>
      <c r="D1433" s="267"/>
      <c r="E1433" s="267"/>
      <c r="F1433" s="267"/>
      <c r="G1433" s="267"/>
      <c r="H1433" s="267"/>
      <c r="I1433" s="267"/>
      <c r="J1433" s="267"/>
    </row>
    <row r="1434" spans="1:10" ht="12.75">
      <c r="A1434" s="267"/>
      <c r="B1434" s="267"/>
      <c r="C1434" s="267"/>
      <c r="D1434" s="267"/>
      <c r="E1434" s="267"/>
      <c r="F1434" s="267"/>
      <c r="G1434" s="267"/>
      <c r="H1434" s="267"/>
      <c r="I1434" s="267"/>
      <c r="J1434" s="267"/>
    </row>
    <row r="1435" spans="1:10" ht="12.75">
      <c r="A1435" s="267"/>
      <c r="B1435" s="267"/>
      <c r="C1435" s="267"/>
      <c r="D1435" s="267"/>
      <c r="E1435" s="267"/>
      <c r="F1435" s="267"/>
      <c r="G1435" s="267"/>
      <c r="H1435" s="267"/>
      <c r="I1435" s="267"/>
      <c r="J1435" s="267"/>
    </row>
    <row r="1436" spans="1:10" ht="12.75">
      <c r="A1436" s="267"/>
      <c r="B1436" s="267"/>
      <c r="C1436" s="267"/>
      <c r="D1436" s="267"/>
      <c r="E1436" s="267"/>
      <c r="F1436" s="267"/>
      <c r="G1436" s="267"/>
      <c r="H1436" s="267"/>
      <c r="I1436" s="267"/>
      <c r="J1436" s="267"/>
    </row>
    <row r="1437" spans="1:10" ht="12.75">
      <c r="A1437" s="267"/>
      <c r="B1437" s="267"/>
      <c r="C1437" s="267"/>
      <c r="D1437" s="267"/>
      <c r="E1437" s="267"/>
      <c r="F1437" s="267"/>
      <c r="G1437" s="267"/>
      <c r="H1437" s="267"/>
      <c r="I1437" s="267"/>
      <c r="J1437" s="267"/>
    </row>
    <row r="1438" spans="1:10" ht="12.75">
      <c r="A1438" s="267"/>
      <c r="B1438" s="267"/>
      <c r="C1438" s="267"/>
      <c r="D1438" s="267"/>
      <c r="E1438" s="267"/>
      <c r="F1438" s="267"/>
      <c r="G1438" s="267"/>
      <c r="H1438" s="267"/>
      <c r="I1438" s="267"/>
      <c r="J1438" s="267"/>
    </row>
    <row r="1439" spans="1:10" ht="12.75">
      <c r="A1439" s="267"/>
      <c r="B1439" s="267"/>
      <c r="C1439" s="267"/>
      <c r="D1439" s="267"/>
      <c r="E1439" s="267"/>
      <c r="F1439" s="267"/>
      <c r="G1439" s="267"/>
      <c r="H1439" s="267"/>
      <c r="I1439" s="267"/>
      <c r="J1439" s="267"/>
    </row>
    <row r="1440" spans="1:10" ht="12.75">
      <c r="A1440" s="267"/>
      <c r="B1440" s="267"/>
      <c r="C1440" s="267"/>
      <c r="D1440" s="267"/>
      <c r="E1440" s="267"/>
      <c r="F1440" s="267"/>
      <c r="G1440" s="267"/>
      <c r="H1440" s="267"/>
      <c r="I1440" s="267"/>
      <c r="J1440" s="267"/>
    </row>
    <row r="1441" spans="1:10" ht="12.75">
      <c r="A1441" s="267"/>
      <c r="B1441" s="267"/>
      <c r="C1441" s="267"/>
      <c r="D1441" s="267"/>
      <c r="E1441" s="267"/>
      <c r="F1441" s="267"/>
      <c r="G1441" s="267"/>
      <c r="H1441" s="267"/>
      <c r="I1441" s="267"/>
      <c r="J1441" s="267"/>
    </row>
    <row r="1442" spans="1:10" ht="12.75">
      <c r="A1442" s="267"/>
      <c r="B1442" s="267"/>
      <c r="C1442" s="267"/>
      <c r="D1442" s="267"/>
      <c r="E1442" s="267"/>
      <c r="F1442" s="267"/>
      <c r="G1442" s="267"/>
      <c r="H1442" s="267"/>
      <c r="I1442" s="267"/>
      <c r="J1442" s="267"/>
    </row>
    <row r="1443" spans="1:10" ht="12.75">
      <c r="A1443" s="267"/>
      <c r="B1443" s="267"/>
      <c r="C1443" s="267"/>
      <c r="D1443" s="267"/>
      <c r="E1443" s="267"/>
      <c r="F1443" s="267"/>
      <c r="G1443" s="267"/>
      <c r="H1443" s="267"/>
      <c r="I1443" s="267"/>
      <c r="J1443" s="267"/>
    </row>
    <row r="1444" spans="1:10" ht="12.75">
      <c r="A1444" s="267"/>
      <c r="B1444" s="267"/>
      <c r="C1444" s="267"/>
      <c r="D1444" s="267"/>
      <c r="E1444" s="267"/>
      <c r="F1444" s="267"/>
      <c r="G1444" s="267"/>
      <c r="H1444" s="267"/>
      <c r="I1444" s="267"/>
      <c r="J1444" s="267"/>
    </row>
    <row r="1445" spans="1:10" ht="12.75">
      <c r="A1445" s="267"/>
      <c r="B1445" s="267"/>
      <c r="C1445" s="267"/>
      <c r="D1445" s="267"/>
      <c r="E1445" s="267"/>
      <c r="F1445" s="267"/>
      <c r="G1445" s="267"/>
      <c r="H1445" s="267"/>
      <c r="I1445" s="267"/>
      <c r="J1445" s="267"/>
    </row>
    <row r="1446" spans="1:10" ht="12.75">
      <c r="A1446" s="267"/>
      <c r="B1446" s="267"/>
      <c r="C1446" s="267"/>
      <c r="D1446" s="267"/>
      <c r="E1446" s="267"/>
      <c r="F1446" s="267"/>
      <c r="G1446" s="267"/>
      <c r="H1446" s="267"/>
      <c r="I1446" s="267"/>
      <c r="J1446" s="267"/>
    </row>
    <row r="1447" spans="1:10" ht="12.75">
      <c r="A1447" s="267"/>
      <c r="B1447" s="267"/>
      <c r="C1447" s="267"/>
      <c r="D1447" s="267"/>
      <c r="E1447" s="267"/>
      <c r="F1447" s="267"/>
      <c r="G1447" s="267"/>
      <c r="H1447" s="267"/>
      <c r="I1447" s="267"/>
      <c r="J1447" s="267"/>
    </row>
    <row r="1448" spans="1:10" ht="12.75">
      <c r="A1448" s="267"/>
      <c r="B1448" s="267"/>
      <c r="C1448" s="267"/>
      <c r="D1448" s="267"/>
      <c r="E1448" s="267"/>
      <c r="F1448" s="267"/>
      <c r="G1448" s="267"/>
      <c r="H1448" s="267"/>
      <c r="I1448" s="267"/>
      <c r="J1448" s="267"/>
    </row>
    <row r="1449" spans="1:10" ht="12.75">
      <c r="A1449" s="267"/>
      <c r="B1449" s="267"/>
      <c r="C1449" s="267"/>
      <c r="D1449" s="267"/>
      <c r="E1449" s="267"/>
      <c r="F1449" s="267"/>
      <c r="G1449" s="267"/>
      <c r="H1449" s="267"/>
      <c r="I1449" s="267"/>
      <c r="J1449" s="267"/>
    </row>
    <row r="1450" spans="1:10" ht="12.75">
      <c r="A1450" s="267"/>
      <c r="B1450" s="267"/>
      <c r="C1450" s="267"/>
      <c r="D1450" s="267"/>
      <c r="E1450" s="267"/>
      <c r="F1450" s="267"/>
      <c r="G1450" s="267"/>
      <c r="H1450" s="267"/>
      <c r="I1450" s="267"/>
      <c r="J1450" s="267"/>
    </row>
    <row r="1451" spans="1:10" ht="12.75">
      <c r="A1451" s="267"/>
      <c r="B1451" s="267"/>
      <c r="C1451" s="267"/>
      <c r="D1451" s="267"/>
      <c r="E1451" s="267"/>
      <c r="F1451" s="267"/>
      <c r="G1451" s="267"/>
      <c r="H1451" s="267"/>
      <c r="I1451" s="267"/>
      <c r="J1451" s="267"/>
    </row>
    <row r="1452" spans="1:10" ht="12.75">
      <c r="A1452" s="267"/>
      <c r="B1452" s="267"/>
      <c r="C1452" s="267"/>
      <c r="D1452" s="267"/>
      <c r="E1452" s="267"/>
      <c r="F1452" s="267"/>
      <c r="G1452" s="267"/>
      <c r="H1452" s="267"/>
      <c r="I1452" s="267"/>
      <c r="J1452" s="267"/>
    </row>
    <row r="1453" spans="1:10" ht="12.75">
      <c r="A1453" s="267"/>
      <c r="B1453" s="267"/>
      <c r="C1453" s="267"/>
      <c r="D1453" s="267"/>
      <c r="E1453" s="267"/>
      <c r="F1453" s="267"/>
      <c r="G1453" s="267"/>
      <c r="H1453" s="267"/>
      <c r="I1453" s="267"/>
      <c r="J1453" s="267"/>
    </row>
    <row r="1454" spans="1:10" ht="12.75">
      <c r="A1454" s="267"/>
      <c r="B1454" s="267"/>
      <c r="C1454" s="267"/>
      <c r="D1454" s="267"/>
      <c r="E1454" s="267"/>
      <c r="F1454" s="267"/>
      <c r="G1454" s="267"/>
      <c r="H1454" s="267"/>
      <c r="I1454" s="267"/>
      <c r="J1454" s="267"/>
    </row>
    <row r="1455" spans="1:10" ht="12.75">
      <c r="A1455" s="267"/>
      <c r="B1455" s="267"/>
      <c r="C1455" s="267"/>
      <c r="D1455" s="267"/>
      <c r="E1455" s="267"/>
      <c r="F1455" s="267"/>
      <c r="G1455" s="267"/>
      <c r="H1455" s="267"/>
      <c r="I1455" s="267"/>
      <c r="J1455" s="267"/>
    </row>
    <row r="1456" spans="1:10" ht="12.75">
      <c r="A1456" s="267"/>
      <c r="B1456" s="267"/>
      <c r="C1456" s="267"/>
      <c r="D1456" s="267"/>
      <c r="E1456" s="267"/>
      <c r="F1456" s="267"/>
      <c r="G1456" s="267"/>
      <c r="H1456" s="267"/>
      <c r="I1456" s="267"/>
      <c r="J1456" s="267"/>
    </row>
    <row r="1457" spans="1:10" ht="12.75">
      <c r="A1457" s="267"/>
      <c r="B1457" s="267"/>
      <c r="C1457" s="267"/>
      <c r="D1457" s="267"/>
      <c r="E1457" s="267"/>
      <c r="F1457" s="267"/>
      <c r="G1457" s="267"/>
      <c r="H1457" s="267"/>
      <c r="I1457" s="267"/>
      <c r="J1457" s="267"/>
    </row>
    <row r="1458" spans="1:10" ht="12.75">
      <c r="A1458" s="267"/>
      <c r="B1458" s="267"/>
      <c r="C1458" s="267"/>
      <c r="D1458" s="267"/>
      <c r="E1458" s="267"/>
      <c r="F1458" s="267"/>
      <c r="G1458" s="267"/>
      <c r="H1458" s="267"/>
      <c r="I1458" s="267"/>
      <c r="J1458" s="267"/>
    </row>
    <row r="1459" spans="1:10" ht="12.75">
      <c r="A1459" s="267"/>
      <c r="B1459" s="267"/>
      <c r="C1459" s="267"/>
      <c r="D1459" s="267"/>
      <c r="E1459" s="267"/>
      <c r="F1459" s="267"/>
      <c r="G1459" s="267"/>
      <c r="H1459" s="267"/>
      <c r="I1459" s="267"/>
      <c r="J1459" s="267"/>
    </row>
    <row r="1460" spans="1:10" ht="12.75">
      <c r="A1460" s="267"/>
      <c r="B1460" s="267"/>
      <c r="C1460" s="267"/>
      <c r="D1460" s="267"/>
      <c r="E1460" s="267"/>
      <c r="F1460" s="267"/>
      <c r="G1460" s="267"/>
      <c r="H1460" s="267"/>
      <c r="I1460" s="267"/>
      <c r="J1460" s="267"/>
    </row>
    <row r="1461" spans="1:10" ht="12.75">
      <c r="A1461" s="267"/>
      <c r="B1461" s="267"/>
      <c r="C1461" s="267"/>
      <c r="D1461" s="267"/>
      <c r="E1461" s="267"/>
      <c r="F1461" s="267"/>
      <c r="G1461" s="267"/>
      <c r="H1461" s="267"/>
      <c r="I1461" s="267"/>
      <c r="J1461" s="267"/>
    </row>
    <row r="1462" spans="1:10" ht="12.75">
      <c r="A1462" s="267"/>
      <c r="B1462" s="267"/>
      <c r="C1462" s="267"/>
      <c r="D1462" s="267"/>
      <c r="E1462" s="267"/>
      <c r="F1462" s="267"/>
      <c r="G1462" s="267"/>
      <c r="H1462" s="267"/>
      <c r="I1462" s="267"/>
      <c r="J1462" s="267"/>
    </row>
    <row r="1463" spans="1:10" ht="12.75">
      <c r="A1463" s="267"/>
      <c r="B1463" s="267"/>
      <c r="C1463" s="267"/>
      <c r="D1463" s="267"/>
      <c r="E1463" s="267"/>
      <c r="F1463" s="267"/>
      <c r="G1463" s="267"/>
      <c r="H1463" s="267"/>
      <c r="I1463" s="267"/>
      <c r="J1463" s="267"/>
    </row>
    <row r="1464" spans="1:10" ht="12.75">
      <c r="A1464" s="267"/>
      <c r="B1464" s="267"/>
      <c r="C1464" s="267"/>
      <c r="D1464" s="267"/>
      <c r="E1464" s="267"/>
      <c r="F1464" s="267"/>
      <c r="G1464" s="267"/>
      <c r="H1464" s="267"/>
      <c r="I1464" s="267"/>
      <c r="J1464" s="267"/>
    </row>
    <row r="1465" spans="1:10" ht="12.75">
      <c r="A1465" s="267"/>
      <c r="B1465" s="267"/>
      <c r="C1465" s="267"/>
      <c r="D1465" s="267"/>
      <c r="E1465" s="267"/>
      <c r="F1465" s="267"/>
      <c r="G1465" s="267"/>
      <c r="H1465" s="267"/>
      <c r="I1465" s="267"/>
      <c r="J1465" s="267"/>
    </row>
    <row r="1466" spans="1:10" ht="12.75">
      <c r="A1466" s="267"/>
      <c r="B1466" s="267"/>
      <c r="C1466" s="267"/>
      <c r="D1466" s="267"/>
      <c r="E1466" s="267"/>
      <c r="F1466" s="267"/>
      <c r="G1466" s="267"/>
      <c r="H1466" s="267"/>
      <c r="I1466" s="267"/>
      <c r="J1466" s="267"/>
    </row>
    <row r="1467" spans="1:10" ht="12.75">
      <c r="A1467" s="267"/>
      <c r="B1467" s="267"/>
      <c r="C1467" s="267"/>
      <c r="D1467" s="267"/>
      <c r="E1467" s="267"/>
      <c r="F1467" s="267"/>
      <c r="G1467" s="267"/>
      <c r="H1467" s="267"/>
      <c r="I1467" s="267"/>
      <c r="J1467" s="267"/>
    </row>
    <row r="1468" spans="1:10" ht="12.75">
      <c r="A1468" s="267"/>
      <c r="B1468" s="267"/>
      <c r="C1468" s="267"/>
      <c r="D1468" s="267"/>
      <c r="E1468" s="267"/>
      <c r="F1468" s="267"/>
      <c r="G1468" s="267"/>
      <c r="H1468" s="267"/>
      <c r="I1468" s="267"/>
      <c r="J1468" s="267"/>
    </row>
    <row r="1469" spans="1:10" ht="12.75">
      <c r="A1469" s="267"/>
      <c r="B1469" s="267"/>
      <c r="C1469" s="267"/>
      <c r="D1469" s="267"/>
      <c r="E1469" s="267"/>
      <c r="F1469" s="267"/>
      <c r="G1469" s="267"/>
      <c r="H1469" s="267"/>
      <c r="I1469" s="267"/>
      <c r="J1469" s="267"/>
    </row>
    <row r="1470" spans="1:10" ht="12.75">
      <c r="A1470" s="267"/>
      <c r="B1470" s="267"/>
      <c r="C1470" s="267"/>
      <c r="D1470" s="267"/>
      <c r="E1470" s="267"/>
      <c r="F1470" s="267"/>
      <c r="G1470" s="267"/>
      <c r="H1470" s="267"/>
      <c r="I1470" s="267"/>
      <c r="J1470" s="267"/>
    </row>
    <row r="1471" spans="1:10" ht="12.75">
      <c r="A1471" s="267"/>
      <c r="B1471" s="267"/>
      <c r="C1471" s="267"/>
      <c r="D1471" s="267"/>
      <c r="E1471" s="267"/>
      <c r="F1471" s="267"/>
      <c r="G1471" s="267"/>
      <c r="H1471" s="267"/>
      <c r="I1471" s="267"/>
      <c r="J1471" s="267"/>
    </row>
    <row r="1472" spans="1:10" ht="12.75">
      <c r="A1472" s="267"/>
      <c r="B1472" s="267"/>
      <c r="C1472" s="267"/>
      <c r="D1472" s="267"/>
      <c r="E1472" s="267"/>
      <c r="F1472" s="267"/>
      <c r="G1472" s="267"/>
      <c r="H1472" s="267"/>
      <c r="I1472" s="267"/>
      <c r="J1472" s="267"/>
    </row>
    <row r="1473" spans="1:10" ht="12.75">
      <c r="A1473" s="267"/>
      <c r="B1473" s="267"/>
      <c r="C1473" s="267"/>
      <c r="D1473" s="267"/>
      <c r="E1473" s="267"/>
      <c r="F1473" s="267"/>
      <c r="G1473" s="267"/>
      <c r="H1473" s="267"/>
      <c r="I1473" s="267"/>
      <c r="J1473" s="267"/>
    </row>
    <row r="1474" spans="1:10" ht="12.75">
      <c r="A1474" s="267"/>
      <c r="B1474" s="267"/>
      <c r="C1474" s="267"/>
      <c r="D1474" s="267"/>
      <c r="E1474" s="267"/>
      <c r="F1474" s="267"/>
      <c r="G1474" s="267"/>
      <c r="H1474" s="267"/>
      <c r="I1474" s="267"/>
      <c r="J1474" s="267"/>
    </row>
    <row r="1475" spans="1:10" ht="12.75">
      <c r="A1475" s="267"/>
      <c r="B1475" s="267"/>
      <c r="C1475" s="267"/>
      <c r="D1475" s="267"/>
      <c r="E1475" s="267"/>
      <c r="F1475" s="267"/>
      <c r="G1475" s="267"/>
      <c r="H1475" s="267"/>
      <c r="I1475" s="267"/>
      <c r="J1475" s="267"/>
    </row>
    <row r="1476" spans="1:10" ht="12.75">
      <c r="A1476" s="267"/>
      <c r="B1476" s="267"/>
      <c r="C1476" s="267"/>
      <c r="D1476" s="267"/>
      <c r="E1476" s="267"/>
      <c r="F1476" s="267"/>
      <c r="G1476" s="267"/>
      <c r="H1476" s="267"/>
      <c r="I1476" s="267"/>
      <c r="J1476" s="267"/>
    </row>
    <row r="1477" spans="1:10" ht="12.75">
      <c r="A1477" s="267"/>
      <c r="B1477" s="267"/>
      <c r="C1477" s="267"/>
      <c r="D1477" s="267"/>
      <c r="E1477" s="267"/>
      <c r="F1477" s="267"/>
      <c r="G1477" s="267"/>
      <c r="H1477" s="267"/>
      <c r="I1477" s="267"/>
      <c r="J1477" s="267"/>
    </row>
    <row r="1478" spans="1:10" ht="12.75">
      <c r="A1478" s="267"/>
      <c r="B1478" s="267"/>
      <c r="C1478" s="267"/>
      <c r="D1478" s="267"/>
      <c r="E1478" s="267"/>
      <c r="F1478" s="267"/>
      <c r="G1478" s="267"/>
      <c r="H1478" s="267"/>
      <c r="I1478" s="267"/>
      <c r="J1478" s="267"/>
    </row>
    <row r="1479" spans="1:10" ht="12.75">
      <c r="A1479" s="267"/>
      <c r="B1479" s="267"/>
      <c r="C1479" s="267"/>
      <c r="D1479" s="267"/>
      <c r="E1479" s="267"/>
      <c r="F1479" s="267"/>
      <c r="G1479" s="267"/>
      <c r="H1479" s="267"/>
      <c r="I1479" s="267"/>
      <c r="J1479" s="267"/>
    </row>
    <row r="1480" spans="1:10" ht="12.75">
      <c r="A1480" s="267"/>
      <c r="B1480" s="267"/>
      <c r="C1480" s="267"/>
      <c r="D1480" s="267"/>
      <c r="E1480" s="267"/>
      <c r="F1480" s="267"/>
      <c r="G1480" s="267"/>
      <c r="H1480" s="267"/>
      <c r="I1480" s="267"/>
      <c r="J1480" s="267"/>
    </row>
    <row r="1481" spans="1:10" ht="12.75">
      <c r="A1481" s="267"/>
      <c r="B1481" s="267"/>
      <c r="C1481" s="267"/>
      <c r="D1481" s="267"/>
      <c r="E1481" s="267"/>
      <c r="F1481" s="267"/>
      <c r="G1481" s="267"/>
      <c r="H1481" s="267"/>
      <c r="I1481" s="267"/>
      <c r="J1481" s="267"/>
    </row>
    <row r="1482" spans="1:10" ht="12.75">
      <c r="A1482" s="267"/>
      <c r="B1482" s="267"/>
      <c r="C1482" s="267"/>
      <c r="D1482" s="267"/>
      <c r="E1482" s="267"/>
      <c r="F1482" s="267"/>
      <c r="G1482" s="267"/>
      <c r="H1482" s="267"/>
      <c r="I1482" s="267"/>
      <c r="J1482" s="267"/>
    </row>
    <row r="1483" spans="1:10" ht="12.75">
      <c r="A1483" s="267"/>
      <c r="B1483" s="267"/>
      <c r="C1483" s="267"/>
      <c r="D1483" s="267"/>
      <c r="E1483" s="267"/>
      <c r="F1483" s="267"/>
      <c r="G1483" s="267"/>
      <c r="H1483" s="267"/>
      <c r="I1483" s="267"/>
      <c r="J1483" s="267"/>
    </row>
    <row r="1484" spans="1:10" ht="12.75">
      <c r="A1484" s="267"/>
      <c r="B1484" s="267"/>
      <c r="C1484" s="267"/>
      <c r="D1484" s="267"/>
      <c r="E1484" s="267"/>
      <c r="F1484" s="267"/>
      <c r="G1484" s="267"/>
      <c r="H1484" s="267"/>
      <c r="I1484" s="267"/>
      <c r="J1484" s="267"/>
    </row>
    <row r="1485" spans="1:10" ht="12.75">
      <c r="A1485" s="267"/>
      <c r="B1485" s="267"/>
      <c r="C1485" s="267"/>
      <c r="D1485" s="267"/>
      <c r="E1485" s="267"/>
      <c r="F1485" s="267"/>
      <c r="G1485" s="267"/>
      <c r="H1485" s="267"/>
      <c r="I1485" s="267"/>
      <c r="J1485" s="267"/>
    </row>
    <row r="1486" spans="1:10" ht="12.75">
      <c r="A1486" s="267"/>
      <c r="B1486" s="267"/>
      <c r="C1486" s="267"/>
      <c r="D1486" s="267"/>
      <c r="E1486" s="267"/>
      <c r="F1486" s="267"/>
      <c r="G1486" s="267"/>
      <c r="H1486" s="267"/>
      <c r="I1486" s="267"/>
      <c r="J1486" s="267"/>
    </row>
    <row r="1487" spans="1:10" ht="12.75">
      <c r="A1487" s="267"/>
      <c r="B1487" s="267"/>
      <c r="C1487" s="267"/>
      <c r="D1487" s="267"/>
      <c r="E1487" s="267"/>
      <c r="F1487" s="267"/>
      <c r="G1487" s="267"/>
      <c r="H1487" s="267"/>
      <c r="I1487" s="267"/>
      <c r="J1487" s="267"/>
    </row>
    <row r="1488" spans="1:10" ht="12.75">
      <c r="A1488" s="267"/>
      <c r="B1488" s="267"/>
      <c r="C1488" s="267"/>
      <c r="D1488" s="267"/>
      <c r="E1488" s="267"/>
      <c r="F1488" s="267"/>
      <c r="G1488" s="267"/>
      <c r="H1488" s="267"/>
      <c r="I1488" s="267"/>
      <c r="J1488" s="267"/>
    </row>
    <row r="1489" spans="1:10" ht="12.75">
      <c r="A1489" s="267"/>
      <c r="B1489" s="267"/>
      <c r="C1489" s="267"/>
      <c r="D1489" s="267"/>
      <c r="E1489" s="267"/>
      <c r="F1489" s="267"/>
      <c r="G1489" s="267"/>
      <c r="H1489" s="267"/>
      <c r="I1489" s="267"/>
      <c r="J1489" s="267"/>
    </row>
    <row r="1490" spans="1:10" ht="12.75">
      <c r="A1490" s="267"/>
      <c r="B1490" s="267"/>
      <c r="C1490" s="267"/>
      <c r="D1490" s="267"/>
      <c r="E1490" s="267"/>
      <c r="F1490" s="267"/>
      <c r="G1490" s="267"/>
      <c r="H1490" s="267"/>
      <c r="I1490" s="267"/>
      <c r="J1490" s="267"/>
    </row>
    <row r="1491" spans="1:10" ht="12.75">
      <c r="A1491" s="267"/>
      <c r="B1491" s="267"/>
      <c r="C1491" s="267"/>
      <c r="D1491" s="267"/>
      <c r="E1491" s="267"/>
      <c r="F1491" s="267"/>
      <c r="G1491" s="267"/>
      <c r="H1491" s="267"/>
      <c r="I1491" s="267"/>
      <c r="J1491" s="267"/>
    </row>
    <row r="1492" spans="1:10" ht="12.75">
      <c r="A1492" s="267"/>
      <c r="B1492" s="267"/>
      <c r="C1492" s="267"/>
      <c r="D1492" s="267"/>
      <c r="E1492" s="267"/>
      <c r="F1492" s="267"/>
      <c r="G1492" s="267"/>
      <c r="H1492" s="267"/>
      <c r="I1492" s="267"/>
      <c r="J1492" s="267"/>
    </row>
    <row r="1493" spans="1:10" ht="12.75">
      <c r="A1493" s="267"/>
      <c r="B1493" s="267"/>
      <c r="C1493" s="267"/>
      <c r="D1493" s="267"/>
      <c r="E1493" s="267"/>
      <c r="F1493" s="267"/>
      <c r="G1493" s="267"/>
      <c r="H1493" s="267"/>
      <c r="I1493" s="267"/>
      <c r="J1493" s="267"/>
    </row>
    <row r="1494" spans="1:10" ht="12.75">
      <c r="A1494" s="267"/>
      <c r="B1494" s="267"/>
      <c r="C1494" s="267"/>
      <c r="D1494" s="267"/>
      <c r="E1494" s="267"/>
      <c r="F1494" s="267"/>
      <c r="G1494" s="267"/>
      <c r="H1494" s="267"/>
      <c r="I1494" s="267"/>
      <c r="J1494" s="267"/>
    </row>
    <row r="1495" spans="1:10" ht="12.75">
      <c r="A1495" s="267"/>
      <c r="B1495" s="267"/>
      <c r="C1495" s="267"/>
      <c r="D1495" s="267"/>
      <c r="E1495" s="267"/>
      <c r="F1495" s="267"/>
      <c r="G1495" s="267"/>
      <c r="H1495" s="267"/>
      <c r="I1495" s="267"/>
      <c r="J1495" s="267"/>
    </row>
    <row r="1496" spans="1:10" ht="12.75">
      <c r="A1496" s="267"/>
      <c r="B1496" s="267"/>
      <c r="C1496" s="267"/>
      <c r="D1496" s="267"/>
      <c r="E1496" s="267"/>
      <c r="F1496" s="267"/>
      <c r="G1496" s="267"/>
      <c r="H1496" s="267"/>
      <c r="I1496" s="267"/>
      <c r="J1496" s="267"/>
    </row>
    <row r="1497" spans="1:10" ht="12.75">
      <c r="A1497" s="267"/>
      <c r="B1497" s="267"/>
      <c r="C1497" s="267"/>
      <c r="D1497" s="267"/>
      <c r="E1497" s="267"/>
      <c r="F1497" s="267"/>
      <c r="G1497" s="267"/>
      <c r="H1497" s="267"/>
      <c r="I1497" s="267"/>
      <c r="J1497" s="267"/>
    </row>
    <row r="1498" spans="1:10" ht="12.75">
      <c r="A1498" s="267"/>
      <c r="B1498" s="267"/>
      <c r="C1498" s="267"/>
      <c r="D1498" s="267"/>
      <c r="E1498" s="267"/>
      <c r="F1498" s="267"/>
      <c r="G1498" s="267"/>
      <c r="H1498" s="267"/>
      <c r="I1498" s="267"/>
      <c r="J1498" s="267"/>
    </row>
    <row r="1499" spans="1:10" ht="12.75">
      <c r="A1499" s="267"/>
      <c r="B1499" s="267"/>
      <c r="C1499" s="267"/>
      <c r="D1499" s="267"/>
      <c r="E1499" s="267"/>
      <c r="F1499" s="267"/>
      <c r="G1499" s="267"/>
      <c r="H1499" s="267"/>
      <c r="I1499" s="267"/>
      <c r="J1499" s="267"/>
    </row>
    <row r="1500" spans="1:10" ht="12.75">
      <c r="A1500" s="267"/>
      <c r="B1500" s="267"/>
      <c r="C1500" s="267"/>
      <c r="D1500" s="267"/>
      <c r="E1500" s="267"/>
      <c r="F1500" s="267"/>
      <c r="G1500" s="267"/>
      <c r="H1500" s="267"/>
      <c r="I1500" s="267"/>
      <c r="J1500" s="267"/>
    </row>
    <row r="1501" spans="1:10" ht="12.75">
      <c r="A1501" s="267"/>
      <c r="B1501" s="267"/>
      <c r="C1501" s="267"/>
      <c r="D1501" s="267"/>
      <c r="E1501" s="267"/>
      <c r="F1501" s="267"/>
      <c r="G1501" s="267"/>
      <c r="H1501" s="267"/>
      <c r="I1501" s="267"/>
      <c r="J1501" s="267"/>
    </row>
    <row r="1502" spans="1:10" ht="12.75">
      <c r="A1502" s="267"/>
      <c r="B1502" s="267"/>
      <c r="C1502" s="267"/>
      <c r="D1502" s="267"/>
      <c r="E1502" s="267"/>
      <c r="F1502" s="267"/>
      <c r="G1502" s="267"/>
      <c r="H1502" s="267"/>
      <c r="I1502" s="267"/>
      <c r="J1502" s="267"/>
    </row>
    <row r="1503" spans="1:10" ht="12.75">
      <c r="A1503" s="267"/>
      <c r="B1503" s="267"/>
      <c r="C1503" s="267"/>
      <c r="D1503" s="267"/>
      <c r="E1503" s="267"/>
      <c r="F1503" s="267"/>
      <c r="G1503" s="267"/>
      <c r="H1503" s="267"/>
      <c r="I1503" s="267"/>
      <c r="J1503" s="267"/>
    </row>
    <row r="1504" spans="1:10" ht="12.75">
      <c r="A1504" s="267"/>
      <c r="B1504" s="267"/>
      <c r="C1504" s="267"/>
      <c r="D1504" s="267"/>
      <c r="E1504" s="267"/>
      <c r="F1504" s="267"/>
      <c r="G1504" s="267"/>
      <c r="H1504" s="267"/>
      <c r="I1504" s="267"/>
      <c r="J1504" s="267"/>
    </row>
    <row r="1505" spans="1:10" ht="12.75">
      <c r="A1505" s="267"/>
      <c r="B1505" s="267"/>
      <c r="C1505" s="267"/>
      <c r="D1505" s="267"/>
      <c r="E1505" s="267"/>
      <c r="F1505" s="267"/>
      <c r="G1505" s="267"/>
      <c r="H1505" s="267"/>
      <c r="I1505" s="267"/>
      <c r="J1505" s="267"/>
    </row>
    <row r="1506" spans="1:10" ht="12.75">
      <c r="A1506" s="267"/>
      <c r="B1506" s="267"/>
      <c r="C1506" s="267"/>
      <c r="D1506" s="267"/>
      <c r="E1506" s="267"/>
      <c r="F1506" s="267"/>
      <c r="G1506" s="267"/>
      <c r="H1506" s="267"/>
      <c r="I1506" s="267"/>
      <c r="J1506" s="267"/>
    </row>
    <row r="1507" spans="1:10" ht="12.75">
      <c r="A1507" s="267"/>
      <c r="B1507" s="267"/>
      <c r="C1507" s="267"/>
      <c r="D1507" s="267"/>
      <c r="E1507" s="267"/>
      <c r="F1507" s="267"/>
      <c r="G1507" s="267"/>
      <c r="H1507" s="267"/>
      <c r="I1507" s="267"/>
      <c r="J1507" s="267"/>
    </row>
    <row r="1508" spans="1:10" ht="12.75">
      <c r="A1508" s="267"/>
      <c r="B1508" s="267"/>
      <c r="C1508" s="267"/>
      <c r="D1508" s="267"/>
      <c r="E1508" s="267"/>
      <c r="F1508" s="267"/>
      <c r="G1508" s="267"/>
      <c r="H1508" s="267"/>
      <c r="I1508" s="267"/>
      <c r="J1508" s="267"/>
    </row>
    <row r="1509" spans="1:10" ht="12.75">
      <c r="A1509" s="267"/>
      <c r="B1509" s="267"/>
      <c r="C1509" s="267"/>
      <c r="D1509" s="267"/>
      <c r="E1509" s="267"/>
      <c r="F1509" s="267"/>
      <c r="G1509" s="267"/>
      <c r="H1509" s="267"/>
      <c r="I1509" s="267"/>
      <c r="J1509" s="267"/>
    </row>
    <row r="1510" spans="1:10" ht="12.75">
      <c r="A1510" s="267"/>
      <c r="B1510" s="267"/>
      <c r="C1510" s="267"/>
      <c r="D1510" s="267"/>
      <c r="E1510" s="267"/>
      <c r="F1510" s="267"/>
      <c r="G1510" s="267"/>
      <c r="H1510" s="267"/>
      <c r="I1510" s="267"/>
      <c r="J1510" s="267"/>
    </row>
    <row r="1511" spans="1:10" ht="12.75">
      <c r="A1511" s="267"/>
      <c r="B1511" s="267"/>
      <c r="C1511" s="267"/>
      <c r="D1511" s="267"/>
      <c r="E1511" s="267"/>
      <c r="F1511" s="267"/>
      <c r="G1511" s="267"/>
      <c r="H1511" s="267"/>
      <c r="I1511" s="267"/>
      <c r="J1511" s="267"/>
    </row>
    <row r="1512" spans="1:10" ht="12.75">
      <c r="A1512" s="267"/>
      <c r="B1512" s="267"/>
      <c r="C1512" s="267"/>
      <c r="D1512" s="267"/>
      <c r="E1512" s="267"/>
      <c r="F1512" s="267"/>
      <c r="G1512" s="267"/>
      <c r="H1512" s="267"/>
      <c r="I1512" s="267"/>
      <c r="J1512" s="267"/>
    </row>
    <row r="1513" spans="1:10" ht="12.75">
      <c r="A1513" s="267"/>
      <c r="B1513" s="267"/>
      <c r="C1513" s="267"/>
      <c r="D1513" s="267"/>
      <c r="E1513" s="267"/>
      <c r="F1513" s="267"/>
      <c r="G1513" s="267"/>
      <c r="H1513" s="267"/>
      <c r="I1513" s="267"/>
      <c r="J1513" s="267"/>
    </row>
    <row r="1514" spans="1:10" ht="12.75">
      <c r="A1514" s="267"/>
      <c r="B1514" s="267"/>
      <c r="C1514" s="267"/>
      <c r="D1514" s="267"/>
      <c r="E1514" s="267"/>
      <c r="F1514" s="267"/>
      <c r="G1514" s="267"/>
      <c r="H1514" s="267"/>
      <c r="I1514" s="267"/>
      <c r="J1514" s="267"/>
    </row>
    <row r="1515" spans="1:10" ht="12.75">
      <c r="A1515" s="267"/>
      <c r="B1515" s="267"/>
      <c r="C1515" s="267"/>
      <c r="D1515" s="267"/>
      <c r="E1515" s="267"/>
      <c r="F1515" s="267"/>
      <c r="G1515" s="267"/>
      <c r="H1515" s="267"/>
      <c r="I1515" s="267"/>
      <c r="J1515" s="267"/>
    </row>
    <row r="1516" spans="1:10" ht="12.75">
      <c r="A1516" s="267"/>
      <c r="B1516" s="267"/>
      <c r="C1516" s="267"/>
      <c r="D1516" s="267"/>
      <c r="E1516" s="267"/>
      <c r="F1516" s="267"/>
      <c r="G1516" s="267"/>
      <c r="H1516" s="267"/>
      <c r="I1516" s="267"/>
      <c r="J1516" s="267"/>
    </row>
    <row r="1517" spans="1:10" ht="12.75">
      <c r="A1517" s="267"/>
      <c r="B1517" s="267"/>
      <c r="C1517" s="267"/>
      <c r="D1517" s="267"/>
      <c r="E1517" s="267"/>
      <c r="F1517" s="267"/>
      <c r="G1517" s="267"/>
      <c r="H1517" s="267"/>
      <c r="I1517" s="267"/>
      <c r="J1517" s="267"/>
    </row>
    <row r="1518" spans="1:10" ht="12.75">
      <c r="A1518" s="267"/>
      <c r="B1518" s="267"/>
      <c r="C1518" s="267"/>
      <c r="D1518" s="267"/>
      <c r="E1518" s="267"/>
      <c r="F1518" s="267"/>
      <c r="G1518" s="267"/>
      <c r="H1518" s="267"/>
      <c r="I1518" s="267"/>
      <c r="J1518" s="267"/>
    </row>
    <row r="1519" spans="1:10" ht="12.75">
      <c r="A1519" s="267"/>
      <c r="B1519" s="267"/>
      <c r="C1519" s="267"/>
      <c r="D1519" s="267"/>
      <c r="E1519" s="267"/>
      <c r="F1519" s="267"/>
      <c r="G1519" s="267"/>
      <c r="H1519" s="267"/>
      <c r="I1519" s="267"/>
      <c r="J1519" s="267"/>
    </row>
    <row r="1520" spans="1:10" ht="12.75">
      <c r="A1520" s="267"/>
      <c r="B1520" s="267"/>
      <c r="C1520" s="267"/>
      <c r="D1520" s="267"/>
      <c r="E1520" s="267"/>
      <c r="F1520" s="267"/>
      <c r="G1520" s="267"/>
      <c r="H1520" s="267"/>
      <c r="I1520" s="267"/>
      <c r="J1520" s="267"/>
    </row>
    <row r="1521" spans="1:10" ht="12.75">
      <c r="A1521" s="267"/>
      <c r="B1521" s="267"/>
      <c r="C1521" s="267"/>
      <c r="D1521" s="267"/>
      <c r="E1521" s="267"/>
      <c r="F1521" s="267"/>
      <c r="G1521" s="267"/>
      <c r="H1521" s="267"/>
      <c r="I1521" s="267"/>
      <c r="J1521" s="267"/>
    </row>
    <row r="1522" spans="1:10" ht="12.75">
      <c r="A1522" s="267"/>
      <c r="B1522" s="267"/>
      <c r="C1522" s="267"/>
      <c r="D1522" s="267"/>
      <c r="E1522" s="267"/>
      <c r="F1522" s="267"/>
      <c r="G1522" s="267"/>
      <c r="H1522" s="267"/>
      <c r="I1522" s="267"/>
      <c r="J1522" s="267"/>
    </row>
    <row r="1523" spans="1:10" ht="12.75">
      <c r="A1523" s="267"/>
      <c r="B1523" s="267"/>
      <c r="C1523" s="267"/>
      <c r="D1523" s="267"/>
      <c r="E1523" s="267"/>
      <c r="F1523" s="267"/>
      <c r="G1523" s="267"/>
      <c r="H1523" s="267"/>
      <c r="I1523" s="267"/>
      <c r="J1523" s="267"/>
    </row>
    <row r="1524" spans="1:10" ht="12.75">
      <c r="A1524" s="267"/>
      <c r="B1524" s="267"/>
      <c r="C1524" s="267"/>
      <c r="D1524" s="267"/>
      <c r="E1524" s="267"/>
      <c r="F1524" s="267"/>
      <c r="G1524" s="267"/>
      <c r="H1524" s="267"/>
      <c r="I1524" s="267"/>
      <c r="J1524" s="267"/>
    </row>
    <row r="1525" spans="1:10" ht="12.75">
      <c r="A1525" s="267"/>
      <c r="B1525" s="267"/>
      <c r="C1525" s="267"/>
      <c r="D1525" s="267"/>
      <c r="E1525" s="267"/>
      <c r="F1525" s="267"/>
      <c r="G1525" s="267"/>
      <c r="H1525" s="267"/>
      <c r="I1525" s="267"/>
      <c r="J1525" s="267"/>
    </row>
    <row r="1526" spans="1:10" ht="12.75">
      <c r="A1526" s="267"/>
      <c r="B1526" s="267"/>
      <c r="C1526" s="267"/>
      <c r="D1526" s="267"/>
      <c r="E1526" s="267"/>
      <c r="F1526" s="267"/>
      <c r="G1526" s="267"/>
      <c r="H1526" s="267"/>
      <c r="I1526" s="267"/>
      <c r="J1526" s="267"/>
    </row>
    <row r="1527" spans="1:10" ht="12.75">
      <c r="A1527" s="267"/>
      <c r="B1527" s="267"/>
      <c r="C1527" s="267"/>
      <c r="D1527" s="267"/>
      <c r="E1527" s="267"/>
      <c r="F1527" s="267"/>
      <c r="G1527" s="267"/>
      <c r="H1527" s="267"/>
      <c r="I1527" s="267"/>
      <c r="J1527" s="267"/>
    </row>
    <row r="1528" spans="1:10" ht="12.75">
      <c r="A1528" s="267"/>
      <c r="B1528" s="267"/>
      <c r="C1528" s="267"/>
      <c r="D1528" s="267"/>
      <c r="E1528" s="267"/>
      <c r="F1528" s="267"/>
      <c r="G1528" s="267"/>
      <c r="H1528" s="267"/>
      <c r="I1528" s="267"/>
      <c r="J1528" s="267"/>
    </row>
    <row r="1529" spans="1:10" ht="12.75">
      <c r="A1529" s="267"/>
      <c r="B1529" s="267"/>
      <c r="C1529" s="267"/>
      <c r="D1529" s="267"/>
      <c r="E1529" s="267"/>
      <c r="F1529" s="267"/>
      <c r="G1529" s="267"/>
      <c r="H1529" s="267"/>
      <c r="I1529" s="267"/>
      <c r="J1529" s="267"/>
    </row>
    <row r="1530" spans="1:10" ht="12.75">
      <c r="A1530" s="267"/>
      <c r="B1530" s="267"/>
      <c r="C1530" s="267"/>
      <c r="D1530" s="267"/>
      <c r="E1530" s="267"/>
      <c r="F1530" s="267"/>
      <c r="G1530" s="267"/>
      <c r="H1530" s="267"/>
      <c r="I1530" s="267"/>
      <c r="J1530" s="267"/>
    </row>
    <row r="1531" spans="1:10" ht="12.75">
      <c r="A1531" s="267"/>
      <c r="B1531" s="267"/>
      <c r="C1531" s="267"/>
      <c r="D1531" s="267"/>
      <c r="E1531" s="267"/>
      <c r="F1531" s="267"/>
      <c r="G1531" s="267"/>
      <c r="H1531" s="267"/>
      <c r="I1531" s="267"/>
      <c r="J1531" s="267"/>
    </row>
    <row r="1532" spans="1:10" ht="12.75">
      <c r="A1532" s="267"/>
      <c r="B1532" s="267"/>
      <c r="C1532" s="267"/>
      <c r="D1532" s="267"/>
      <c r="E1532" s="267"/>
      <c r="F1532" s="267"/>
      <c r="G1532" s="267"/>
      <c r="H1532" s="267"/>
      <c r="I1532" s="267"/>
      <c r="J1532" s="267"/>
    </row>
    <row r="1533" spans="1:10" ht="12.75">
      <c r="A1533" s="267"/>
      <c r="B1533" s="267"/>
      <c r="C1533" s="267"/>
      <c r="D1533" s="267"/>
      <c r="E1533" s="267"/>
      <c r="F1533" s="267"/>
      <c r="G1533" s="267"/>
      <c r="H1533" s="267"/>
      <c r="I1533" s="267"/>
      <c r="J1533" s="267"/>
    </row>
    <row r="1534" spans="1:10" ht="12.75">
      <c r="A1534" s="267"/>
      <c r="B1534" s="267"/>
      <c r="C1534" s="267"/>
      <c r="D1534" s="267"/>
      <c r="E1534" s="267"/>
      <c r="F1534" s="267"/>
      <c r="G1534" s="267"/>
      <c r="H1534" s="267"/>
      <c r="I1534" s="267"/>
      <c r="J1534" s="267"/>
    </row>
    <row r="1535" spans="1:10" ht="12.75">
      <c r="A1535" s="267"/>
      <c r="B1535" s="267"/>
      <c r="C1535" s="267"/>
      <c r="D1535" s="267"/>
      <c r="E1535" s="267"/>
      <c r="F1535" s="267"/>
      <c r="G1535" s="267"/>
      <c r="H1535" s="267"/>
      <c r="I1535" s="267"/>
      <c r="J1535" s="267"/>
    </row>
    <row r="1536" spans="1:10" ht="12.75">
      <c r="A1536" s="267"/>
      <c r="B1536" s="267"/>
      <c r="C1536" s="267"/>
      <c r="D1536" s="267"/>
      <c r="E1536" s="267"/>
      <c r="F1536" s="267"/>
      <c r="G1536" s="267"/>
      <c r="H1536" s="267"/>
      <c r="I1536" s="267"/>
      <c r="J1536" s="267"/>
    </row>
    <row r="1537" spans="1:10" ht="12.75">
      <c r="A1537" s="267"/>
      <c r="B1537" s="267"/>
      <c r="C1537" s="267"/>
      <c r="D1537" s="267"/>
      <c r="E1537" s="267"/>
      <c r="F1537" s="267"/>
      <c r="G1537" s="267"/>
      <c r="H1537" s="267"/>
      <c r="I1537" s="267"/>
      <c r="J1537" s="267"/>
    </row>
    <row r="1538" spans="1:10" ht="12.75">
      <c r="A1538" s="267"/>
      <c r="B1538" s="267"/>
      <c r="C1538" s="267"/>
      <c r="D1538" s="267"/>
      <c r="E1538" s="267"/>
      <c r="F1538" s="267"/>
      <c r="G1538" s="267"/>
      <c r="H1538" s="267"/>
      <c r="I1538" s="267"/>
      <c r="J1538" s="267"/>
    </row>
    <row r="1539" spans="1:10" ht="12.75">
      <c r="A1539" s="267"/>
      <c r="B1539" s="267"/>
      <c r="C1539" s="267"/>
      <c r="D1539" s="267"/>
      <c r="E1539" s="267"/>
      <c r="F1539" s="267"/>
      <c r="G1539" s="267"/>
      <c r="H1539" s="267"/>
      <c r="I1539" s="267"/>
      <c r="J1539" s="267"/>
    </row>
    <row r="1540" spans="1:10" ht="12.75">
      <c r="A1540" s="267"/>
      <c r="B1540" s="267"/>
      <c r="C1540" s="267"/>
      <c r="D1540" s="267"/>
      <c r="E1540" s="267"/>
      <c r="F1540" s="267"/>
      <c r="G1540" s="267"/>
      <c r="H1540" s="267"/>
      <c r="I1540" s="267"/>
      <c r="J1540" s="267"/>
    </row>
    <row r="1541" spans="1:10" ht="12.75">
      <c r="A1541" s="267"/>
      <c r="B1541" s="267"/>
      <c r="C1541" s="267"/>
      <c r="D1541" s="267"/>
      <c r="E1541" s="267"/>
      <c r="F1541" s="267"/>
      <c r="G1541" s="267"/>
      <c r="H1541" s="267"/>
      <c r="I1541" s="267"/>
      <c r="J1541" s="267"/>
    </row>
    <row r="1542" spans="1:10" ht="12.75">
      <c r="A1542" s="267"/>
      <c r="B1542" s="267"/>
      <c r="C1542" s="267"/>
      <c r="D1542" s="267"/>
      <c r="E1542" s="267"/>
      <c r="F1542" s="267"/>
      <c r="G1542" s="267"/>
      <c r="H1542" s="267"/>
      <c r="I1542" s="267"/>
      <c r="J1542" s="267"/>
    </row>
    <row r="1543" spans="1:10" ht="12.75">
      <c r="A1543" s="267"/>
      <c r="B1543" s="267"/>
      <c r="C1543" s="267"/>
      <c r="D1543" s="267"/>
      <c r="E1543" s="267"/>
      <c r="F1543" s="267"/>
      <c r="G1543" s="267"/>
      <c r="H1543" s="267"/>
      <c r="I1543" s="267"/>
      <c r="J1543" s="267"/>
    </row>
    <row r="1544" spans="1:10" ht="12.75">
      <c r="A1544" s="267"/>
      <c r="B1544" s="267"/>
      <c r="C1544" s="267"/>
      <c r="D1544" s="267"/>
      <c r="E1544" s="267"/>
      <c r="F1544" s="267"/>
      <c r="G1544" s="267"/>
      <c r="H1544" s="267"/>
      <c r="I1544" s="267"/>
      <c r="J1544" s="267"/>
    </row>
    <row r="1545" spans="1:10" ht="12.75">
      <c r="A1545" s="267"/>
      <c r="B1545" s="267"/>
      <c r="C1545" s="267"/>
      <c r="D1545" s="267"/>
      <c r="E1545" s="267"/>
      <c r="F1545" s="267"/>
      <c r="G1545" s="267"/>
      <c r="H1545" s="267"/>
      <c r="I1545" s="267"/>
      <c r="J1545" s="267"/>
    </row>
    <row r="1546" spans="1:10" ht="12.75">
      <c r="A1546" s="267"/>
      <c r="B1546" s="267"/>
      <c r="C1546" s="267"/>
      <c r="D1546" s="267"/>
      <c r="E1546" s="267"/>
      <c r="F1546" s="267"/>
      <c r="G1546" s="267"/>
      <c r="H1546" s="267"/>
      <c r="I1546" s="267"/>
      <c r="J1546" s="267"/>
    </row>
    <row r="1547" spans="1:10" ht="12.75">
      <c r="A1547" s="267"/>
      <c r="B1547" s="267"/>
      <c r="C1547" s="267"/>
      <c r="D1547" s="267"/>
      <c r="E1547" s="267"/>
      <c r="F1547" s="267"/>
      <c r="G1547" s="267"/>
      <c r="H1547" s="267"/>
      <c r="I1547" s="267"/>
      <c r="J1547" s="267"/>
    </row>
    <row r="1548" spans="1:10" ht="12.75">
      <c r="A1548" s="267"/>
      <c r="B1548" s="267"/>
      <c r="C1548" s="267"/>
      <c r="D1548" s="267"/>
      <c r="E1548" s="267"/>
      <c r="F1548" s="267"/>
      <c r="G1548" s="267"/>
      <c r="H1548" s="267"/>
      <c r="I1548" s="267"/>
      <c r="J1548" s="267"/>
    </row>
    <row r="1549" spans="1:10" ht="12.75">
      <c r="A1549" s="267"/>
      <c r="B1549" s="267"/>
      <c r="C1549" s="267"/>
      <c r="D1549" s="267"/>
      <c r="E1549" s="267"/>
      <c r="F1549" s="267"/>
      <c r="G1549" s="267"/>
      <c r="H1549" s="267"/>
      <c r="I1549" s="267"/>
      <c r="J1549" s="267"/>
    </row>
    <row r="1550" spans="1:10" ht="12.75">
      <c r="A1550" s="267"/>
      <c r="B1550" s="267"/>
      <c r="C1550" s="267"/>
      <c r="D1550" s="267"/>
      <c r="E1550" s="267"/>
      <c r="F1550" s="267"/>
      <c r="G1550" s="267"/>
      <c r="H1550" s="267"/>
      <c r="I1550" s="267"/>
      <c r="J1550" s="267"/>
    </row>
    <row r="1551" spans="1:10" ht="12.75">
      <c r="A1551" s="267"/>
      <c r="B1551" s="267"/>
      <c r="C1551" s="267"/>
      <c r="D1551" s="267"/>
      <c r="E1551" s="267"/>
      <c r="F1551" s="267"/>
      <c r="G1551" s="267"/>
      <c r="H1551" s="267"/>
      <c r="I1551" s="267"/>
      <c r="J1551" s="267"/>
    </row>
    <row r="1552" spans="1:10" ht="12.75">
      <c r="A1552" s="267"/>
      <c r="B1552" s="267"/>
      <c r="C1552" s="267"/>
      <c r="D1552" s="267"/>
      <c r="E1552" s="267"/>
      <c r="F1552" s="267"/>
      <c r="G1552" s="267"/>
      <c r="H1552" s="267"/>
      <c r="I1552" s="267"/>
      <c r="J1552" s="267"/>
    </row>
    <row r="1553" spans="1:10" ht="12.75">
      <c r="A1553" s="267"/>
      <c r="B1553" s="267"/>
      <c r="C1553" s="267"/>
      <c r="D1553" s="267"/>
      <c r="E1553" s="267"/>
      <c r="F1553" s="267"/>
      <c r="G1553" s="267"/>
      <c r="H1553" s="267"/>
      <c r="I1553" s="267"/>
      <c r="J1553" s="267"/>
    </row>
    <row r="1554" spans="1:10" ht="12.75">
      <c r="A1554" s="267"/>
      <c r="B1554" s="267"/>
      <c r="C1554" s="267"/>
      <c r="D1554" s="267"/>
      <c r="E1554" s="267"/>
      <c r="F1554" s="267"/>
      <c r="G1554" s="267"/>
      <c r="H1554" s="267"/>
      <c r="I1554" s="267"/>
      <c r="J1554" s="267"/>
    </row>
    <row r="1555" spans="1:10" ht="12.75">
      <c r="A1555" s="267"/>
      <c r="B1555" s="267"/>
      <c r="C1555" s="267"/>
      <c r="D1555" s="267"/>
      <c r="E1555" s="267"/>
      <c r="F1555" s="267"/>
      <c r="G1555" s="267"/>
      <c r="H1555" s="267"/>
      <c r="I1555" s="267"/>
      <c r="J1555" s="267"/>
    </row>
    <row r="1556" spans="1:10" ht="12.75">
      <c r="A1556" s="267"/>
      <c r="B1556" s="267"/>
      <c r="C1556" s="267"/>
      <c r="D1556" s="267"/>
      <c r="E1556" s="267"/>
      <c r="F1556" s="267"/>
      <c r="G1556" s="267"/>
      <c r="H1556" s="267"/>
      <c r="I1556" s="267"/>
      <c r="J1556" s="267"/>
    </row>
    <row r="1557" spans="1:10" ht="12.75">
      <c r="A1557" s="267"/>
      <c r="B1557" s="267"/>
      <c r="C1557" s="267"/>
      <c r="D1557" s="267"/>
      <c r="E1557" s="267"/>
      <c r="F1557" s="267"/>
      <c r="G1557" s="267"/>
      <c r="H1557" s="267"/>
      <c r="I1557" s="267"/>
      <c r="J1557" s="267"/>
    </row>
    <row r="1558" spans="1:10" ht="12.75">
      <c r="A1558" s="267"/>
      <c r="B1558" s="267"/>
      <c r="C1558" s="267"/>
      <c r="D1558" s="267"/>
      <c r="E1558" s="267"/>
      <c r="F1558" s="267"/>
      <c r="G1558" s="267"/>
      <c r="H1558" s="267"/>
      <c r="I1558" s="267"/>
      <c r="J1558" s="267"/>
    </row>
    <row r="1559" spans="1:10" ht="12.75">
      <c r="A1559" s="267"/>
      <c r="B1559" s="267"/>
      <c r="C1559" s="267"/>
      <c r="D1559" s="267"/>
      <c r="E1559" s="267"/>
      <c r="F1559" s="267"/>
      <c r="G1559" s="267"/>
      <c r="H1559" s="267"/>
      <c r="I1559" s="267"/>
      <c r="J1559" s="267"/>
    </row>
    <row r="1560" spans="1:10" ht="12.75">
      <c r="A1560" s="267"/>
      <c r="B1560" s="267"/>
      <c r="C1560" s="267"/>
      <c r="D1560" s="267"/>
      <c r="E1560" s="267"/>
      <c r="F1560" s="267"/>
      <c r="G1560" s="267"/>
      <c r="H1560" s="267"/>
      <c r="I1560" s="267"/>
      <c r="J1560" s="267"/>
    </row>
    <row r="1561" spans="1:10" ht="12.75">
      <c r="A1561" s="267"/>
      <c r="B1561" s="267"/>
      <c r="C1561" s="267"/>
      <c r="D1561" s="267"/>
      <c r="E1561" s="267"/>
      <c r="F1561" s="267"/>
      <c r="G1561" s="267"/>
      <c r="H1561" s="267"/>
      <c r="I1561" s="267"/>
      <c r="J1561" s="267"/>
    </row>
    <row r="1562" spans="1:10" ht="12.75">
      <c r="A1562" s="267"/>
      <c r="B1562" s="267"/>
      <c r="C1562" s="267"/>
      <c r="D1562" s="267"/>
      <c r="E1562" s="267"/>
      <c r="F1562" s="267"/>
      <c r="G1562" s="267"/>
      <c r="H1562" s="267"/>
      <c r="I1562" s="267"/>
      <c r="J1562" s="267"/>
    </row>
    <row r="1563" spans="1:10" ht="12.75">
      <c r="A1563" s="267"/>
      <c r="B1563" s="267"/>
      <c r="C1563" s="267"/>
      <c r="D1563" s="267"/>
      <c r="E1563" s="267"/>
      <c r="F1563" s="267"/>
      <c r="G1563" s="267"/>
      <c r="H1563" s="267"/>
      <c r="I1563" s="267"/>
      <c r="J1563" s="267"/>
    </row>
    <row r="1564" spans="1:10" ht="12.75">
      <c r="A1564" s="267"/>
      <c r="B1564" s="267"/>
      <c r="C1564" s="267"/>
      <c r="D1564" s="267"/>
      <c r="E1564" s="267"/>
      <c r="F1564" s="267"/>
      <c r="G1564" s="267"/>
      <c r="H1564" s="267"/>
      <c r="I1564" s="267"/>
      <c r="J1564" s="267"/>
    </row>
    <row r="1565" spans="1:10" ht="12.75">
      <c r="A1565" s="267"/>
      <c r="B1565" s="267"/>
      <c r="C1565" s="267"/>
      <c r="D1565" s="267"/>
      <c r="E1565" s="267"/>
      <c r="F1565" s="267"/>
      <c r="G1565" s="267"/>
      <c r="H1565" s="267"/>
      <c r="I1565" s="267"/>
      <c r="J1565" s="267"/>
    </row>
    <row r="1566" spans="1:10" ht="12.75">
      <c r="A1566" s="267"/>
      <c r="B1566" s="267"/>
      <c r="C1566" s="267"/>
      <c r="D1566" s="267"/>
      <c r="E1566" s="267"/>
      <c r="F1566" s="267"/>
      <c r="G1566" s="267"/>
      <c r="H1566" s="267"/>
      <c r="I1566" s="267"/>
      <c r="J1566" s="267"/>
    </row>
    <row r="1567" spans="1:10" ht="12.75">
      <c r="A1567" s="267"/>
      <c r="B1567" s="267"/>
      <c r="C1567" s="267"/>
      <c r="D1567" s="267"/>
      <c r="E1567" s="267"/>
      <c r="F1567" s="267"/>
      <c r="G1567" s="267"/>
      <c r="H1567" s="267"/>
      <c r="I1567" s="267"/>
      <c r="J1567" s="267"/>
    </row>
    <row r="1568" spans="1:10" ht="12.75">
      <c r="A1568" s="267"/>
      <c r="B1568" s="267"/>
      <c r="C1568" s="267"/>
      <c r="D1568" s="267"/>
      <c r="E1568" s="267"/>
      <c r="F1568" s="267"/>
      <c r="G1568" s="267"/>
      <c r="H1568" s="267"/>
      <c r="I1568" s="267"/>
      <c r="J1568" s="267"/>
    </row>
    <row r="1569" spans="1:10" ht="12.75">
      <c r="A1569" s="267"/>
      <c r="B1569" s="267"/>
      <c r="C1569" s="267"/>
      <c r="D1569" s="267"/>
      <c r="E1569" s="267"/>
      <c r="F1569" s="267"/>
      <c r="G1569" s="267"/>
      <c r="H1569" s="267"/>
      <c r="I1569" s="267"/>
      <c r="J1569" s="267"/>
    </row>
    <row r="1570" spans="1:10" ht="12.75">
      <c r="A1570" s="267"/>
      <c r="B1570" s="267"/>
      <c r="C1570" s="267"/>
      <c r="D1570" s="267"/>
      <c r="E1570" s="267"/>
      <c r="F1570" s="267"/>
      <c r="G1570" s="267"/>
      <c r="H1570" s="267"/>
      <c r="I1570" s="267"/>
      <c r="J1570" s="267"/>
    </row>
    <row r="1571" spans="1:10" ht="12.75">
      <c r="A1571" s="267"/>
      <c r="B1571" s="267"/>
      <c r="C1571" s="267"/>
      <c r="D1571" s="267"/>
      <c r="E1571" s="267"/>
      <c r="F1571" s="267"/>
      <c r="G1571" s="267"/>
      <c r="H1571" s="267"/>
      <c r="I1571" s="267"/>
      <c r="J1571" s="267"/>
    </row>
    <row r="1572" spans="1:10" ht="12.75">
      <c r="A1572" s="267"/>
      <c r="B1572" s="267"/>
      <c r="C1572" s="267"/>
      <c r="D1572" s="267"/>
      <c r="E1572" s="267"/>
      <c r="F1572" s="267"/>
      <c r="G1572" s="267"/>
      <c r="H1572" s="267"/>
      <c r="I1572" s="267"/>
      <c r="J1572" s="267"/>
    </row>
    <row r="1573" spans="1:10" ht="12.75">
      <c r="A1573" s="267"/>
      <c r="B1573" s="267"/>
      <c r="C1573" s="267"/>
      <c r="D1573" s="267"/>
      <c r="E1573" s="267"/>
      <c r="F1573" s="267"/>
      <c r="G1573" s="267"/>
      <c r="H1573" s="267"/>
      <c r="I1573" s="267"/>
      <c r="J1573" s="267"/>
    </row>
    <row r="1574" spans="1:10" ht="12.75">
      <c r="A1574" s="267"/>
      <c r="B1574" s="267"/>
      <c r="C1574" s="267"/>
      <c r="D1574" s="267"/>
      <c r="E1574" s="267"/>
      <c r="F1574" s="267"/>
      <c r="G1574" s="267"/>
      <c r="H1574" s="267"/>
      <c r="I1574" s="267"/>
      <c r="J1574" s="267"/>
    </row>
    <row r="1575" spans="1:10" ht="12.75">
      <c r="A1575" s="267"/>
      <c r="B1575" s="267"/>
      <c r="C1575" s="267"/>
      <c r="D1575" s="267"/>
      <c r="E1575" s="267"/>
      <c r="F1575" s="267"/>
      <c r="G1575" s="267"/>
      <c r="H1575" s="267"/>
      <c r="I1575" s="267"/>
      <c r="J1575" s="267"/>
    </row>
    <row r="1576" spans="1:10" ht="12.75">
      <c r="A1576" s="267"/>
      <c r="B1576" s="267"/>
      <c r="C1576" s="267"/>
      <c r="D1576" s="267"/>
      <c r="E1576" s="267"/>
      <c r="F1576" s="267"/>
      <c r="G1576" s="267"/>
      <c r="H1576" s="267"/>
      <c r="I1576" s="267"/>
      <c r="J1576" s="267"/>
    </row>
    <row r="1577" spans="1:10" ht="12.75">
      <c r="A1577" s="267"/>
      <c r="B1577" s="267"/>
      <c r="C1577" s="267"/>
      <c r="D1577" s="267"/>
      <c r="E1577" s="267"/>
      <c r="F1577" s="267"/>
      <c r="G1577" s="267"/>
      <c r="H1577" s="267"/>
      <c r="I1577" s="267"/>
      <c r="J1577" s="267"/>
    </row>
    <row r="1578" spans="1:10" ht="12.75">
      <c r="A1578" s="267"/>
      <c r="B1578" s="267"/>
      <c r="C1578" s="267"/>
      <c r="D1578" s="267"/>
      <c r="E1578" s="267"/>
      <c r="F1578" s="267"/>
      <c r="G1578" s="267"/>
      <c r="H1578" s="267"/>
      <c r="I1578" s="267"/>
      <c r="J1578" s="267"/>
    </row>
    <row r="1579" spans="1:10" ht="12.75">
      <c r="A1579" s="267"/>
      <c r="B1579" s="267"/>
      <c r="C1579" s="267"/>
      <c r="D1579" s="267"/>
      <c r="E1579" s="267"/>
      <c r="F1579" s="267"/>
      <c r="G1579" s="267"/>
      <c r="H1579" s="267"/>
      <c r="I1579" s="267"/>
      <c r="J1579" s="267"/>
    </row>
    <row r="1580" spans="1:10" ht="12.75">
      <c r="A1580" s="267"/>
      <c r="B1580" s="267"/>
      <c r="C1580" s="267"/>
      <c r="D1580" s="267"/>
      <c r="E1580" s="267"/>
      <c r="F1580" s="267"/>
      <c r="G1580" s="267"/>
      <c r="H1580" s="267"/>
      <c r="I1580" s="267"/>
      <c r="J1580" s="267"/>
    </row>
    <row r="1581" spans="1:10" ht="12.75">
      <c r="A1581" s="267"/>
      <c r="B1581" s="267"/>
      <c r="C1581" s="267"/>
      <c r="D1581" s="267"/>
      <c r="E1581" s="267"/>
      <c r="F1581" s="267"/>
      <c r="G1581" s="267"/>
      <c r="H1581" s="267"/>
      <c r="I1581" s="267"/>
      <c r="J1581" s="267"/>
    </row>
    <row r="1582" spans="1:10" ht="12.75">
      <c r="A1582" s="267"/>
      <c r="B1582" s="267"/>
      <c r="C1582" s="267"/>
      <c r="D1582" s="267"/>
      <c r="E1582" s="267"/>
      <c r="F1582" s="267"/>
      <c r="G1582" s="267"/>
      <c r="H1582" s="267"/>
      <c r="I1582" s="267"/>
      <c r="J1582" s="267"/>
    </row>
    <row r="1583" spans="1:10" ht="12.75">
      <c r="A1583" s="267"/>
      <c r="B1583" s="267"/>
      <c r="C1583" s="267"/>
      <c r="D1583" s="267"/>
      <c r="E1583" s="267"/>
      <c r="F1583" s="267"/>
      <c r="G1583" s="267"/>
      <c r="H1583" s="267"/>
      <c r="I1583" s="267"/>
      <c r="J1583" s="267"/>
    </row>
    <row r="1584" spans="1:10" ht="12.75">
      <c r="A1584" s="267"/>
      <c r="B1584" s="267"/>
      <c r="C1584" s="267"/>
      <c r="D1584" s="267"/>
      <c r="E1584" s="267"/>
      <c r="F1584" s="267"/>
      <c r="G1584" s="267"/>
      <c r="H1584" s="267"/>
      <c r="I1584" s="267"/>
      <c r="J1584" s="267"/>
    </row>
    <row r="1585" spans="1:10" ht="12.75">
      <c r="A1585" s="267"/>
      <c r="B1585" s="267"/>
      <c r="C1585" s="267"/>
      <c r="D1585" s="267"/>
      <c r="E1585" s="267"/>
      <c r="F1585" s="267"/>
      <c r="G1585" s="267"/>
      <c r="H1585" s="267"/>
      <c r="I1585" s="267"/>
      <c r="J1585" s="267"/>
    </row>
    <row r="1586" spans="1:10" ht="12.75">
      <c r="A1586" s="267"/>
      <c r="B1586" s="267"/>
      <c r="C1586" s="267"/>
      <c r="D1586" s="267"/>
      <c r="E1586" s="267"/>
      <c r="F1586" s="267"/>
      <c r="G1586" s="267"/>
      <c r="H1586" s="267"/>
      <c r="I1586" s="267"/>
      <c r="J1586" s="267"/>
    </row>
    <row r="1587" spans="1:10" ht="12.75">
      <c r="A1587" s="267"/>
      <c r="B1587" s="267"/>
      <c r="C1587" s="267"/>
      <c r="D1587" s="267"/>
      <c r="E1587" s="267"/>
      <c r="F1587" s="267"/>
      <c r="G1587" s="267"/>
      <c r="H1587" s="267"/>
      <c r="I1587" s="267"/>
      <c r="J1587" s="267"/>
    </row>
    <row r="1588" spans="1:10" ht="12.75">
      <c r="A1588" s="267"/>
      <c r="B1588" s="267"/>
      <c r="C1588" s="267"/>
      <c r="D1588" s="267"/>
      <c r="E1588" s="267"/>
      <c r="F1588" s="267"/>
      <c r="G1588" s="267"/>
      <c r="H1588" s="267"/>
      <c r="I1588" s="267"/>
      <c r="J1588" s="267"/>
    </row>
    <row r="1589" spans="1:10" ht="12.75">
      <c r="A1589" s="267"/>
      <c r="B1589" s="267"/>
      <c r="C1589" s="267"/>
      <c r="D1589" s="267"/>
      <c r="E1589" s="267"/>
      <c r="F1589" s="267"/>
      <c r="G1589" s="267"/>
      <c r="H1589" s="267"/>
      <c r="I1589" s="267"/>
      <c r="J1589" s="267"/>
    </row>
    <row r="1590" spans="1:10" ht="12.75">
      <c r="A1590" s="267"/>
      <c r="B1590" s="267"/>
      <c r="C1590" s="267"/>
      <c r="D1590" s="267"/>
      <c r="E1590" s="267"/>
      <c r="F1590" s="267"/>
      <c r="G1590" s="267"/>
      <c r="H1590" s="267"/>
      <c r="I1590" s="267"/>
      <c r="J1590" s="267"/>
    </row>
    <row r="1591" spans="1:10" ht="12.75">
      <c r="A1591" s="267"/>
      <c r="B1591" s="267"/>
      <c r="C1591" s="267"/>
      <c r="D1591" s="267"/>
      <c r="E1591" s="267"/>
      <c r="F1591" s="267"/>
      <c r="G1591" s="267"/>
      <c r="H1591" s="267"/>
      <c r="I1591" s="267"/>
      <c r="J1591" s="267"/>
    </row>
    <row r="1592" spans="1:10" ht="12.75">
      <c r="A1592" s="267"/>
      <c r="B1592" s="267"/>
      <c r="C1592" s="267"/>
      <c r="D1592" s="267"/>
      <c r="E1592" s="267"/>
      <c r="F1592" s="267"/>
      <c r="G1592" s="267"/>
      <c r="H1592" s="267"/>
      <c r="I1592" s="267"/>
      <c r="J1592" s="267"/>
    </row>
    <row r="1593" spans="1:10" ht="12.75">
      <c r="A1593" s="267"/>
      <c r="B1593" s="267"/>
      <c r="C1593" s="267"/>
      <c r="D1593" s="267"/>
      <c r="E1593" s="267"/>
      <c r="F1593" s="267"/>
      <c r="G1593" s="267"/>
      <c r="H1593" s="267"/>
      <c r="I1593" s="267"/>
      <c r="J1593" s="267"/>
    </row>
    <row r="1594" spans="1:10" ht="12.75">
      <c r="A1594" s="267"/>
      <c r="B1594" s="267"/>
      <c r="C1594" s="267"/>
      <c r="D1594" s="267"/>
      <c r="E1594" s="267"/>
      <c r="F1594" s="267"/>
      <c r="G1594" s="267"/>
      <c r="H1594" s="267"/>
      <c r="I1594" s="267"/>
      <c r="J1594" s="267"/>
    </row>
    <row r="1595" spans="1:10" ht="12.75">
      <c r="A1595" s="267"/>
      <c r="B1595" s="267"/>
      <c r="C1595" s="267"/>
      <c r="D1595" s="267"/>
      <c r="E1595" s="267"/>
      <c r="F1595" s="267"/>
      <c r="G1595" s="267"/>
      <c r="H1595" s="267"/>
      <c r="I1595" s="267"/>
      <c r="J1595" s="267"/>
    </row>
    <row r="1596" spans="1:10" ht="12.75">
      <c r="A1596" s="267"/>
      <c r="B1596" s="267"/>
      <c r="C1596" s="267"/>
      <c r="D1596" s="267"/>
      <c r="E1596" s="267"/>
      <c r="F1596" s="267"/>
      <c r="G1596" s="267"/>
      <c r="H1596" s="267"/>
      <c r="I1596" s="267"/>
      <c r="J1596" s="267"/>
    </row>
    <row r="1597" spans="1:10" ht="12.75">
      <c r="A1597" s="267"/>
      <c r="B1597" s="267"/>
      <c r="C1597" s="267"/>
      <c r="D1597" s="267"/>
      <c r="E1597" s="267"/>
      <c r="F1597" s="267"/>
      <c r="G1597" s="267"/>
      <c r="H1597" s="267"/>
      <c r="I1597" s="267"/>
      <c r="J1597" s="267"/>
    </row>
    <row r="1598" spans="1:10" ht="12.75">
      <c r="A1598" s="267"/>
      <c r="B1598" s="267"/>
      <c r="C1598" s="267"/>
      <c r="D1598" s="267"/>
      <c r="E1598" s="267"/>
      <c r="F1598" s="267"/>
      <c r="G1598" s="267"/>
      <c r="H1598" s="267"/>
      <c r="I1598" s="267"/>
      <c r="J1598" s="267"/>
    </row>
    <row r="1599" spans="1:10" ht="12.75">
      <c r="A1599" s="267"/>
      <c r="B1599" s="267"/>
      <c r="C1599" s="267"/>
      <c r="D1599" s="267"/>
      <c r="E1599" s="267"/>
      <c r="F1599" s="267"/>
      <c r="G1599" s="267"/>
      <c r="H1599" s="267"/>
      <c r="I1599" s="267"/>
      <c r="J1599" s="267"/>
    </row>
    <row r="1600" spans="1:10" ht="12.75">
      <c r="A1600" s="267"/>
      <c r="B1600" s="267"/>
      <c r="C1600" s="267"/>
      <c r="D1600" s="267"/>
      <c r="E1600" s="267"/>
      <c r="F1600" s="267"/>
      <c r="G1600" s="267"/>
      <c r="H1600" s="267"/>
      <c r="I1600" s="267"/>
      <c r="J1600" s="267"/>
    </row>
    <row r="1601" spans="1:10" ht="12.75">
      <c r="A1601" s="267"/>
      <c r="B1601" s="267"/>
      <c r="C1601" s="267"/>
      <c r="D1601" s="267"/>
      <c r="E1601" s="267"/>
      <c r="F1601" s="267"/>
      <c r="G1601" s="267"/>
      <c r="H1601" s="267"/>
      <c r="I1601" s="267"/>
      <c r="J1601" s="267"/>
    </row>
    <row r="1602" spans="1:10" ht="12.75">
      <c r="A1602" s="267"/>
      <c r="B1602" s="267"/>
      <c r="C1602" s="267"/>
      <c r="D1602" s="267"/>
      <c r="E1602" s="267"/>
      <c r="F1602" s="267"/>
      <c r="G1602" s="267"/>
      <c r="H1602" s="267"/>
      <c r="I1602" s="267"/>
      <c r="J1602" s="267"/>
    </row>
    <row r="1603" spans="1:10" ht="12.75">
      <c r="A1603" s="267"/>
      <c r="B1603" s="267"/>
      <c r="C1603" s="267"/>
      <c r="D1603" s="267"/>
      <c r="E1603" s="267"/>
      <c r="F1603" s="267"/>
      <c r="G1603" s="267"/>
      <c r="H1603" s="267"/>
      <c r="I1603" s="267"/>
      <c r="J1603" s="267"/>
    </row>
    <row r="1604" spans="1:10" ht="12.75">
      <c r="A1604" s="267"/>
      <c r="B1604" s="267"/>
      <c r="C1604" s="267"/>
      <c r="D1604" s="267"/>
      <c r="E1604" s="267"/>
      <c r="F1604" s="267"/>
      <c r="G1604" s="267"/>
      <c r="H1604" s="267"/>
      <c r="I1604" s="267"/>
      <c r="J1604" s="267"/>
    </row>
    <row r="1605" spans="1:10" ht="12.75">
      <c r="A1605" s="267"/>
      <c r="B1605" s="267"/>
      <c r="C1605" s="267"/>
      <c r="D1605" s="267"/>
      <c r="E1605" s="267"/>
      <c r="F1605" s="267"/>
      <c r="G1605" s="267"/>
      <c r="H1605" s="267"/>
      <c r="I1605" s="267"/>
      <c r="J1605" s="267"/>
    </row>
    <row r="1606" spans="1:10" ht="12.75">
      <c r="A1606" s="267"/>
      <c r="B1606" s="267"/>
      <c r="C1606" s="267"/>
      <c r="D1606" s="267"/>
      <c r="E1606" s="267"/>
      <c r="F1606" s="267"/>
      <c r="G1606" s="267"/>
      <c r="H1606" s="267"/>
      <c r="I1606" s="267"/>
      <c r="J1606" s="267"/>
    </row>
    <row r="1607" spans="1:10" ht="12.75">
      <c r="A1607" s="267"/>
      <c r="B1607" s="267"/>
      <c r="C1607" s="267"/>
      <c r="D1607" s="267"/>
      <c r="E1607" s="267"/>
      <c r="F1607" s="267"/>
      <c r="G1607" s="267"/>
      <c r="H1607" s="267"/>
      <c r="I1607" s="267"/>
      <c r="J1607" s="267"/>
    </row>
    <row r="1608" spans="1:10" ht="12.75">
      <c r="A1608" s="267"/>
      <c r="B1608" s="267"/>
      <c r="C1608" s="267"/>
      <c r="D1608" s="267"/>
      <c r="E1608" s="267"/>
      <c r="F1608" s="267"/>
      <c r="G1608" s="267"/>
      <c r="H1608" s="267"/>
      <c r="I1608" s="267"/>
      <c r="J1608" s="267"/>
    </row>
    <row r="1609" spans="1:10" ht="12.75">
      <c r="A1609" s="267"/>
      <c r="B1609" s="267"/>
      <c r="C1609" s="267"/>
      <c r="D1609" s="267"/>
      <c r="E1609" s="267"/>
      <c r="F1609" s="267"/>
      <c r="G1609" s="267"/>
      <c r="H1609" s="267"/>
      <c r="I1609" s="267"/>
      <c r="J1609" s="267"/>
    </row>
    <row r="1610" spans="1:10" ht="12.75">
      <c r="A1610" s="267"/>
      <c r="B1610" s="267"/>
      <c r="C1610" s="267"/>
      <c r="D1610" s="267"/>
      <c r="E1610" s="267"/>
      <c r="F1610" s="267"/>
      <c r="G1610" s="267"/>
      <c r="H1610" s="267"/>
      <c r="I1610" s="267"/>
      <c r="J1610" s="267"/>
    </row>
    <row r="1611" spans="1:10" ht="12.75">
      <c r="A1611" s="267"/>
      <c r="B1611" s="267"/>
      <c r="C1611" s="267"/>
      <c r="D1611" s="267"/>
      <c r="E1611" s="267"/>
      <c r="F1611" s="267"/>
      <c r="G1611" s="267"/>
      <c r="H1611" s="267"/>
      <c r="I1611" s="267"/>
      <c r="J1611" s="267"/>
    </row>
    <row r="1612" spans="1:10" ht="12.75">
      <c r="A1612" s="267"/>
      <c r="B1612" s="267"/>
      <c r="C1612" s="267"/>
      <c r="D1612" s="267"/>
      <c r="E1612" s="267"/>
      <c r="F1612" s="267"/>
      <c r="G1612" s="267"/>
      <c r="H1612" s="267"/>
      <c r="I1612" s="267"/>
      <c r="J1612" s="267"/>
    </row>
    <row r="1613" spans="1:10" ht="12.75">
      <c r="A1613" s="267"/>
      <c r="B1613" s="267"/>
      <c r="C1613" s="267"/>
      <c r="D1613" s="267"/>
      <c r="E1613" s="267"/>
      <c r="F1613" s="267"/>
      <c r="G1613" s="267"/>
      <c r="H1613" s="267"/>
      <c r="I1613" s="267"/>
      <c r="J1613" s="267"/>
    </row>
    <row r="1614" spans="1:10" ht="12.75">
      <c r="A1614" s="267"/>
      <c r="B1614" s="267"/>
      <c r="C1614" s="267"/>
      <c r="D1614" s="267"/>
      <c r="E1614" s="267"/>
      <c r="F1614" s="267"/>
      <c r="G1614" s="267"/>
      <c r="H1614" s="267"/>
      <c r="I1614" s="267"/>
      <c r="J1614" s="267"/>
    </row>
    <row r="1615" spans="1:10" ht="12.75">
      <c r="A1615" s="267"/>
      <c r="B1615" s="267"/>
      <c r="C1615" s="267"/>
      <c r="D1615" s="267"/>
      <c r="E1615" s="267"/>
      <c r="F1615" s="267"/>
      <c r="G1615" s="267"/>
      <c r="H1615" s="267"/>
      <c r="I1615" s="267"/>
      <c r="J1615" s="267"/>
    </row>
    <row r="1616" spans="1:10" ht="12.75">
      <c r="A1616" s="267"/>
      <c r="B1616" s="267"/>
      <c r="C1616" s="267"/>
      <c r="D1616" s="267"/>
      <c r="E1616" s="267"/>
      <c r="F1616" s="267"/>
      <c r="G1616" s="267"/>
      <c r="H1616" s="267"/>
      <c r="I1616" s="267"/>
      <c r="J1616" s="267"/>
    </row>
    <row r="1617" spans="1:10" ht="12.75">
      <c r="A1617" s="267"/>
      <c r="B1617" s="267"/>
      <c r="C1617" s="267"/>
      <c r="D1617" s="267"/>
      <c r="E1617" s="267"/>
      <c r="F1617" s="267"/>
      <c r="G1617" s="267"/>
      <c r="H1617" s="267"/>
      <c r="I1617" s="267"/>
      <c r="J1617" s="267"/>
    </row>
    <row r="1618" spans="1:10" ht="12.75">
      <c r="A1618" s="267"/>
      <c r="B1618" s="267"/>
      <c r="C1618" s="267"/>
      <c r="D1618" s="267"/>
      <c r="E1618" s="267"/>
      <c r="F1618" s="267"/>
      <c r="G1618" s="267"/>
      <c r="H1618" s="267"/>
      <c r="I1618" s="267"/>
      <c r="J1618" s="267"/>
    </row>
    <row r="1619" spans="1:10" ht="12.75">
      <c r="A1619" s="267"/>
      <c r="B1619" s="267"/>
      <c r="C1619" s="267"/>
      <c r="D1619" s="267"/>
      <c r="E1619" s="267"/>
      <c r="F1619" s="267"/>
      <c r="G1619" s="267"/>
      <c r="H1619" s="267"/>
      <c r="I1619" s="267"/>
      <c r="J1619" s="267"/>
    </row>
    <row r="1620" spans="1:10" ht="12.75">
      <c r="A1620" s="267"/>
      <c r="B1620" s="267"/>
      <c r="C1620" s="267"/>
      <c r="D1620" s="267"/>
      <c r="E1620" s="267"/>
      <c r="F1620" s="267"/>
      <c r="G1620" s="267"/>
      <c r="H1620" s="267"/>
      <c r="I1620" s="267"/>
      <c r="J1620" s="267"/>
    </row>
    <row r="1621" spans="1:10" ht="12.75">
      <c r="A1621" s="267"/>
      <c r="B1621" s="267"/>
      <c r="C1621" s="267"/>
      <c r="D1621" s="267"/>
      <c r="E1621" s="267"/>
      <c r="F1621" s="267"/>
      <c r="G1621" s="267"/>
      <c r="H1621" s="267"/>
      <c r="I1621" s="267"/>
      <c r="J1621" s="267"/>
    </row>
    <row r="1622" spans="1:10" ht="12.75">
      <c r="A1622" s="267"/>
      <c r="B1622" s="267"/>
      <c r="C1622" s="267"/>
      <c r="D1622" s="267"/>
      <c r="E1622" s="267"/>
      <c r="F1622" s="267"/>
      <c r="G1622" s="267"/>
      <c r="H1622" s="267"/>
      <c r="I1622" s="267"/>
      <c r="J1622" s="267"/>
    </row>
    <row r="1623" spans="1:10" ht="12.75">
      <c r="A1623" s="267"/>
      <c r="B1623" s="267"/>
      <c r="C1623" s="267"/>
      <c r="D1623" s="267"/>
      <c r="E1623" s="267"/>
      <c r="F1623" s="267"/>
      <c r="G1623" s="267"/>
      <c r="H1623" s="267"/>
      <c r="I1623" s="267"/>
      <c r="J1623" s="267"/>
    </row>
    <row r="1624" spans="1:10" ht="12.75">
      <c r="A1624" s="267"/>
      <c r="B1624" s="267"/>
      <c r="C1624" s="267"/>
      <c r="D1624" s="267"/>
      <c r="E1624" s="267"/>
      <c r="F1624" s="267"/>
      <c r="G1624" s="267"/>
      <c r="H1624" s="267"/>
      <c r="I1624" s="267"/>
      <c r="J1624" s="267"/>
    </row>
    <row r="1625" spans="1:10" ht="12.75">
      <c r="A1625" s="267"/>
      <c r="B1625" s="267"/>
      <c r="C1625" s="267"/>
      <c r="D1625" s="267"/>
      <c r="E1625" s="267"/>
      <c r="F1625" s="267"/>
      <c r="G1625" s="267"/>
      <c r="H1625" s="267"/>
      <c r="I1625" s="267"/>
      <c r="J1625" s="267"/>
    </row>
    <row r="1626" spans="1:10" ht="12.75">
      <c r="A1626" s="267"/>
      <c r="B1626" s="267"/>
      <c r="C1626" s="267"/>
      <c r="D1626" s="267"/>
      <c r="E1626" s="267"/>
      <c r="F1626" s="267"/>
      <c r="G1626" s="267"/>
      <c r="H1626" s="267"/>
      <c r="I1626" s="267"/>
      <c r="J1626" s="267"/>
    </row>
    <row r="1627" spans="1:10" ht="12.75">
      <c r="A1627" s="267"/>
      <c r="B1627" s="267"/>
      <c r="C1627" s="267"/>
      <c r="D1627" s="267"/>
      <c r="E1627" s="267"/>
      <c r="F1627" s="267"/>
      <c r="G1627" s="267"/>
      <c r="H1627" s="267"/>
      <c r="I1627" s="267"/>
      <c r="J1627" s="267"/>
    </row>
    <row r="1628" spans="1:10" ht="12.75">
      <c r="A1628" s="267"/>
      <c r="B1628" s="267"/>
      <c r="C1628" s="267"/>
      <c r="D1628" s="267"/>
      <c r="E1628" s="267"/>
      <c r="F1628" s="267"/>
      <c r="G1628" s="267"/>
      <c r="H1628" s="267"/>
      <c r="I1628" s="267"/>
      <c r="J1628" s="267"/>
    </row>
    <row r="1629" spans="1:10" ht="12.75">
      <c r="A1629" s="267"/>
      <c r="B1629" s="267"/>
      <c r="C1629" s="267"/>
      <c r="D1629" s="267"/>
      <c r="E1629" s="267"/>
      <c r="F1629" s="267"/>
      <c r="G1629" s="267"/>
      <c r="H1629" s="267"/>
      <c r="I1629" s="267"/>
      <c r="J1629" s="267"/>
    </row>
    <row r="1630" spans="1:10" ht="12.75">
      <c r="A1630" s="267"/>
      <c r="B1630" s="267"/>
      <c r="C1630" s="267"/>
      <c r="D1630" s="267"/>
      <c r="E1630" s="267"/>
      <c r="F1630" s="267"/>
      <c r="G1630" s="267"/>
      <c r="H1630" s="267"/>
      <c r="I1630" s="267"/>
      <c r="J1630" s="267"/>
    </row>
    <row r="1631" spans="1:10" ht="12.75">
      <c r="A1631" s="267"/>
      <c r="B1631" s="267"/>
      <c r="C1631" s="267"/>
      <c r="D1631" s="267"/>
      <c r="E1631" s="267"/>
      <c r="F1631" s="267"/>
      <c r="G1631" s="267"/>
      <c r="H1631" s="267"/>
      <c r="I1631" s="267"/>
      <c r="J1631" s="267"/>
    </row>
    <row r="1632" spans="1:10" ht="12.75">
      <c r="A1632" s="267"/>
      <c r="B1632" s="267"/>
      <c r="C1632" s="267"/>
      <c r="D1632" s="267"/>
      <c r="E1632" s="267"/>
      <c r="F1632" s="267"/>
      <c r="G1632" s="267"/>
      <c r="H1632" s="267"/>
      <c r="I1632" s="267"/>
      <c r="J1632" s="267"/>
    </row>
    <row r="1633" spans="1:10" ht="12.75">
      <c r="A1633" s="267"/>
      <c r="B1633" s="267"/>
      <c r="C1633" s="267"/>
      <c r="D1633" s="267"/>
      <c r="E1633" s="267"/>
      <c r="F1633" s="267"/>
      <c r="G1633" s="267"/>
      <c r="H1633" s="267"/>
      <c r="I1633" s="267"/>
      <c r="J1633" s="267"/>
    </row>
    <row r="1634" spans="1:10" ht="12.75">
      <c r="A1634" s="267"/>
      <c r="B1634" s="267"/>
      <c r="C1634" s="267"/>
      <c r="D1634" s="267"/>
      <c r="E1634" s="267"/>
      <c r="F1634" s="267"/>
      <c r="G1634" s="267"/>
      <c r="H1634" s="267"/>
      <c r="I1634" s="267"/>
      <c r="J1634" s="267"/>
    </row>
    <row r="1635" spans="1:10" ht="12.75">
      <c r="A1635" s="267"/>
      <c r="B1635" s="267"/>
      <c r="C1635" s="267"/>
      <c r="D1635" s="267"/>
      <c r="E1635" s="267"/>
      <c r="F1635" s="267"/>
      <c r="G1635" s="267"/>
      <c r="H1635" s="267"/>
      <c r="I1635" s="267"/>
      <c r="J1635" s="267"/>
    </row>
    <row r="1636" spans="1:10" ht="12.75">
      <c r="A1636" s="267"/>
      <c r="B1636" s="267"/>
      <c r="C1636" s="267"/>
      <c r="D1636" s="267"/>
      <c r="E1636" s="267"/>
      <c r="F1636" s="267"/>
      <c r="G1636" s="267"/>
      <c r="H1636" s="267"/>
      <c r="I1636" s="267"/>
      <c r="J1636" s="267"/>
    </row>
    <row r="1637" spans="1:10" ht="12.75">
      <c r="A1637" s="267"/>
      <c r="B1637" s="267"/>
      <c r="C1637" s="267"/>
      <c r="D1637" s="267"/>
      <c r="E1637" s="267"/>
      <c r="F1637" s="267"/>
      <c r="G1637" s="267"/>
      <c r="H1637" s="267"/>
      <c r="I1637" s="267"/>
      <c r="J1637" s="267"/>
    </row>
    <row r="1638" spans="1:10" ht="12.75">
      <c r="A1638" s="267"/>
      <c r="B1638" s="267"/>
      <c r="C1638" s="267"/>
      <c r="D1638" s="267"/>
      <c r="E1638" s="267"/>
      <c r="F1638" s="267"/>
      <c r="G1638" s="267"/>
      <c r="H1638" s="267"/>
      <c r="I1638" s="267"/>
      <c r="J1638" s="267"/>
    </row>
    <row r="1639" spans="1:10" ht="12.75">
      <c r="A1639" s="267"/>
      <c r="B1639" s="267"/>
      <c r="C1639" s="267"/>
      <c r="D1639" s="267"/>
      <c r="E1639" s="267"/>
      <c r="F1639" s="267"/>
      <c r="G1639" s="267"/>
      <c r="H1639" s="267"/>
      <c r="I1639" s="267"/>
      <c r="J1639" s="267"/>
    </row>
    <row r="1640" spans="1:10" ht="12.75">
      <c r="A1640" s="267"/>
      <c r="B1640" s="267"/>
      <c r="C1640" s="267"/>
      <c r="D1640" s="267"/>
      <c r="E1640" s="267"/>
      <c r="F1640" s="267"/>
      <c r="G1640" s="267"/>
      <c r="H1640" s="267"/>
      <c r="I1640" s="267"/>
      <c r="J1640" s="267"/>
    </row>
    <row r="1641" spans="1:10" ht="12.75">
      <c r="A1641" s="267"/>
      <c r="B1641" s="267"/>
      <c r="C1641" s="267"/>
      <c r="D1641" s="267"/>
      <c r="E1641" s="267"/>
      <c r="F1641" s="267"/>
      <c r="G1641" s="267"/>
      <c r="H1641" s="267"/>
      <c r="I1641" s="267"/>
      <c r="J1641" s="267"/>
    </row>
    <row r="1642" spans="1:10" ht="12.75">
      <c r="A1642" s="267"/>
      <c r="B1642" s="267"/>
      <c r="C1642" s="267"/>
      <c r="D1642" s="267"/>
      <c r="E1642" s="267"/>
      <c r="F1642" s="267"/>
      <c r="G1642" s="267"/>
      <c r="H1642" s="267"/>
      <c r="I1642" s="267"/>
      <c r="J1642" s="267"/>
    </row>
    <row r="1643" spans="1:10" ht="12.75">
      <c r="A1643" s="267"/>
      <c r="B1643" s="267"/>
      <c r="C1643" s="267"/>
      <c r="D1643" s="267"/>
      <c r="E1643" s="267"/>
      <c r="F1643" s="267"/>
      <c r="G1643" s="267"/>
      <c r="H1643" s="267"/>
      <c r="I1643" s="267"/>
      <c r="J1643" s="267"/>
    </row>
    <row r="1644" spans="1:10" ht="12.75">
      <c r="A1644" s="267"/>
      <c r="B1644" s="267"/>
      <c r="C1644" s="267"/>
      <c r="D1644" s="267"/>
      <c r="E1644" s="267"/>
      <c r="F1644" s="267"/>
      <c r="G1644" s="267"/>
      <c r="H1644" s="267"/>
      <c r="I1644" s="267"/>
      <c r="J1644" s="267"/>
    </row>
    <row r="1645" spans="1:10" ht="12.75">
      <c r="A1645" s="267"/>
      <c r="B1645" s="267"/>
      <c r="C1645" s="267"/>
      <c r="D1645" s="267"/>
      <c r="E1645" s="267"/>
      <c r="F1645" s="267"/>
      <c r="G1645" s="267"/>
      <c r="H1645" s="267"/>
      <c r="I1645" s="267"/>
      <c r="J1645" s="267"/>
    </row>
    <row r="1646" spans="1:10" ht="12.75">
      <c r="A1646" s="267"/>
      <c r="B1646" s="267"/>
      <c r="C1646" s="267"/>
      <c r="D1646" s="267"/>
      <c r="E1646" s="267"/>
      <c r="F1646" s="267"/>
      <c r="G1646" s="267"/>
      <c r="H1646" s="267"/>
      <c r="I1646" s="267"/>
      <c r="J1646" s="267"/>
    </row>
    <row r="1647" spans="1:10" ht="12.75">
      <c r="A1647" s="267"/>
      <c r="B1647" s="267"/>
      <c r="C1647" s="267"/>
      <c r="D1647" s="267"/>
      <c r="E1647" s="267"/>
      <c r="F1647" s="267"/>
      <c r="G1647" s="267"/>
      <c r="H1647" s="267"/>
      <c r="I1647" s="267"/>
      <c r="J1647" s="267"/>
    </row>
    <row r="1648" spans="1:10" ht="12.75">
      <c r="A1648" s="267"/>
      <c r="B1648" s="267"/>
      <c r="C1648" s="267"/>
      <c r="D1648" s="267"/>
      <c r="E1648" s="267"/>
      <c r="F1648" s="267"/>
      <c r="G1648" s="267"/>
      <c r="H1648" s="267"/>
      <c r="I1648" s="267"/>
      <c r="J1648" s="267"/>
    </row>
    <row r="1649" spans="1:10" ht="12.75">
      <c r="A1649" s="267"/>
      <c r="B1649" s="267"/>
      <c r="C1649" s="267"/>
      <c r="D1649" s="267"/>
      <c r="E1649" s="267"/>
      <c r="F1649" s="267"/>
      <c r="G1649" s="267"/>
      <c r="H1649" s="267"/>
      <c r="I1649" s="267"/>
      <c r="J1649" s="267"/>
    </row>
    <row r="1650" spans="1:10" ht="12.75">
      <c r="A1650" s="267"/>
      <c r="B1650" s="267"/>
      <c r="C1650" s="267"/>
      <c r="D1650" s="267"/>
      <c r="E1650" s="267"/>
      <c r="F1650" s="267"/>
      <c r="G1650" s="267"/>
      <c r="H1650" s="267"/>
      <c r="I1650" s="267"/>
      <c r="J1650" s="267"/>
    </row>
    <row r="1651" spans="1:10" ht="12.75">
      <c r="A1651" s="267"/>
      <c r="B1651" s="267"/>
      <c r="C1651" s="267"/>
      <c r="D1651" s="267"/>
      <c r="E1651" s="267"/>
      <c r="F1651" s="267"/>
      <c r="G1651" s="267"/>
      <c r="H1651" s="267"/>
      <c r="I1651" s="267"/>
      <c r="J1651" s="267"/>
    </row>
    <row r="1652" spans="1:10" ht="12.75">
      <c r="A1652" s="267"/>
      <c r="B1652" s="267"/>
      <c r="C1652" s="267"/>
      <c r="D1652" s="267"/>
      <c r="E1652" s="267"/>
      <c r="F1652" s="267"/>
      <c r="G1652" s="267"/>
      <c r="H1652" s="267"/>
      <c r="I1652" s="267"/>
      <c r="J1652" s="267"/>
    </row>
    <row r="1653" spans="1:10" ht="12.75">
      <c r="A1653" s="267"/>
      <c r="B1653" s="267"/>
      <c r="C1653" s="267"/>
      <c r="D1653" s="267"/>
      <c r="E1653" s="267"/>
      <c r="F1653" s="267"/>
      <c r="G1653" s="267"/>
      <c r="H1653" s="267"/>
      <c r="I1653" s="267"/>
      <c r="J1653" s="267"/>
    </row>
    <row r="1654" spans="1:10" ht="12.75">
      <c r="A1654" s="267"/>
      <c r="B1654" s="267"/>
      <c r="C1654" s="267"/>
      <c r="D1654" s="267"/>
      <c r="E1654" s="267"/>
      <c r="F1654" s="267"/>
      <c r="G1654" s="267"/>
      <c r="H1654" s="267"/>
      <c r="I1654" s="267"/>
      <c r="J1654" s="267"/>
    </row>
    <row r="1655" spans="1:10" ht="12.75">
      <c r="A1655" s="267"/>
      <c r="B1655" s="267"/>
      <c r="C1655" s="267"/>
      <c r="D1655" s="267"/>
      <c r="E1655" s="267"/>
      <c r="F1655" s="267"/>
      <c r="G1655" s="267"/>
      <c r="H1655" s="267"/>
      <c r="I1655" s="267"/>
      <c r="J1655" s="267"/>
    </row>
    <row r="1656" spans="1:10" ht="12.75">
      <c r="A1656" s="267"/>
      <c r="B1656" s="267"/>
      <c r="C1656" s="267"/>
      <c r="D1656" s="267"/>
      <c r="E1656" s="267"/>
      <c r="F1656" s="267"/>
      <c r="G1656" s="267"/>
      <c r="H1656" s="267"/>
      <c r="I1656" s="267"/>
      <c r="J1656" s="267"/>
    </row>
    <row r="1657" spans="1:10" ht="12.75">
      <c r="A1657" s="267"/>
      <c r="B1657" s="267"/>
      <c r="C1657" s="267"/>
      <c r="D1657" s="267"/>
      <c r="E1657" s="267"/>
      <c r="F1657" s="267"/>
      <c r="G1657" s="267"/>
      <c r="H1657" s="267"/>
      <c r="I1657" s="267"/>
      <c r="J1657" s="267"/>
    </row>
    <row r="1658" spans="1:10" ht="12.75">
      <c r="A1658" s="267"/>
      <c r="B1658" s="267"/>
      <c r="C1658" s="267"/>
      <c r="D1658" s="267"/>
      <c r="E1658" s="267"/>
      <c r="F1658" s="267"/>
      <c r="G1658" s="267"/>
      <c r="H1658" s="267"/>
      <c r="I1658" s="267"/>
      <c r="J1658" s="267"/>
    </row>
    <row r="1659" spans="1:10" ht="12.75">
      <c r="A1659" s="267"/>
      <c r="B1659" s="267"/>
      <c r="C1659" s="267"/>
      <c r="D1659" s="267"/>
      <c r="E1659" s="267"/>
      <c r="F1659" s="267"/>
      <c r="G1659" s="267"/>
      <c r="H1659" s="267"/>
      <c r="I1659" s="267"/>
      <c r="J1659" s="267"/>
    </row>
    <row r="1660" spans="1:10" ht="12.75">
      <c r="A1660" s="267"/>
      <c r="B1660" s="267"/>
      <c r="C1660" s="267"/>
      <c r="D1660" s="267"/>
      <c r="E1660" s="267"/>
      <c r="F1660" s="267"/>
      <c r="G1660" s="267"/>
      <c r="H1660" s="267"/>
      <c r="I1660" s="267"/>
      <c r="J1660" s="267"/>
    </row>
    <row r="1661" spans="1:10" ht="12.75">
      <c r="A1661" s="267"/>
      <c r="B1661" s="267"/>
      <c r="C1661" s="267"/>
      <c r="D1661" s="267"/>
      <c r="E1661" s="267"/>
      <c r="F1661" s="267"/>
      <c r="G1661" s="267"/>
      <c r="H1661" s="267"/>
      <c r="I1661" s="267"/>
      <c r="J1661" s="267"/>
    </row>
    <row r="1662" spans="1:10" ht="12.75">
      <c r="A1662" s="267"/>
      <c r="B1662" s="267"/>
      <c r="C1662" s="267"/>
      <c r="D1662" s="267"/>
      <c r="E1662" s="267"/>
      <c r="F1662" s="267"/>
      <c r="G1662" s="267"/>
      <c r="H1662" s="267"/>
      <c r="I1662" s="267"/>
      <c r="J1662" s="267"/>
    </row>
    <row r="1663" spans="1:10" ht="12.75">
      <c r="A1663" s="267"/>
      <c r="B1663" s="267"/>
      <c r="C1663" s="267"/>
      <c r="D1663" s="267"/>
      <c r="E1663" s="267"/>
      <c r="F1663" s="267"/>
      <c r="G1663" s="267"/>
      <c r="H1663" s="267"/>
      <c r="I1663" s="267"/>
      <c r="J1663" s="267"/>
    </row>
    <row r="1664" spans="1:10" ht="12.75">
      <c r="A1664" s="267"/>
      <c r="B1664" s="267"/>
      <c r="C1664" s="267"/>
      <c r="D1664" s="267"/>
      <c r="E1664" s="267"/>
      <c r="F1664" s="267"/>
      <c r="G1664" s="267"/>
      <c r="H1664" s="267"/>
      <c r="I1664" s="267"/>
      <c r="J1664" s="267"/>
    </row>
    <row r="1665" spans="1:10" ht="12.75">
      <c r="A1665" s="267"/>
      <c r="B1665" s="267"/>
      <c r="C1665" s="267"/>
      <c r="D1665" s="267"/>
      <c r="E1665" s="267"/>
      <c r="F1665" s="267"/>
      <c r="G1665" s="267"/>
      <c r="H1665" s="267"/>
      <c r="I1665" s="267"/>
      <c r="J1665" s="267"/>
    </row>
    <row r="1666" spans="1:10" ht="12.75">
      <c r="A1666" s="267"/>
      <c r="B1666" s="267"/>
      <c r="C1666" s="267"/>
      <c r="D1666" s="267"/>
      <c r="E1666" s="267"/>
      <c r="F1666" s="267"/>
      <c r="G1666" s="267"/>
      <c r="H1666" s="267"/>
      <c r="I1666" s="267"/>
      <c r="J1666" s="267"/>
    </row>
    <row r="1667" spans="1:10" ht="12.75">
      <c r="A1667" s="267"/>
      <c r="B1667" s="267"/>
      <c r="C1667" s="267"/>
      <c r="D1667" s="267"/>
      <c r="E1667" s="267"/>
      <c r="F1667" s="267"/>
      <c r="G1667" s="267"/>
      <c r="H1667" s="267"/>
      <c r="I1667" s="267"/>
      <c r="J1667" s="267"/>
    </row>
    <row r="1668" spans="1:10" ht="12.75">
      <c r="A1668" s="267"/>
      <c r="B1668" s="267"/>
      <c r="C1668" s="267"/>
      <c r="D1668" s="267"/>
      <c r="E1668" s="267"/>
      <c r="F1668" s="267"/>
      <c r="G1668" s="267"/>
      <c r="H1668" s="267"/>
      <c r="I1668" s="267"/>
      <c r="J1668" s="267"/>
    </row>
    <row r="1669" spans="1:10" ht="12.75">
      <c r="A1669" s="267"/>
      <c r="B1669" s="267"/>
      <c r="C1669" s="267"/>
      <c r="D1669" s="267"/>
      <c r="E1669" s="267"/>
      <c r="F1669" s="267"/>
      <c r="G1669" s="267"/>
      <c r="H1669" s="267"/>
      <c r="I1669" s="267"/>
      <c r="J1669" s="267"/>
    </row>
    <row r="1670" spans="1:10" ht="12.75">
      <c r="A1670" s="267"/>
      <c r="B1670" s="267"/>
      <c r="C1670" s="267"/>
      <c r="D1670" s="267"/>
      <c r="E1670" s="267"/>
      <c r="F1670" s="267"/>
      <c r="G1670" s="267"/>
      <c r="H1670" s="267"/>
      <c r="I1670" s="267"/>
      <c r="J1670" s="267"/>
    </row>
    <row r="1671" spans="1:10" ht="12.75">
      <c r="A1671" s="267"/>
      <c r="B1671" s="267"/>
      <c r="C1671" s="267"/>
      <c r="D1671" s="267"/>
      <c r="E1671" s="267"/>
      <c r="F1671" s="267"/>
      <c r="G1671" s="267"/>
      <c r="H1671" s="267"/>
      <c r="I1671" s="267"/>
      <c r="J1671" s="267"/>
    </row>
    <row r="1672" spans="1:10" ht="12.75">
      <c r="A1672" s="267"/>
      <c r="B1672" s="267"/>
      <c r="C1672" s="267"/>
      <c r="D1672" s="267"/>
      <c r="E1672" s="267"/>
      <c r="F1672" s="267"/>
      <c r="G1672" s="267"/>
      <c r="H1672" s="267"/>
      <c r="I1672" s="267"/>
      <c r="J1672" s="267"/>
    </row>
    <row r="1673" spans="1:10" ht="12.75">
      <c r="A1673" s="267"/>
      <c r="B1673" s="267"/>
      <c r="C1673" s="267"/>
      <c r="D1673" s="267"/>
      <c r="E1673" s="267"/>
      <c r="F1673" s="267"/>
      <c r="G1673" s="267"/>
      <c r="H1673" s="267"/>
      <c r="I1673" s="267"/>
      <c r="J1673" s="267"/>
    </row>
    <row r="1674" spans="1:10" ht="12.75">
      <c r="A1674" s="267"/>
      <c r="B1674" s="267"/>
      <c r="C1674" s="267"/>
      <c r="D1674" s="267"/>
      <c r="E1674" s="267"/>
      <c r="F1674" s="267"/>
      <c r="G1674" s="267"/>
      <c r="H1674" s="267"/>
      <c r="I1674" s="267"/>
      <c r="J1674" s="267"/>
    </row>
    <row r="1675" spans="1:10" ht="12.75">
      <c r="A1675" s="267"/>
      <c r="B1675" s="267"/>
      <c r="C1675" s="267"/>
      <c r="D1675" s="267"/>
      <c r="E1675" s="267"/>
      <c r="F1675" s="267"/>
      <c r="G1675" s="267"/>
      <c r="H1675" s="267"/>
      <c r="I1675" s="267"/>
      <c r="J1675" s="267"/>
    </row>
    <row r="1676" spans="1:10" ht="12.75">
      <c r="A1676" s="267"/>
      <c r="B1676" s="267"/>
      <c r="C1676" s="267"/>
      <c r="D1676" s="267"/>
      <c r="E1676" s="267"/>
      <c r="F1676" s="267"/>
      <c r="G1676" s="267"/>
      <c r="H1676" s="267"/>
      <c r="I1676" s="267"/>
      <c r="J1676" s="267"/>
    </row>
    <row r="1677" spans="1:10" ht="12.75">
      <c r="A1677" s="267"/>
      <c r="B1677" s="267"/>
      <c r="C1677" s="267"/>
      <c r="D1677" s="267"/>
      <c r="E1677" s="267"/>
      <c r="F1677" s="267"/>
      <c r="G1677" s="267"/>
      <c r="H1677" s="267"/>
      <c r="I1677" s="267"/>
      <c r="J1677" s="267"/>
    </row>
    <row r="1678" spans="1:10" ht="12.75">
      <c r="A1678" s="267"/>
      <c r="B1678" s="267"/>
      <c r="C1678" s="267"/>
      <c r="D1678" s="267"/>
      <c r="E1678" s="267"/>
      <c r="F1678" s="267"/>
      <c r="G1678" s="267"/>
      <c r="H1678" s="267"/>
      <c r="I1678" s="267"/>
      <c r="J1678" s="267"/>
    </row>
    <row r="1679" spans="1:10" ht="12.75">
      <c r="A1679" s="267"/>
      <c r="B1679" s="267"/>
      <c r="C1679" s="267"/>
      <c r="D1679" s="267"/>
      <c r="E1679" s="267"/>
      <c r="F1679" s="267"/>
      <c r="G1679" s="267"/>
      <c r="H1679" s="267"/>
      <c r="I1679" s="267"/>
      <c r="J1679" s="267"/>
    </row>
    <row r="1680" spans="1:10" ht="12.75">
      <c r="A1680" s="267"/>
      <c r="B1680" s="267"/>
      <c r="C1680" s="267"/>
      <c r="D1680" s="267"/>
      <c r="E1680" s="267"/>
      <c r="F1680" s="267"/>
      <c r="G1680" s="267"/>
      <c r="H1680" s="267"/>
      <c r="I1680" s="267"/>
      <c r="J1680" s="267"/>
    </row>
    <row r="1681" spans="1:10" ht="12.75">
      <c r="A1681" s="267"/>
      <c r="B1681" s="267"/>
      <c r="C1681" s="267"/>
      <c r="D1681" s="267"/>
      <c r="E1681" s="267"/>
      <c r="F1681" s="267"/>
      <c r="G1681" s="267"/>
      <c r="H1681" s="267"/>
      <c r="I1681" s="267"/>
      <c r="J1681" s="267"/>
    </row>
    <row r="1682" spans="1:10" ht="12.75">
      <c r="A1682" s="267"/>
      <c r="B1682" s="267"/>
      <c r="C1682" s="267"/>
      <c r="D1682" s="267"/>
      <c r="E1682" s="267"/>
      <c r="F1682" s="267"/>
      <c r="G1682" s="267"/>
      <c r="H1682" s="267"/>
      <c r="I1682" s="267"/>
      <c r="J1682" s="267"/>
    </row>
    <row r="1683" spans="1:10" ht="12.75">
      <c r="A1683" s="267"/>
      <c r="B1683" s="267"/>
      <c r="C1683" s="267"/>
      <c r="D1683" s="267"/>
      <c r="E1683" s="267"/>
      <c r="F1683" s="267"/>
      <c r="G1683" s="267"/>
      <c r="H1683" s="267"/>
      <c r="I1683" s="267"/>
      <c r="J1683" s="267"/>
    </row>
    <row r="1684" spans="1:10" ht="12.75">
      <c r="A1684" s="267"/>
      <c r="B1684" s="267"/>
      <c r="C1684" s="267"/>
      <c r="D1684" s="267"/>
      <c r="E1684" s="267"/>
      <c r="F1684" s="267"/>
      <c r="G1684" s="267"/>
      <c r="H1684" s="267"/>
      <c r="I1684" s="267"/>
      <c r="J1684" s="267"/>
    </row>
    <row r="1685" spans="1:10" ht="12.75">
      <c r="A1685" s="267"/>
      <c r="B1685" s="267"/>
      <c r="C1685" s="267"/>
      <c r="D1685" s="267"/>
      <c r="E1685" s="267"/>
      <c r="F1685" s="267"/>
      <c r="G1685" s="267"/>
      <c r="H1685" s="267"/>
      <c r="I1685" s="267"/>
      <c r="J1685" s="267"/>
    </row>
    <row r="1686" spans="1:10" ht="12.75">
      <c r="A1686" s="267"/>
      <c r="B1686" s="267"/>
      <c r="C1686" s="267"/>
      <c r="D1686" s="267"/>
      <c r="E1686" s="267"/>
      <c r="F1686" s="267"/>
      <c r="G1686" s="267"/>
      <c r="H1686" s="267"/>
      <c r="I1686" s="267"/>
      <c r="J1686" s="267"/>
    </row>
    <row r="1687" spans="1:10" ht="12.75">
      <c r="A1687" s="267"/>
      <c r="B1687" s="267"/>
      <c r="C1687" s="267"/>
      <c r="D1687" s="267"/>
      <c r="E1687" s="267"/>
      <c r="F1687" s="267"/>
      <c r="G1687" s="267"/>
      <c r="H1687" s="267"/>
      <c r="I1687" s="267"/>
      <c r="J1687" s="267"/>
    </row>
    <row r="1688" spans="1:10" ht="12.75">
      <c r="A1688" s="267"/>
      <c r="B1688" s="267"/>
      <c r="C1688" s="267"/>
      <c r="D1688" s="267"/>
      <c r="E1688" s="267"/>
      <c r="F1688" s="267"/>
      <c r="G1688" s="267"/>
      <c r="H1688" s="267"/>
      <c r="I1688" s="267"/>
      <c r="J1688" s="267"/>
    </row>
    <row r="1689" spans="1:10" ht="12.75">
      <c r="A1689" s="267"/>
      <c r="B1689" s="267"/>
      <c r="C1689" s="267"/>
      <c r="D1689" s="267"/>
      <c r="E1689" s="267"/>
      <c r="F1689" s="267"/>
      <c r="G1689" s="267"/>
      <c r="H1689" s="267"/>
      <c r="I1689" s="267"/>
      <c r="J1689" s="267"/>
    </row>
    <row r="1690" spans="1:10" ht="12.75">
      <c r="A1690" s="267"/>
      <c r="B1690" s="267"/>
      <c r="C1690" s="267"/>
      <c r="D1690" s="267"/>
      <c r="E1690" s="267"/>
      <c r="F1690" s="267"/>
      <c r="G1690" s="267"/>
      <c r="H1690" s="267"/>
      <c r="I1690" s="267"/>
      <c r="J1690" s="267"/>
    </row>
    <row r="1691" spans="1:10" ht="12.75">
      <c r="A1691" s="267"/>
      <c r="B1691" s="267"/>
      <c r="C1691" s="267"/>
      <c r="D1691" s="267"/>
      <c r="E1691" s="267"/>
      <c r="F1691" s="267"/>
      <c r="G1691" s="267"/>
      <c r="H1691" s="267"/>
      <c r="I1691" s="267"/>
      <c r="J1691" s="267"/>
    </row>
    <row r="1692" spans="1:10" ht="12.75">
      <c r="A1692" s="267"/>
      <c r="B1692" s="267"/>
      <c r="C1692" s="267"/>
      <c r="D1692" s="267"/>
      <c r="E1692" s="267"/>
      <c r="F1692" s="267"/>
      <c r="G1692" s="267"/>
      <c r="H1692" s="267"/>
      <c r="I1692" s="267"/>
      <c r="J1692" s="267"/>
    </row>
    <row r="1693" spans="1:10" ht="12.75">
      <c r="A1693" s="267"/>
      <c r="B1693" s="267"/>
      <c r="C1693" s="267"/>
      <c r="D1693" s="267"/>
      <c r="E1693" s="267"/>
      <c r="F1693" s="267"/>
      <c r="G1693" s="267"/>
      <c r="H1693" s="267"/>
      <c r="I1693" s="267"/>
      <c r="J1693" s="267"/>
    </row>
    <row r="1694" spans="1:10" ht="12.75">
      <c r="A1694" s="267"/>
      <c r="B1694" s="267"/>
      <c r="C1694" s="267"/>
      <c r="D1694" s="267"/>
      <c r="E1694" s="267"/>
      <c r="F1694" s="267"/>
      <c r="G1694" s="267"/>
      <c r="H1694" s="267"/>
      <c r="I1694" s="267"/>
      <c r="J1694" s="267"/>
    </row>
    <row r="1695" spans="1:10" ht="12.75">
      <c r="A1695" s="267"/>
      <c r="B1695" s="267"/>
      <c r="C1695" s="267"/>
      <c r="D1695" s="267"/>
      <c r="E1695" s="267"/>
      <c r="F1695" s="267"/>
      <c r="G1695" s="267"/>
      <c r="H1695" s="267"/>
      <c r="I1695" s="267"/>
      <c r="J1695" s="267"/>
    </row>
    <row r="1696" spans="1:10" ht="12.75">
      <c r="A1696" s="267"/>
      <c r="B1696" s="267"/>
      <c r="C1696" s="267"/>
      <c r="D1696" s="267"/>
      <c r="E1696" s="267"/>
      <c r="F1696" s="267"/>
      <c r="G1696" s="267"/>
      <c r="H1696" s="267"/>
      <c r="I1696" s="267"/>
      <c r="J1696" s="267"/>
    </row>
    <row r="1697" spans="1:10" ht="12.75">
      <c r="A1697" s="267"/>
      <c r="B1697" s="267"/>
      <c r="C1697" s="267"/>
      <c r="D1697" s="267"/>
      <c r="E1697" s="267"/>
      <c r="F1697" s="267"/>
      <c r="G1697" s="267"/>
      <c r="H1697" s="267"/>
      <c r="I1697" s="267"/>
      <c r="J1697" s="267"/>
    </row>
    <row r="1698" spans="1:10" ht="12.75">
      <c r="A1698" s="267"/>
      <c r="B1698" s="267"/>
      <c r="C1698" s="267"/>
      <c r="D1698" s="267"/>
      <c r="E1698" s="267"/>
      <c r="F1698" s="267"/>
      <c r="G1698" s="267"/>
      <c r="H1698" s="267"/>
      <c r="I1698" s="267"/>
      <c r="J1698" s="267"/>
    </row>
    <row r="1699" spans="1:10" ht="12.75">
      <c r="A1699" s="267"/>
      <c r="B1699" s="267"/>
      <c r="C1699" s="267"/>
      <c r="D1699" s="267"/>
      <c r="E1699" s="267"/>
      <c r="F1699" s="267"/>
      <c r="G1699" s="267"/>
      <c r="H1699" s="267"/>
      <c r="I1699" s="267"/>
      <c r="J1699" s="267"/>
    </row>
    <row r="1700" spans="1:10" ht="12.75">
      <c r="A1700" s="267"/>
      <c r="B1700" s="267"/>
      <c r="C1700" s="267"/>
      <c r="D1700" s="267"/>
      <c r="E1700" s="267"/>
      <c r="F1700" s="267"/>
      <c r="G1700" s="267"/>
      <c r="H1700" s="267"/>
      <c r="I1700" s="267"/>
      <c r="J1700" s="267"/>
    </row>
    <row r="1701" spans="1:10" ht="12.75">
      <c r="A1701" s="267"/>
      <c r="B1701" s="267"/>
      <c r="C1701" s="267"/>
      <c r="D1701" s="267"/>
      <c r="E1701" s="267"/>
      <c r="F1701" s="267"/>
      <c r="G1701" s="267"/>
      <c r="H1701" s="267"/>
      <c r="I1701" s="267"/>
      <c r="J1701" s="267"/>
    </row>
    <row r="1702" spans="1:10" ht="12.75">
      <c r="A1702" s="267"/>
      <c r="B1702" s="267"/>
      <c r="C1702" s="267"/>
      <c r="D1702" s="267"/>
      <c r="E1702" s="267"/>
      <c r="F1702" s="267"/>
      <c r="G1702" s="267"/>
      <c r="H1702" s="267"/>
      <c r="I1702" s="267"/>
      <c r="J1702" s="267"/>
    </row>
    <row r="1703" spans="1:10" ht="12.75">
      <c r="A1703" s="267"/>
      <c r="B1703" s="267"/>
      <c r="C1703" s="267"/>
      <c r="D1703" s="267"/>
      <c r="E1703" s="267"/>
      <c r="F1703" s="267"/>
      <c r="G1703" s="267"/>
      <c r="H1703" s="267"/>
      <c r="I1703" s="267"/>
      <c r="J1703" s="267"/>
    </row>
    <row r="1704" spans="1:10" ht="12.75">
      <c r="A1704" s="267"/>
      <c r="B1704" s="267"/>
      <c r="C1704" s="267"/>
      <c r="D1704" s="267"/>
      <c r="E1704" s="267"/>
      <c r="F1704" s="267"/>
      <c r="G1704" s="267"/>
      <c r="H1704" s="267"/>
      <c r="I1704" s="267"/>
      <c r="J1704" s="267"/>
    </row>
    <row r="1705" spans="1:10" ht="12.75">
      <c r="A1705" s="267"/>
      <c r="B1705" s="267"/>
      <c r="C1705" s="267"/>
      <c r="D1705" s="267"/>
      <c r="E1705" s="267"/>
      <c r="F1705" s="267"/>
      <c r="G1705" s="267"/>
      <c r="H1705" s="267"/>
      <c r="I1705" s="267"/>
      <c r="J1705" s="267"/>
    </row>
    <row r="1706" spans="1:10" ht="12.75">
      <c r="A1706" s="267"/>
      <c r="B1706" s="267"/>
      <c r="C1706" s="267"/>
      <c r="D1706" s="267"/>
      <c r="E1706" s="267"/>
      <c r="F1706" s="267"/>
      <c r="G1706" s="267"/>
      <c r="H1706" s="267"/>
      <c r="I1706" s="267"/>
      <c r="J1706" s="267"/>
    </row>
    <row r="1707" spans="1:10" ht="12.75">
      <c r="A1707" s="267"/>
      <c r="B1707" s="267"/>
      <c r="C1707" s="267"/>
      <c r="D1707" s="267"/>
      <c r="E1707" s="267"/>
      <c r="F1707" s="267"/>
      <c r="G1707" s="267"/>
      <c r="H1707" s="267"/>
      <c r="I1707" s="267"/>
      <c r="J1707" s="267"/>
    </row>
    <row r="1708" spans="1:10" ht="12.75">
      <c r="A1708" s="267"/>
      <c r="B1708" s="267"/>
      <c r="C1708" s="267"/>
      <c r="D1708" s="267"/>
      <c r="E1708" s="267"/>
      <c r="F1708" s="267"/>
      <c r="G1708" s="267"/>
      <c r="H1708" s="267"/>
      <c r="I1708" s="267"/>
      <c r="J1708" s="267"/>
    </row>
    <row r="1709" spans="1:10" ht="12.75">
      <c r="A1709" s="267"/>
      <c r="B1709" s="267"/>
      <c r="C1709" s="267"/>
      <c r="D1709" s="267"/>
      <c r="E1709" s="267"/>
      <c r="F1709" s="267"/>
      <c r="G1709" s="267"/>
      <c r="H1709" s="267"/>
      <c r="I1709" s="267"/>
      <c r="J1709" s="267"/>
    </row>
    <row r="1710" spans="1:10" ht="12.75">
      <c r="A1710" s="267"/>
      <c r="B1710" s="267"/>
      <c r="C1710" s="267"/>
      <c r="D1710" s="267"/>
      <c r="E1710" s="267"/>
      <c r="F1710" s="267"/>
      <c r="G1710" s="267"/>
      <c r="H1710" s="267"/>
      <c r="I1710" s="267"/>
      <c r="J1710" s="267"/>
    </row>
    <row r="1711" spans="1:10" ht="12.75">
      <c r="A1711" s="267"/>
      <c r="B1711" s="267"/>
      <c r="C1711" s="267"/>
      <c r="D1711" s="267"/>
      <c r="E1711" s="267"/>
      <c r="F1711" s="267"/>
      <c r="G1711" s="267"/>
      <c r="H1711" s="267"/>
      <c r="I1711" s="267"/>
      <c r="J1711" s="267"/>
    </row>
    <row r="1712" spans="1:10" ht="12.75">
      <c r="A1712" s="267"/>
      <c r="B1712" s="267"/>
      <c r="C1712" s="267"/>
      <c r="D1712" s="267"/>
      <c r="E1712" s="267"/>
      <c r="F1712" s="267"/>
      <c r="G1712" s="267"/>
      <c r="H1712" s="267"/>
      <c r="I1712" s="267"/>
      <c r="J1712" s="267"/>
    </row>
    <row r="1713" spans="1:10" ht="12.75">
      <c r="A1713" s="267"/>
      <c r="B1713" s="267"/>
      <c r="C1713" s="267"/>
      <c r="D1713" s="267"/>
      <c r="E1713" s="267"/>
      <c r="F1713" s="267"/>
      <c r="G1713" s="267"/>
      <c r="H1713" s="267"/>
      <c r="I1713" s="267"/>
      <c r="J1713" s="267"/>
    </row>
    <row r="1714" spans="1:10" ht="12.75">
      <c r="A1714" s="267"/>
      <c r="B1714" s="267"/>
      <c r="C1714" s="267"/>
      <c r="D1714" s="267"/>
      <c r="E1714" s="267"/>
      <c r="F1714" s="267"/>
      <c r="G1714" s="267"/>
      <c r="H1714" s="267"/>
      <c r="I1714" s="267"/>
      <c r="J1714" s="267"/>
    </row>
    <row r="1715" spans="1:10" ht="12.75">
      <c r="A1715" s="267"/>
      <c r="B1715" s="267"/>
      <c r="C1715" s="267"/>
      <c r="D1715" s="267"/>
      <c r="E1715" s="267"/>
      <c r="F1715" s="267"/>
      <c r="G1715" s="267"/>
      <c r="H1715" s="267"/>
      <c r="I1715" s="267"/>
      <c r="J1715" s="267"/>
    </row>
    <row r="1716" spans="1:10" ht="12.75">
      <c r="A1716" s="267"/>
      <c r="B1716" s="267"/>
      <c r="C1716" s="267"/>
      <c r="D1716" s="267"/>
      <c r="E1716" s="267"/>
      <c r="F1716" s="267"/>
      <c r="G1716" s="267"/>
      <c r="H1716" s="267"/>
      <c r="I1716" s="267"/>
      <c r="J1716" s="267"/>
    </row>
    <row r="1717" spans="1:10" ht="12.75">
      <c r="A1717" s="267"/>
      <c r="B1717" s="267"/>
      <c r="C1717" s="267"/>
      <c r="D1717" s="267"/>
      <c r="E1717" s="267"/>
      <c r="F1717" s="267"/>
      <c r="G1717" s="267"/>
      <c r="H1717" s="267"/>
      <c r="I1717" s="267"/>
      <c r="J1717" s="267"/>
    </row>
    <row r="1718" spans="1:10" ht="12.75">
      <c r="A1718" s="267"/>
      <c r="B1718" s="267"/>
      <c r="C1718" s="267"/>
      <c r="D1718" s="267"/>
      <c r="E1718" s="267"/>
      <c r="F1718" s="267"/>
      <c r="G1718" s="267"/>
      <c r="H1718" s="267"/>
      <c r="I1718" s="267"/>
      <c r="J1718" s="267"/>
    </row>
    <row r="1719" spans="1:10" ht="12.75">
      <c r="A1719" s="267"/>
      <c r="B1719" s="267"/>
      <c r="C1719" s="267"/>
      <c r="D1719" s="267"/>
      <c r="E1719" s="267"/>
      <c r="F1719" s="267"/>
      <c r="G1719" s="267"/>
      <c r="H1719" s="267"/>
      <c r="I1719" s="267"/>
      <c r="J1719" s="267"/>
    </row>
    <row r="1720" spans="1:10" ht="12.75">
      <c r="A1720" s="267"/>
      <c r="B1720" s="267"/>
      <c r="C1720" s="267"/>
      <c r="D1720" s="267"/>
      <c r="E1720" s="267"/>
      <c r="F1720" s="267"/>
      <c r="G1720" s="267"/>
      <c r="H1720" s="267"/>
      <c r="I1720" s="267"/>
      <c r="J1720" s="267"/>
    </row>
    <row r="1721" spans="1:10" ht="12.75">
      <c r="A1721" s="267"/>
      <c r="B1721" s="267"/>
      <c r="C1721" s="267"/>
      <c r="D1721" s="267"/>
      <c r="E1721" s="267"/>
      <c r="F1721" s="267"/>
      <c r="G1721" s="267"/>
      <c r="H1721" s="267"/>
      <c r="I1721" s="267"/>
      <c r="J1721" s="267"/>
    </row>
    <row r="1722" spans="1:10" ht="12.75">
      <c r="A1722" s="267"/>
      <c r="B1722" s="267"/>
      <c r="C1722" s="267"/>
      <c r="D1722" s="267"/>
      <c r="E1722" s="267"/>
      <c r="F1722" s="267"/>
      <c r="G1722" s="267"/>
      <c r="H1722" s="267"/>
      <c r="I1722" s="267"/>
      <c r="J1722" s="267"/>
    </row>
    <row r="1723" spans="1:10" ht="12.75">
      <c r="A1723" s="267"/>
      <c r="B1723" s="267"/>
      <c r="C1723" s="267"/>
      <c r="D1723" s="267"/>
      <c r="E1723" s="267"/>
      <c r="F1723" s="267"/>
      <c r="G1723" s="267"/>
      <c r="H1723" s="267"/>
      <c r="I1723" s="267"/>
      <c r="J1723" s="267"/>
    </row>
    <row r="1724" spans="1:10" ht="12.75">
      <c r="A1724" s="267"/>
      <c r="B1724" s="267"/>
      <c r="C1724" s="267"/>
      <c r="D1724" s="267"/>
      <c r="E1724" s="267"/>
      <c r="F1724" s="267"/>
      <c r="G1724" s="267"/>
      <c r="H1724" s="267"/>
      <c r="I1724" s="267"/>
      <c r="J1724" s="267"/>
    </row>
    <row r="1725" spans="1:10" ht="12.75">
      <c r="A1725" s="267"/>
      <c r="B1725" s="267"/>
      <c r="C1725" s="267"/>
      <c r="D1725" s="267"/>
      <c r="E1725" s="267"/>
      <c r="F1725" s="267"/>
      <c r="G1725" s="267"/>
      <c r="H1725" s="267"/>
      <c r="I1725" s="267"/>
      <c r="J1725" s="267"/>
    </row>
    <row r="1726" spans="1:10" ht="12.75">
      <c r="A1726" s="267"/>
      <c r="B1726" s="267"/>
      <c r="C1726" s="267"/>
      <c r="D1726" s="267"/>
      <c r="E1726" s="267"/>
      <c r="F1726" s="267"/>
      <c r="G1726" s="267"/>
      <c r="H1726" s="267"/>
      <c r="I1726" s="267"/>
      <c r="J1726" s="267"/>
    </row>
    <row r="1727" spans="1:10" ht="12.75">
      <c r="A1727" s="267"/>
      <c r="B1727" s="267"/>
      <c r="C1727" s="267"/>
      <c r="D1727" s="267"/>
      <c r="E1727" s="267"/>
      <c r="F1727" s="267"/>
      <c r="G1727" s="267"/>
      <c r="H1727" s="267"/>
      <c r="I1727" s="267"/>
      <c r="J1727" s="267"/>
    </row>
    <row r="1728" spans="1:10" ht="12.75">
      <c r="A1728" s="267"/>
      <c r="B1728" s="267"/>
      <c r="C1728" s="267"/>
      <c r="D1728" s="267"/>
      <c r="E1728" s="267"/>
      <c r="F1728" s="267"/>
      <c r="G1728" s="267"/>
      <c r="H1728" s="267"/>
      <c r="I1728" s="267"/>
      <c r="J1728" s="267"/>
    </row>
    <row r="1729" spans="1:10" ht="12.75">
      <c r="A1729" s="267"/>
      <c r="B1729" s="267"/>
      <c r="C1729" s="267"/>
      <c r="D1729" s="267"/>
      <c r="E1729" s="267"/>
      <c r="F1729" s="267"/>
      <c r="G1729" s="267"/>
      <c r="H1729" s="267"/>
      <c r="I1729" s="267"/>
      <c r="J1729" s="267"/>
    </row>
    <row r="1730" spans="1:10" ht="12.75">
      <c r="A1730" s="267"/>
      <c r="B1730" s="267"/>
      <c r="C1730" s="267"/>
      <c r="D1730" s="267"/>
      <c r="E1730" s="267"/>
      <c r="F1730" s="267"/>
      <c r="G1730" s="267"/>
      <c r="H1730" s="267"/>
      <c r="I1730" s="267"/>
      <c r="J1730" s="267"/>
    </row>
    <row r="1731" spans="1:10" ht="12.75">
      <c r="A1731" s="267"/>
      <c r="B1731" s="267"/>
      <c r="C1731" s="267"/>
      <c r="D1731" s="267"/>
      <c r="E1731" s="267"/>
      <c r="F1731" s="267"/>
      <c r="G1731" s="267"/>
      <c r="H1731" s="267"/>
      <c r="I1731" s="267"/>
      <c r="J1731" s="267"/>
    </row>
    <row r="1732" spans="1:10" ht="12.75">
      <c r="A1732" s="267"/>
      <c r="B1732" s="267"/>
      <c r="C1732" s="267"/>
      <c r="D1732" s="267"/>
      <c r="E1732" s="267"/>
      <c r="F1732" s="267"/>
      <c r="G1732" s="267"/>
      <c r="H1732" s="267"/>
      <c r="I1732" s="267"/>
      <c r="J1732" s="267"/>
    </row>
    <row r="1733" spans="1:10" ht="12.75">
      <c r="A1733" s="267"/>
      <c r="B1733" s="267"/>
      <c r="C1733" s="267"/>
      <c r="D1733" s="267"/>
      <c r="E1733" s="267"/>
      <c r="F1733" s="267"/>
      <c r="G1733" s="267"/>
      <c r="H1733" s="267"/>
      <c r="I1733" s="267"/>
      <c r="J1733" s="267"/>
    </row>
    <row r="1734" spans="1:10" ht="12.75">
      <c r="A1734" s="267"/>
      <c r="B1734" s="267"/>
      <c r="C1734" s="267"/>
      <c r="D1734" s="267"/>
      <c r="E1734" s="267"/>
      <c r="F1734" s="267"/>
      <c r="G1734" s="267"/>
      <c r="H1734" s="267"/>
      <c r="I1734" s="267"/>
      <c r="J1734" s="267"/>
    </row>
    <row r="1735" spans="1:10" ht="12.75">
      <c r="A1735" s="267"/>
      <c r="B1735" s="267"/>
      <c r="C1735" s="267"/>
      <c r="D1735" s="267"/>
      <c r="E1735" s="267"/>
      <c r="F1735" s="267"/>
      <c r="G1735" s="267"/>
      <c r="H1735" s="267"/>
      <c r="I1735" s="267"/>
      <c r="J1735" s="267"/>
    </row>
    <row r="1736" spans="1:10" ht="12.75">
      <c r="A1736" s="267"/>
      <c r="B1736" s="267"/>
      <c r="C1736" s="267"/>
      <c r="D1736" s="267"/>
      <c r="E1736" s="267"/>
      <c r="F1736" s="267"/>
      <c r="G1736" s="267"/>
      <c r="H1736" s="267"/>
      <c r="I1736" s="267"/>
      <c r="J1736" s="267"/>
    </row>
    <row r="1737" spans="1:10" ht="12.75">
      <c r="A1737" s="267"/>
      <c r="B1737" s="267"/>
      <c r="C1737" s="267"/>
      <c r="D1737" s="267"/>
      <c r="E1737" s="267"/>
      <c r="F1737" s="267"/>
      <c r="G1737" s="267"/>
      <c r="H1737" s="267"/>
      <c r="I1737" s="267"/>
      <c r="J1737" s="267"/>
    </row>
    <row r="1738" spans="1:10" ht="12.75">
      <c r="A1738" s="267"/>
      <c r="B1738" s="267"/>
      <c r="C1738" s="267"/>
      <c r="D1738" s="267"/>
      <c r="E1738" s="267"/>
      <c r="F1738" s="267"/>
      <c r="G1738" s="267"/>
      <c r="H1738" s="267"/>
      <c r="I1738" s="267"/>
      <c r="J1738" s="267"/>
    </row>
    <row r="1739" spans="1:10" ht="12.75">
      <c r="A1739" s="267"/>
      <c r="B1739" s="267"/>
      <c r="C1739" s="267"/>
      <c r="D1739" s="267"/>
      <c r="E1739" s="267"/>
      <c r="F1739" s="267"/>
      <c r="G1739" s="267"/>
      <c r="H1739" s="267"/>
      <c r="I1739" s="267"/>
      <c r="J1739" s="267"/>
    </row>
    <row r="1740" spans="1:10" ht="12.75">
      <c r="A1740" s="267"/>
      <c r="B1740" s="267"/>
      <c r="C1740" s="267"/>
      <c r="D1740" s="267"/>
      <c r="E1740" s="267"/>
      <c r="F1740" s="267"/>
      <c r="G1740" s="267"/>
      <c r="H1740" s="267"/>
      <c r="I1740" s="267"/>
      <c r="J1740" s="267"/>
    </row>
    <row r="1741" spans="1:10" ht="12.75">
      <c r="A1741" s="267"/>
      <c r="B1741" s="267"/>
      <c r="C1741" s="267"/>
      <c r="D1741" s="267"/>
      <c r="E1741" s="267"/>
      <c r="F1741" s="267"/>
      <c r="G1741" s="267"/>
      <c r="H1741" s="267"/>
      <c r="I1741" s="267"/>
      <c r="J1741" s="267"/>
    </row>
    <row r="1742" spans="1:10" ht="12.75">
      <c r="A1742" s="267"/>
      <c r="B1742" s="267"/>
      <c r="C1742" s="267"/>
      <c r="D1742" s="267"/>
      <c r="E1742" s="267"/>
      <c r="F1742" s="267"/>
      <c r="G1742" s="267"/>
      <c r="H1742" s="267"/>
      <c r="I1742" s="267"/>
      <c r="J1742" s="267"/>
    </row>
    <row r="1743" spans="1:10" ht="12.75">
      <c r="A1743" s="267"/>
      <c r="B1743" s="267"/>
      <c r="C1743" s="267"/>
      <c r="D1743" s="267"/>
      <c r="E1743" s="267"/>
      <c r="F1743" s="267"/>
      <c r="G1743" s="267"/>
      <c r="H1743" s="267"/>
      <c r="I1743" s="267"/>
      <c r="J1743" s="267"/>
    </row>
    <row r="1744" spans="1:10" ht="12.75">
      <c r="A1744" s="267"/>
      <c r="B1744" s="267"/>
      <c r="C1744" s="267"/>
      <c r="D1744" s="267"/>
      <c r="E1744" s="267"/>
      <c r="F1744" s="267"/>
      <c r="G1744" s="267"/>
      <c r="H1744" s="267"/>
      <c r="I1744" s="267"/>
      <c r="J1744" s="267"/>
    </row>
    <row r="1745" spans="1:10" ht="12.75">
      <c r="A1745" s="267"/>
      <c r="B1745" s="267"/>
      <c r="C1745" s="267"/>
      <c r="D1745" s="267"/>
      <c r="E1745" s="267"/>
      <c r="F1745" s="267"/>
      <c r="G1745" s="267"/>
      <c r="H1745" s="267"/>
      <c r="I1745" s="267"/>
      <c r="J1745" s="267"/>
    </row>
    <row r="1746" spans="1:10" ht="12.75">
      <c r="A1746" s="267"/>
      <c r="B1746" s="267"/>
      <c r="C1746" s="267"/>
      <c r="D1746" s="267"/>
      <c r="E1746" s="267"/>
      <c r="F1746" s="267"/>
      <c r="G1746" s="267"/>
      <c r="H1746" s="267"/>
      <c r="I1746" s="267"/>
      <c r="J1746" s="267"/>
    </row>
    <row r="1747" spans="1:10" ht="12.75">
      <c r="A1747" s="267"/>
      <c r="B1747" s="267"/>
      <c r="C1747" s="267"/>
      <c r="D1747" s="267"/>
      <c r="E1747" s="267"/>
      <c r="F1747" s="267"/>
      <c r="G1747" s="267"/>
      <c r="H1747" s="267"/>
      <c r="I1747" s="267"/>
      <c r="J1747" s="267"/>
    </row>
    <row r="1748" spans="1:10" ht="12.75">
      <c r="A1748" s="267"/>
      <c r="B1748" s="267"/>
      <c r="C1748" s="267"/>
      <c r="D1748" s="267"/>
      <c r="E1748" s="267"/>
      <c r="F1748" s="267"/>
      <c r="G1748" s="267"/>
      <c r="H1748" s="267"/>
      <c r="I1748" s="267"/>
      <c r="J1748" s="267"/>
    </row>
    <row r="1749" spans="1:10" ht="12.75">
      <c r="A1749" s="267"/>
      <c r="B1749" s="267"/>
      <c r="C1749" s="267"/>
      <c r="D1749" s="267"/>
      <c r="E1749" s="267"/>
      <c r="F1749" s="267"/>
      <c r="G1749" s="267"/>
      <c r="H1749" s="267"/>
      <c r="I1749" s="267"/>
      <c r="J1749" s="267"/>
    </row>
    <row r="1750" spans="1:10" ht="12.75">
      <c r="A1750" s="267"/>
      <c r="B1750" s="267"/>
      <c r="C1750" s="267"/>
      <c r="D1750" s="267"/>
      <c r="E1750" s="267"/>
      <c r="F1750" s="267"/>
      <c r="G1750" s="267"/>
      <c r="H1750" s="267"/>
      <c r="I1750" s="267"/>
      <c r="J1750" s="267"/>
    </row>
    <row r="1751" spans="1:10" ht="12.75">
      <c r="A1751" s="267"/>
      <c r="B1751" s="267"/>
      <c r="C1751" s="267"/>
      <c r="D1751" s="267"/>
      <c r="E1751" s="267"/>
      <c r="F1751" s="267"/>
      <c r="G1751" s="267"/>
      <c r="H1751" s="267"/>
      <c r="I1751" s="267"/>
      <c r="J1751" s="267"/>
    </row>
    <row r="1752" spans="1:10" ht="12.75">
      <c r="A1752" s="267"/>
      <c r="B1752" s="267"/>
      <c r="C1752" s="267"/>
      <c r="D1752" s="267"/>
      <c r="E1752" s="267"/>
      <c r="F1752" s="267"/>
      <c r="G1752" s="267"/>
      <c r="H1752" s="267"/>
      <c r="I1752" s="267"/>
      <c r="J1752" s="267"/>
    </row>
    <row r="1753" spans="1:10" ht="12.75">
      <c r="A1753" s="267"/>
      <c r="B1753" s="267"/>
      <c r="C1753" s="267"/>
      <c r="D1753" s="267"/>
      <c r="E1753" s="267"/>
      <c r="F1753" s="267"/>
      <c r="G1753" s="267"/>
      <c r="H1753" s="267"/>
      <c r="I1753" s="267"/>
      <c r="J1753" s="267"/>
    </row>
    <row r="1754" spans="1:10" ht="12.75">
      <c r="A1754" s="267"/>
      <c r="B1754" s="267"/>
      <c r="C1754" s="267"/>
      <c r="D1754" s="267"/>
      <c r="E1754" s="267"/>
      <c r="F1754" s="267"/>
      <c r="G1754" s="267"/>
      <c r="H1754" s="267"/>
      <c r="I1754" s="267"/>
      <c r="J1754" s="267"/>
    </row>
    <row r="1755" spans="1:10" ht="12.75">
      <c r="A1755" s="267"/>
      <c r="B1755" s="267"/>
      <c r="C1755" s="267"/>
      <c r="D1755" s="267"/>
      <c r="E1755" s="267"/>
      <c r="F1755" s="267"/>
      <c r="G1755" s="267"/>
      <c r="H1755" s="267"/>
      <c r="I1755" s="267"/>
      <c r="J1755" s="267"/>
    </row>
    <row r="1756" spans="1:10" ht="12.75">
      <c r="A1756" s="267"/>
      <c r="B1756" s="267"/>
      <c r="C1756" s="267"/>
      <c r="D1756" s="267"/>
      <c r="E1756" s="267"/>
      <c r="F1756" s="267"/>
      <c r="G1756" s="267"/>
      <c r="H1756" s="267"/>
      <c r="I1756" s="267"/>
      <c r="J1756" s="267"/>
    </row>
    <row r="1757" spans="1:10" ht="12.75">
      <c r="A1757" s="267"/>
      <c r="B1757" s="267"/>
      <c r="C1757" s="267"/>
      <c r="D1757" s="267"/>
      <c r="E1757" s="267"/>
      <c r="F1757" s="267"/>
      <c r="G1757" s="267"/>
      <c r="H1757" s="267"/>
      <c r="I1757" s="267"/>
      <c r="J1757" s="267"/>
    </row>
    <row r="1758" spans="1:10" ht="12.75">
      <c r="A1758" s="267"/>
      <c r="B1758" s="267"/>
      <c r="C1758" s="267"/>
      <c r="D1758" s="267"/>
      <c r="E1758" s="267"/>
      <c r="F1758" s="267"/>
      <c r="G1758" s="267"/>
      <c r="H1758" s="267"/>
      <c r="I1758" s="267"/>
      <c r="J1758" s="267"/>
    </row>
    <row r="1759" spans="1:10" ht="12.75">
      <c r="A1759" s="267"/>
      <c r="B1759" s="267"/>
      <c r="C1759" s="267"/>
      <c r="D1759" s="267"/>
      <c r="E1759" s="267"/>
      <c r="F1759" s="267"/>
      <c r="G1759" s="267"/>
      <c r="H1759" s="267"/>
      <c r="I1759" s="267"/>
      <c r="J1759" s="267"/>
    </row>
    <row r="1760" spans="1:10" ht="12.75">
      <c r="A1760" s="267"/>
      <c r="B1760" s="267"/>
      <c r="C1760" s="267"/>
      <c r="D1760" s="267"/>
      <c r="E1760" s="267"/>
      <c r="F1760" s="267"/>
      <c r="G1760" s="267"/>
      <c r="H1760" s="267"/>
      <c r="I1760" s="267"/>
      <c r="J1760" s="267"/>
    </row>
    <row r="1761" spans="1:10" ht="12.75">
      <c r="A1761" s="267"/>
      <c r="B1761" s="267"/>
      <c r="C1761" s="267"/>
      <c r="D1761" s="267"/>
      <c r="E1761" s="267"/>
      <c r="F1761" s="267"/>
      <c r="G1761" s="267"/>
      <c r="H1761" s="267"/>
      <c r="I1761" s="267"/>
      <c r="J1761" s="267"/>
    </row>
    <row r="1762" spans="1:10" ht="12.75">
      <c r="A1762" s="267"/>
      <c r="B1762" s="267"/>
      <c r="C1762" s="267"/>
      <c r="D1762" s="267"/>
      <c r="E1762" s="267"/>
      <c r="F1762" s="267"/>
      <c r="G1762" s="267"/>
      <c r="H1762" s="267"/>
      <c r="I1762" s="267"/>
      <c r="J1762" s="267"/>
    </row>
    <row r="1763" spans="1:10" ht="12.75">
      <c r="A1763" s="267"/>
      <c r="B1763" s="267"/>
      <c r="C1763" s="267"/>
      <c r="D1763" s="267"/>
      <c r="E1763" s="267"/>
      <c r="F1763" s="267"/>
      <c r="G1763" s="267"/>
      <c r="H1763" s="267"/>
      <c r="I1763" s="267"/>
      <c r="J1763" s="267"/>
    </row>
    <row r="1764" spans="1:10" ht="12.75">
      <c r="A1764" s="267"/>
      <c r="B1764" s="267"/>
      <c r="C1764" s="267"/>
      <c r="D1764" s="267"/>
      <c r="E1764" s="267"/>
      <c r="F1764" s="267"/>
      <c r="G1764" s="267"/>
      <c r="H1764" s="267"/>
      <c r="I1764" s="267"/>
      <c r="J1764" s="267"/>
    </row>
    <row r="1765" spans="1:10" ht="12.75">
      <c r="A1765" s="267"/>
      <c r="B1765" s="267"/>
      <c r="C1765" s="267"/>
      <c r="D1765" s="267"/>
      <c r="E1765" s="267"/>
      <c r="F1765" s="267"/>
      <c r="G1765" s="267"/>
      <c r="H1765" s="267"/>
      <c r="I1765" s="267"/>
      <c r="J1765" s="267"/>
    </row>
    <row r="1766" spans="1:10" ht="12.75">
      <c r="A1766" s="267"/>
      <c r="B1766" s="267"/>
      <c r="C1766" s="267"/>
      <c r="D1766" s="267"/>
      <c r="E1766" s="267"/>
      <c r="F1766" s="267"/>
      <c r="G1766" s="267"/>
      <c r="H1766" s="267"/>
      <c r="I1766" s="267"/>
      <c r="J1766" s="267"/>
    </row>
    <row r="1767" spans="1:10" ht="12.75">
      <c r="A1767" s="267"/>
      <c r="B1767" s="267"/>
      <c r="C1767" s="267"/>
      <c r="D1767" s="267"/>
      <c r="E1767" s="267"/>
      <c r="F1767" s="267"/>
      <c r="G1767" s="267"/>
      <c r="H1767" s="267"/>
      <c r="I1767" s="267"/>
      <c r="J1767" s="267"/>
    </row>
    <row r="1768" spans="1:10" ht="12.75">
      <c r="A1768" s="267"/>
      <c r="B1768" s="267"/>
      <c r="C1768" s="267"/>
      <c r="D1768" s="267"/>
      <c r="E1768" s="267"/>
      <c r="F1768" s="267"/>
      <c r="G1768" s="267"/>
      <c r="H1768" s="267"/>
      <c r="I1768" s="267"/>
      <c r="J1768" s="267"/>
    </row>
    <row r="1769" spans="1:10" ht="12.75">
      <c r="A1769" s="267"/>
      <c r="B1769" s="267"/>
      <c r="C1769" s="267"/>
      <c r="D1769" s="267"/>
      <c r="E1769" s="267"/>
      <c r="F1769" s="267"/>
      <c r="G1769" s="267"/>
      <c r="H1769" s="267"/>
      <c r="I1769" s="267"/>
      <c r="J1769" s="267"/>
    </row>
    <row r="1770" spans="1:10" ht="12.75">
      <c r="A1770" s="267"/>
      <c r="B1770" s="267"/>
      <c r="C1770" s="267"/>
      <c r="D1770" s="267"/>
      <c r="E1770" s="267"/>
      <c r="F1770" s="267"/>
      <c r="G1770" s="267"/>
      <c r="H1770" s="267"/>
      <c r="I1770" s="267"/>
      <c r="J1770" s="267"/>
    </row>
    <row r="1771" spans="1:10" ht="12.75">
      <c r="A1771" s="267"/>
      <c r="B1771" s="267"/>
      <c r="C1771" s="267"/>
      <c r="D1771" s="267"/>
      <c r="E1771" s="267"/>
      <c r="F1771" s="267"/>
      <c r="G1771" s="267"/>
      <c r="H1771" s="267"/>
      <c r="I1771" s="267"/>
      <c r="J1771" s="267"/>
    </row>
    <row r="1772" spans="1:10" ht="12.75">
      <c r="A1772" s="267"/>
      <c r="B1772" s="267"/>
      <c r="C1772" s="267"/>
      <c r="D1772" s="267"/>
      <c r="E1772" s="267"/>
      <c r="F1772" s="267"/>
      <c r="G1772" s="267"/>
      <c r="H1772" s="267"/>
      <c r="I1772" s="267"/>
      <c r="J1772" s="267"/>
    </row>
    <row r="1773" spans="1:10" ht="12.75">
      <c r="A1773" s="267"/>
      <c r="B1773" s="267"/>
      <c r="C1773" s="267"/>
      <c r="D1773" s="267"/>
      <c r="E1773" s="267"/>
      <c r="F1773" s="267"/>
      <c r="G1773" s="267"/>
      <c r="H1773" s="267"/>
      <c r="I1773" s="267"/>
      <c r="J1773" s="267"/>
    </row>
    <row r="1774" spans="1:10" ht="12.75">
      <c r="A1774" s="267"/>
      <c r="B1774" s="267"/>
      <c r="C1774" s="267"/>
      <c r="D1774" s="267"/>
      <c r="E1774" s="267"/>
      <c r="F1774" s="267"/>
      <c r="G1774" s="267"/>
      <c r="H1774" s="267"/>
      <c r="I1774" s="267"/>
      <c r="J1774" s="267"/>
    </row>
    <row r="1775" spans="1:10" ht="12.75">
      <c r="A1775" s="267"/>
      <c r="B1775" s="267"/>
      <c r="C1775" s="267"/>
      <c r="D1775" s="267"/>
      <c r="E1775" s="267"/>
      <c r="F1775" s="267"/>
      <c r="G1775" s="267"/>
      <c r="H1775" s="267"/>
      <c r="I1775" s="267"/>
      <c r="J1775" s="267"/>
    </row>
    <row r="1776" spans="1:10" ht="12.75">
      <c r="A1776" s="267"/>
      <c r="B1776" s="267"/>
      <c r="C1776" s="267"/>
      <c r="D1776" s="267"/>
      <c r="E1776" s="267"/>
      <c r="F1776" s="267"/>
      <c r="G1776" s="267"/>
      <c r="H1776" s="267"/>
      <c r="I1776" s="267"/>
      <c r="J1776" s="267"/>
    </row>
    <row r="1777" spans="1:10" ht="12.75">
      <c r="A1777" s="267"/>
      <c r="B1777" s="267"/>
      <c r="C1777" s="267"/>
      <c r="D1777" s="267"/>
      <c r="E1777" s="267"/>
      <c r="F1777" s="267"/>
      <c r="G1777" s="267"/>
      <c r="H1777" s="267"/>
      <c r="I1777" s="267"/>
      <c r="J1777" s="267"/>
    </row>
    <row r="1778" spans="1:10" ht="12.75">
      <c r="A1778" s="267"/>
      <c r="B1778" s="267"/>
      <c r="C1778" s="267"/>
      <c r="D1778" s="267"/>
      <c r="E1778" s="267"/>
      <c r="F1778" s="267"/>
      <c r="G1778" s="267"/>
      <c r="H1778" s="267"/>
      <c r="I1778" s="267"/>
      <c r="J1778" s="267"/>
    </row>
    <row r="1779" spans="1:10" ht="12.75">
      <c r="A1779" s="267"/>
      <c r="B1779" s="267"/>
      <c r="C1779" s="267"/>
      <c r="D1779" s="267"/>
      <c r="E1779" s="267"/>
      <c r="F1779" s="267"/>
      <c r="G1779" s="267"/>
      <c r="H1779" s="267"/>
      <c r="I1779" s="267"/>
      <c r="J1779" s="267"/>
    </row>
    <row r="1780" spans="1:10" ht="12.75">
      <c r="A1780" s="267"/>
      <c r="B1780" s="267"/>
      <c r="C1780" s="267"/>
      <c r="D1780" s="267"/>
      <c r="E1780" s="267"/>
      <c r="F1780" s="267"/>
      <c r="G1780" s="267"/>
      <c r="H1780" s="267"/>
      <c r="I1780" s="267"/>
      <c r="J1780" s="267"/>
    </row>
    <row r="1781" spans="1:10" ht="12.75">
      <c r="A1781" s="267"/>
      <c r="B1781" s="267"/>
      <c r="C1781" s="267"/>
      <c r="D1781" s="267"/>
      <c r="E1781" s="267"/>
      <c r="F1781" s="267"/>
      <c r="G1781" s="267"/>
      <c r="H1781" s="267"/>
      <c r="I1781" s="267"/>
      <c r="J1781" s="267"/>
    </row>
    <row r="1782" spans="1:10" ht="12.75">
      <c r="A1782" s="267"/>
      <c r="B1782" s="267"/>
      <c r="C1782" s="267"/>
      <c r="D1782" s="267"/>
      <c r="E1782" s="267"/>
      <c r="F1782" s="267"/>
      <c r="G1782" s="267"/>
      <c r="H1782" s="267"/>
      <c r="I1782" s="267"/>
      <c r="J1782" s="267"/>
    </row>
    <row r="1783" spans="1:10" ht="12.75">
      <c r="A1783" s="267"/>
      <c r="B1783" s="267"/>
      <c r="C1783" s="267"/>
      <c r="D1783" s="267"/>
      <c r="E1783" s="267"/>
      <c r="F1783" s="267"/>
      <c r="G1783" s="267"/>
      <c r="H1783" s="267"/>
      <c r="I1783" s="267"/>
      <c r="J1783" s="267"/>
    </row>
    <row r="1784" spans="1:10" ht="12.75">
      <c r="A1784" s="267"/>
      <c r="B1784" s="267"/>
      <c r="C1784" s="267"/>
      <c r="D1784" s="267"/>
      <c r="E1784" s="267"/>
      <c r="F1784" s="267"/>
      <c r="G1784" s="267"/>
      <c r="H1784" s="267"/>
      <c r="I1784" s="267"/>
      <c r="J1784" s="267"/>
    </row>
    <row r="1785" spans="1:10" ht="12.75">
      <c r="A1785" s="267"/>
      <c r="B1785" s="267"/>
      <c r="C1785" s="267"/>
      <c r="D1785" s="267"/>
      <c r="E1785" s="267"/>
      <c r="F1785" s="267"/>
      <c r="G1785" s="267"/>
      <c r="H1785" s="267"/>
      <c r="I1785" s="267"/>
      <c r="J1785" s="267"/>
    </row>
    <row r="1786" spans="1:10" ht="12.75">
      <c r="A1786" s="267"/>
      <c r="B1786" s="267"/>
      <c r="C1786" s="267"/>
      <c r="D1786" s="267"/>
      <c r="E1786" s="267"/>
      <c r="F1786" s="267"/>
      <c r="G1786" s="267"/>
      <c r="H1786" s="267"/>
      <c r="I1786" s="267"/>
      <c r="J1786" s="267"/>
    </row>
    <row r="1787" spans="1:10" ht="12.75">
      <c r="A1787" s="267"/>
      <c r="B1787" s="267"/>
      <c r="C1787" s="267"/>
      <c r="D1787" s="267"/>
      <c r="E1787" s="267"/>
      <c r="F1787" s="267"/>
      <c r="G1787" s="267"/>
      <c r="H1787" s="267"/>
      <c r="I1787" s="267"/>
      <c r="J1787" s="267"/>
    </row>
    <row r="1788" spans="1:10" ht="12.75">
      <c r="A1788" s="267"/>
      <c r="B1788" s="267"/>
      <c r="C1788" s="267"/>
      <c r="D1788" s="267"/>
      <c r="E1788" s="267"/>
      <c r="F1788" s="267"/>
      <c r="G1788" s="267"/>
      <c r="H1788" s="267"/>
      <c r="I1788" s="267"/>
      <c r="J1788" s="267"/>
    </row>
    <row r="1789" spans="1:10" ht="12.75">
      <c r="A1789" s="267"/>
      <c r="B1789" s="267"/>
      <c r="C1789" s="267"/>
      <c r="D1789" s="267"/>
      <c r="E1789" s="267"/>
      <c r="F1789" s="267"/>
      <c r="G1789" s="267"/>
      <c r="H1789" s="267"/>
      <c r="I1789" s="267"/>
      <c r="J1789" s="267"/>
    </row>
    <row r="1790" spans="1:10" ht="12.75">
      <c r="A1790" s="267"/>
      <c r="B1790" s="267"/>
      <c r="C1790" s="267"/>
      <c r="D1790" s="267"/>
      <c r="E1790" s="267"/>
      <c r="F1790" s="267"/>
      <c r="G1790" s="267"/>
      <c r="H1790" s="267"/>
      <c r="I1790" s="267"/>
      <c r="J1790" s="267"/>
    </row>
    <row r="1791" spans="1:10" ht="12.75">
      <c r="A1791" s="267"/>
      <c r="B1791" s="267"/>
      <c r="C1791" s="267"/>
      <c r="D1791" s="267"/>
      <c r="E1791" s="267"/>
      <c r="F1791" s="267"/>
      <c r="G1791" s="267"/>
      <c r="H1791" s="267"/>
      <c r="I1791" s="267"/>
      <c r="J1791" s="267"/>
    </row>
    <row r="1792" spans="1:10" ht="12.75">
      <c r="A1792" s="267"/>
      <c r="B1792" s="267"/>
      <c r="C1792" s="267"/>
      <c r="D1792" s="267"/>
      <c r="E1792" s="267"/>
      <c r="F1792" s="267"/>
      <c r="G1792" s="267"/>
      <c r="H1792" s="267"/>
      <c r="I1792" s="267"/>
      <c r="J1792" s="267"/>
    </row>
    <row r="1793" spans="1:10" ht="12.75">
      <c r="A1793" s="267"/>
      <c r="B1793" s="267"/>
      <c r="C1793" s="267"/>
      <c r="D1793" s="267"/>
      <c r="E1793" s="267"/>
      <c r="F1793" s="267"/>
      <c r="G1793" s="267"/>
      <c r="H1793" s="267"/>
      <c r="I1793" s="267"/>
      <c r="J1793" s="267"/>
    </row>
    <row r="1794" spans="1:10" ht="12.75">
      <c r="A1794" s="267"/>
      <c r="B1794" s="267"/>
      <c r="C1794" s="267"/>
      <c r="D1794" s="267"/>
      <c r="E1794" s="267"/>
      <c r="F1794" s="267"/>
      <c r="G1794" s="267"/>
      <c r="H1794" s="267"/>
      <c r="I1794" s="267"/>
      <c r="J1794" s="267"/>
    </row>
    <row r="1795" spans="1:10" ht="12.75">
      <c r="A1795" s="267"/>
      <c r="B1795" s="267"/>
      <c r="C1795" s="267"/>
      <c r="D1795" s="267"/>
      <c r="E1795" s="267"/>
      <c r="F1795" s="267"/>
      <c r="G1795" s="267"/>
      <c r="H1795" s="267"/>
      <c r="I1795" s="267"/>
      <c r="J1795" s="267"/>
    </row>
    <row r="1796" spans="1:10" ht="12.75">
      <c r="A1796" s="267"/>
      <c r="B1796" s="267"/>
      <c r="C1796" s="267"/>
      <c r="D1796" s="267"/>
      <c r="E1796" s="267"/>
      <c r="F1796" s="267"/>
      <c r="G1796" s="267"/>
      <c r="H1796" s="267"/>
      <c r="I1796" s="267"/>
      <c r="J1796" s="267"/>
    </row>
    <row r="1797" spans="1:10" ht="12.75">
      <c r="A1797" s="267"/>
      <c r="B1797" s="267"/>
      <c r="C1797" s="267"/>
      <c r="D1797" s="267"/>
      <c r="E1797" s="267"/>
      <c r="F1797" s="267"/>
      <c r="G1797" s="267"/>
      <c r="H1797" s="267"/>
      <c r="I1797" s="267"/>
      <c r="J1797" s="267"/>
    </row>
    <row r="1798" spans="1:10" ht="12.75">
      <c r="A1798" s="267"/>
      <c r="B1798" s="267"/>
      <c r="C1798" s="267"/>
      <c r="D1798" s="267"/>
      <c r="E1798" s="267"/>
      <c r="F1798" s="267"/>
      <c r="G1798" s="267"/>
      <c r="H1798" s="267"/>
      <c r="I1798" s="267"/>
      <c r="J1798" s="267"/>
    </row>
    <row r="1799" spans="1:10" ht="12.75">
      <c r="A1799" s="267"/>
      <c r="B1799" s="267"/>
      <c r="C1799" s="267"/>
      <c r="D1799" s="267"/>
      <c r="E1799" s="267"/>
      <c r="F1799" s="267"/>
      <c r="G1799" s="267"/>
      <c r="H1799" s="267"/>
      <c r="I1799" s="267"/>
      <c r="J1799" s="267"/>
    </row>
    <row r="1800" spans="1:10" ht="12.75">
      <c r="A1800" s="267"/>
      <c r="B1800" s="267"/>
      <c r="C1800" s="267"/>
      <c r="D1800" s="267"/>
      <c r="E1800" s="267"/>
      <c r="F1800" s="267"/>
      <c r="G1800" s="267"/>
      <c r="H1800" s="267"/>
      <c r="I1800" s="267"/>
      <c r="J1800" s="267"/>
    </row>
    <row r="1801" spans="1:10" ht="12.75">
      <c r="A1801" s="267"/>
      <c r="B1801" s="267"/>
      <c r="C1801" s="267"/>
      <c r="D1801" s="267"/>
      <c r="E1801" s="267"/>
      <c r="F1801" s="267"/>
      <c r="G1801" s="267"/>
      <c r="H1801" s="267"/>
      <c r="I1801" s="267"/>
      <c r="J1801" s="267"/>
    </row>
    <row r="1802" spans="1:10" ht="12.75">
      <c r="A1802" s="267"/>
      <c r="B1802" s="267"/>
      <c r="C1802" s="267"/>
      <c r="D1802" s="267"/>
      <c r="E1802" s="267"/>
      <c r="F1802" s="267"/>
      <c r="G1802" s="267"/>
      <c r="H1802" s="267"/>
      <c r="I1802" s="267"/>
      <c r="J1802" s="267"/>
    </row>
    <row r="1803" spans="1:10" ht="12.75">
      <c r="A1803" s="267"/>
      <c r="B1803" s="267"/>
      <c r="C1803" s="267"/>
      <c r="D1803" s="267"/>
      <c r="E1803" s="267"/>
      <c r="F1803" s="267"/>
      <c r="G1803" s="267"/>
      <c r="H1803" s="267"/>
      <c r="I1803" s="267"/>
      <c r="J1803" s="267"/>
    </row>
    <row r="1804" spans="1:10" ht="12.75">
      <c r="A1804" s="267"/>
      <c r="B1804" s="267"/>
      <c r="C1804" s="267"/>
      <c r="D1804" s="267"/>
      <c r="E1804" s="267"/>
      <c r="F1804" s="267"/>
      <c r="G1804" s="267"/>
      <c r="H1804" s="267"/>
      <c r="I1804" s="267"/>
      <c r="J1804" s="267"/>
    </row>
    <row r="1805" spans="1:10" ht="12.75">
      <c r="A1805" s="267"/>
      <c r="B1805" s="267"/>
      <c r="C1805" s="267"/>
      <c r="D1805" s="267"/>
      <c r="E1805" s="267"/>
      <c r="F1805" s="267"/>
      <c r="G1805" s="267"/>
      <c r="H1805" s="267"/>
      <c r="I1805" s="267"/>
      <c r="J1805" s="267"/>
    </row>
    <row r="1806" spans="1:10" ht="12.75">
      <c r="A1806" s="267"/>
      <c r="B1806" s="267"/>
      <c r="C1806" s="267"/>
      <c r="D1806" s="267"/>
      <c r="E1806" s="267"/>
      <c r="F1806" s="267"/>
      <c r="G1806" s="267"/>
      <c r="H1806" s="267"/>
      <c r="I1806" s="267"/>
      <c r="J1806" s="267"/>
    </row>
    <row r="1807" spans="1:10" ht="12.75">
      <c r="A1807" s="267"/>
      <c r="B1807" s="267"/>
      <c r="C1807" s="267"/>
      <c r="D1807" s="267"/>
      <c r="E1807" s="267"/>
      <c r="F1807" s="267"/>
      <c r="G1807" s="267"/>
      <c r="H1807" s="267"/>
      <c r="I1807" s="267"/>
      <c r="J1807" s="267"/>
    </row>
    <row r="1808" spans="1:10" ht="12.75">
      <c r="A1808" s="267"/>
      <c r="B1808" s="267"/>
      <c r="C1808" s="267"/>
      <c r="D1808" s="267"/>
      <c r="E1808" s="267"/>
      <c r="F1808" s="267"/>
      <c r="G1808" s="267"/>
      <c r="H1808" s="267"/>
      <c r="I1808" s="267"/>
      <c r="J1808" s="267"/>
    </row>
    <row r="1809" spans="1:10" ht="12.75">
      <c r="A1809" s="267"/>
      <c r="B1809" s="267"/>
      <c r="C1809" s="267"/>
      <c r="D1809" s="267"/>
      <c r="E1809" s="267"/>
      <c r="F1809" s="267"/>
      <c r="G1809" s="267"/>
      <c r="H1809" s="267"/>
      <c r="I1809" s="267"/>
      <c r="J1809" s="267"/>
    </row>
    <row r="1810" spans="1:10" ht="12.75">
      <c r="A1810" s="267"/>
      <c r="B1810" s="267"/>
      <c r="C1810" s="267"/>
      <c r="D1810" s="267"/>
      <c r="E1810" s="267"/>
      <c r="F1810" s="267"/>
      <c r="G1810" s="267"/>
      <c r="H1810" s="267"/>
      <c r="I1810" s="267"/>
      <c r="J1810" s="267"/>
    </row>
    <row r="1811" spans="1:10" ht="12.75">
      <c r="A1811" s="267"/>
      <c r="B1811" s="267"/>
      <c r="C1811" s="267"/>
      <c r="D1811" s="267"/>
      <c r="E1811" s="267"/>
      <c r="F1811" s="267"/>
      <c r="G1811" s="267"/>
      <c r="H1811" s="267"/>
      <c r="I1811" s="267"/>
      <c r="J1811" s="267"/>
    </row>
    <row r="1812" spans="1:10" ht="12.75">
      <c r="A1812" s="267"/>
      <c r="B1812" s="267"/>
      <c r="C1812" s="267"/>
      <c r="D1812" s="267"/>
      <c r="E1812" s="267"/>
      <c r="F1812" s="267"/>
      <c r="G1812" s="267"/>
      <c r="H1812" s="267"/>
      <c r="I1812" s="267"/>
      <c r="J1812" s="267"/>
    </row>
    <row r="1813" spans="1:10" ht="12.75">
      <c r="A1813" s="267"/>
      <c r="B1813" s="267"/>
      <c r="C1813" s="267"/>
      <c r="D1813" s="267"/>
      <c r="E1813" s="267"/>
      <c r="F1813" s="267"/>
      <c r="G1813" s="267"/>
      <c r="H1813" s="267"/>
      <c r="I1813" s="267"/>
      <c r="J1813" s="267"/>
    </row>
    <row r="1814" spans="1:10" ht="12.75">
      <c r="A1814" s="267"/>
      <c r="B1814" s="267"/>
      <c r="C1814" s="267"/>
      <c r="D1814" s="267"/>
      <c r="E1814" s="267"/>
      <c r="F1814" s="267"/>
      <c r="G1814" s="267"/>
      <c r="H1814" s="267"/>
      <c r="I1814" s="267"/>
      <c r="J1814" s="267"/>
    </row>
    <row r="1815" spans="1:10" ht="12.75">
      <c r="A1815" s="267"/>
      <c r="B1815" s="267"/>
      <c r="C1815" s="267"/>
      <c r="D1815" s="267"/>
      <c r="E1815" s="267"/>
      <c r="F1815" s="267"/>
      <c r="G1815" s="267"/>
      <c r="H1815" s="267"/>
      <c r="I1815" s="267"/>
      <c r="J1815" s="267"/>
    </row>
    <row r="1816" spans="1:10" ht="12.75">
      <c r="A1816" s="267"/>
      <c r="B1816" s="267"/>
      <c r="C1816" s="267"/>
      <c r="D1816" s="267"/>
      <c r="E1816" s="267"/>
      <c r="F1816" s="267"/>
      <c r="G1816" s="267"/>
      <c r="H1816" s="267"/>
      <c r="I1816" s="267"/>
      <c r="J1816" s="267"/>
    </row>
    <row r="1817" spans="1:10" ht="12.75">
      <c r="A1817" s="267"/>
      <c r="B1817" s="267"/>
      <c r="C1817" s="267"/>
      <c r="D1817" s="267"/>
      <c r="E1817" s="267"/>
      <c r="F1817" s="267"/>
      <c r="G1817" s="267"/>
      <c r="H1817" s="267"/>
      <c r="I1817" s="267"/>
      <c r="J1817" s="267"/>
    </row>
    <row r="1818" spans="1:10" ht="12.75">
      <c r="A1818" s="267"/>
      <c r="B1818" s="267"/>
      <c r="C1818" s="267"/>
      <c r="D1818" s="267"/>
      <c r="E1818" s="267"/>
      <c r="F1818" s="267"/>
      <c r="G1818" s="267"/>
      <c r="H1818" s="267"/>
      <c r="I1818" s="267"/>
      <c r="J1818" s="267"/>
    </row>
    <row r="1819" spans="1:10" ht="12.75">
      <c r="A1819" s="267"/>
      <c r="B1819" s="267"/>
      <c r="C1819" s="267"/>
      <c r="D1819" s="267"/>
      <c r="E1819" s="267"/>
      <c r="F1819" s="267"/>
      <c r="G1819" s="267"/>
      <c r="H1819" s="267"/>
      <c r="I1819" s="267"/>
      <c r="J1819" s="267"/>
    </row>
    <row r="1820" spans="1:10" ht="12.75">
      <c r="A1820" s="267"/>
      <c r="B1820" s="267"/>
      <c r="C1820" s="267"/>
      <c r="D1820" s="267"/>
      <c r="E1820" s="267"/>
      <c r="F1820" s="267"/>
      <c r="G1820" s="267"/>
      <c r="H1820" s="267"/>
      <c r="I1820" s="267"/>
      <c r="J1820" s="267"/>
    </row>
    <row r="1821" spans="1:10" ht="12.75">
      <c r="A1821" s="267"/>
      <c r="B1821" s="267"/>
      <c r="C1821" s="267"/>
      <c r="D1821" s="267"/>
      <c r="E1821" s="267"/>
      <c r="F1821" s="267"/>
      <c r="G1821" s="267"/>
      <c r="H1821" s="267"/>
      <c r="I1821" s="267"/>
      <c r="J1821" s="267"/>
    </row>
    <row r="1822" spans="1:10" ht="12.75">
      <c r="A1822" s="267"/>
      <c r="B1822" s="267"/>
      <c r="C1822" s="267"/>
      <c r="D1822" s="267"/>
      <c r="E1822" s="267"/>
      <c r="F1822" s="267"/>
      <c r="G1822" s="267"/>
      <c r="H1822" s="267"/>
      <c r="I1822" s="267"/>
      <c r="J1822" s="267"/>
    </row>
    <row r="1823" spans="1:10" ht="12.75">
      <c r="A1823" s="267"/>
      <c r="B1823" s="267"/>
      <c r="C1823" s="267"/>
      <c r="D1823" s="267"/>
      <c r="E1823" s="267"/>
      <c r="F1823" s="267"/>
      <c r="G1823" s="267"/>
      <c r="H1823" s="267"/>
      <c r="I1823" s="267"/>
      <c r="J1823" s="267"/>
    </row>
    <row r="1824" spans="1:10" ht="12.75">
      <c r="A1824" s="267"/>
      <c r="B1824" s="267"/>
      <c r="C1824" s="267"/>
      <c r="D1824" s="267"/>
      <c r="E1824" s="267"/>
      <c r="F1824" s="267"/>
      <c r="G1824" s="267"/>
      <c r="H1824" s="267"/>
      <c r="I1824" s="267"/>
      <c r="J1824" s="267"/>
    </row>
    <row r="1825" spans="1:10" ht="12.75">
      <c r="A1825" s="267"/>
      <c r="B1825" s="267"/>
      <c r="C1825" s="267"/>
      <c r="D1825" s="267"/>
      <c r="E1825" s="267"/>
      <c r="F1825" s="267"/>
      <c r="G1825" s="267"/>
      <c r="H1825" s="267"/>
      <c r="I1825" s="267"/>
      <c r="J1825" s="267"/>
    </row>
    <row r="1826" spans="1:10" ht="12.75">
      <c r="A1826" s="267"/>
      <c r="B1826" s="267"/>
      <c r="C1826" s="267"/>
      <c r="D1826" s="267"/>
      <c r="E1826" s="267"/>
      <c r="F1826" s="267"/>
      <c r="G1826" s="267"/>
      <c r="H1826" s="267"/>
      <c r="I1826" s="267"/>
      <c r="J1826" s="267"/>
    </row>
    <row r="1827" spans="1:10" ht="12.75">
      <c r="A1827" s="267"/>
      <c r="B1827" s="267"/>
      <c r="C1827" s="267"/>
      <c r="D1827" s="267"/>
      <c r="E1827" s="267"/>
      <c r="F1827" s="267"/>
      <c r="G1827" s="267"/>
      <c r="H1827" s="267"/>
      <c r="I1827" s="267"/>
      <c r="J1827" s="267"/>
    </row>
    <row r="1828" spans="1:10" ht="12.75">
      <c r="A1828" s="267"/>
      <c r="B1828" s="267"/>
      <c r="C1828" s="267"/>
      <c r="D1828" s="267"/>
      <c r="E1828" s="267"/>
      <c r="F1828" s="267"/>
      <c r="G1828" s="267"/>
      <c r="H1828" s="267"/>
      <c r="I1828" s="267"/>
      <c r="J1828" s="267"/>
    </row>
    <row r="1829" spans="1:10" ht="12.75">
      <c r="A1829" s="267"/>
      <c r="B1829" s="267"/>
      <c r="C1829" s="267"/>
      <c r="D1829" s="267"/>
      <c r="E1829" s="267"/>
      <c r="F1829" s="267"/>
      <c r="G1829" s="267"/>
      <c r="H1829" s="267"/>
      <c r="I1829" s="267"/>
      <c r="J1829" s="267"/>
    </row>
    <row r="1830" spans="1:10" ht="12.75">
      <c r="A1830" s="267"/>
      <c r="B1830" s="267"/>
      <c r="C1830" s="267"/>
      <c r="D1830" s="267"/>
      <c r="E1830" s="267"/>
      <c r="F1830" s="267"/>
      <c r="G1830" s="267"/>
      <c r="H1830" s="267"/>
      <c r="I1830" s="267"/>
      <c r="J1830" s="267"/>
    </row>
    <row r="1831" spans="1:10" ht="12.75">
      <c r="A1831" s="267"/>
      <c r="B1831" s="267"/>
      <c r="C1831" s="267"/>
      <c r="D1831" s="267"/>
      <c r="E1831" s="267"/>
      <c r="F1831" s="267"/>
      <c r="G1831" s="267"/>
      <c r="H1831" s="267"/>
      <c r="I1831" s="267"/>
      <c r="J1831" s="267"/>
    </row>
    <row r="1832" spans="1:10" ht="12.75">
      <c r="A1832" s="267"/>
      <c r="B1832" s="267"/>
      <c r="C1832" s="267"/>
      <c r="D1832" s="267"/>
      <c r="E1832" s="267"/>
      <c r="F1832" s="267"/>
      <c r="G1832" s="267"/>
      <c r="H1832" s="267"/>
      <c r="I1832" s="267"/>
      <c r="J1832" s="267"/>
    </row>
    <row r="1833" spans="1:10" ht="12.75">
      <c r="A1833" s="267"/>
      <c r="B1833" s="267"/>
      <c r="C1833" s="267"/>
      <c r="D1833" s="267"/>
      <c r="E1833" s="267"/>
      <c r="F1833" s="267"/>
      <c r="G1833" s="267"/>
      <c r="H1833" s="267"/>
      <c r="I1833" s="267"/>
      <c r="J1833" s="267"/>
    </row>
    <row r="1834" spans="1:10" ht="12.75">
      <c r="A1834" s="267"/>
      <c r="B1834" s="267"/>
      <c r="C1834" s="267"/>
      <c r="D1834" s="267"/>
      <c r="E1834" s="267"/>
      <c r="F1834" s="267"/>
      <c r="G1834" s="267"/>
      <c r="H1834" s="267"/>
      <c r="I1834" s="267"/>
      <c r="J1834" s="267"/>
    </row>
    <row r="1835" spans="1:10" ht="12.75">
      <c r="A1835" s="267"/>
      <c r="B1835" s="267"/>
      <c r="C1835" s="267"/>
      <c r="D1835" s="267"/>
      <c r="E1835" s="267"/>
      <c r="F1835" s="267"/>
      <c r="G1835" s="267"/>
      <c r="H1835" s="267"/>
      <c r="I1835" s="267"/>
      <c r="J1835" s="267"/>
    </row>
    <row r="1836" spans="1:10" ht="12.75">
      <c r="A1836" s="267"/>
      <c r="B1836" s="267"/>
      <c r="C1836" s="267"/>
      <c r="D1836" s="267"/>
      <c r="E1836" s="267"/>
      <c r="F1836" s="267"/>
      <c r="G1836" s="267"/>
      <c r="H1836" s="267"/>
      <c r="I1836" s="267"/>
      <c r="J1836" s="267"/>
    </row>
    <row r="1837" spans="1:10" ht="12.75">
      <c r="A1837" s="267"/>
      <c r="B1837" s="267"/>
      <c r="C1837" s="267"/>
      <c r="D1837" s="267"/>
      <c r="E1837" s="267"/>
      <c r="F1837" s="267"/>
      <c r="G1837" s="267"/>
      <c r="H1837" s="267"/>
      <c r="I1837" s="267"/>
      <c r="J1837" s="267"/>
    </row>
    <row r="1838" spans="1:10" ht="12.75">
      <c r="A1838" s="267"/>
      <c r="B1838" s="267"/>
      <c r="C1838" s="267"/>
      <c r="D1838" s="267"/>
      <c r="E1838" s="267"/>
      <c r="F1838" s="267"/>
      <c r="G1838" s="267"/>
      <c r="H1838" s="267"/>
      <c r="I1838" s="267"/>
      <c r="J1838" s="267"/>
    </row>
    <row r="1839" spans="1:10" ht="12.75">
      <c r="A1839" s="267"/>
      <c r="B1839" s="267"/>
      <c r="C1839" s="267"/>
      <c r="D1839" s="267"/>
      <c r="E1839" s="267"/>
      <c r="F1839" s="267"/>
      <c r="G1839" s="267"/>
      <c r="H1839" s="267"/>
      <c r="I1839" s="267"/>
      <c r="J1839" s="267"/>
    </row>
    <row r="1840" spans="1:10" ht="12.75">
      <c r="A1840" s="267"/>
      <c r="B1840" s="267"/>
      <c r="C1840" s="267"/>
      <c r="D1840" s="267"/>
      <c r="E1840" s="267"/>
      <c r="F1840" s="267"/>
      <c r="G1840" s="267"/>
      <c r="H1840" s="267"/>
      <c r="I1840" s="267"/>
      <c r="J1840" s="267"/>
    </row>
    <row r="1841" spans="1:10" ht="12.75">
      <c r="A1841" s="267"/>
      <c r="B1841" s="267"/>
      <c r="C1841" s="267"/>
      <c r="D1841" s="267"/>
      <c r="E1841" s="267"/>
      <c r="F1841" s="267"/>
      <c r="G1841" s="267"/>
      <c r="H1841" s="267"/>
      <c r="I1841" s="267"/>
      <c r="J1841" s="267"/>
    </row>
    <row r="1842" spans="1:10" ht="12.75">
      <c r="A1842" s="267"/>
      <c r="B1842" s="267"/>
      <c r="C1842" s="267"/>
      <c r="D1842" s="267"/>
      <c r="E1842" s="267"/>
      <c r="F1842" s="267"/>
      <c r="G1842" s="267"/>
      <c r="H1842" s="267"/>
      <c r="I1842" s="267"/>
      <c r="J1842" s="267"/>
    </row>
    <row r="1843" spans="1:10" ht="12.75">
      <c r="A1843" s="267"/>
      <c r="B1843" s="267"/>
      <c r="C1843" s="267"/>
      <c r="D1843" s="267"/>
      <c r="E1843" s="267"/>
      <c r="F1843" s="267"/>
      <c r="G1843" s="267"/>
      <c r="H1843" s="267"/>
      <c r="I1843" s="267"/>
      <c r="J1843" s="267"/>
    </row>
    <row r="1844" spans="1:10" ht="12.75">
      <c r="A1844" s="267"/>
      <c r="B1844" s="267"/>
      <c r="C1844" s="267"/>
      <c r="D1844" s="267"/>
      <c r="E1844" s="267"/>
      <c r="F1844" s="267"/>
      <c r="G1844" s="267"/>
      <c r="H1844" s="267"/>
      <c r="I1844" s="267"/>
      <c r="J1844" s="267"/>
    </row>
    <row r="1845" spans="1:10" ht="12.75">
      <c r="A1845" s="267"/>
      <c r="B1845" s="267"/>
      <c r="C1845" s="267"/>
      <c r="D1845" s="267"/>
      <c r="E1845" s="267"/>
      <c r="F1845" s="267"/>
      <c r="G1845" s="267"/>
      <c r="H1845" s="267"/>
      <c r="I1845" s="267"/>
      <c r="J1845" s="267"/>
    </row>
    <row r="1846" spans="1:10" ht="12.75">
      <c r="A1846" s="267"/>
      <c r="B1846" s="267"/>
      <c r="C1846" s="267"/>
      <c r="D1846" s="267"/>
      <c r="E1846" s="267"/>
      <c r="F1846" s="267"/>
      <c r="G1846" s="267"/>
      <c r="H1846" s="267"/>
      <c r="I1846" s="267"/>
      <c r="J1846" s="267"/>
    </row>
    <row r="1847" spans="1:10" ht="12.75">
      <c r="A1847" s="267"/>
      <c r="B1847" s="267"/>
      <c r="C1847" s="267"/>
      <c r="D1847" s="267"/>
      <c r="E1847" s="267"/>
      <c r="F1847" s="267"/>
      <c r="G1847" s="267"/>
      <c r="H1847" s="267"/>
      <c r="I1847" s="267"/>
      <c r="J1847" s="267"/>
    </row>
    <row r="1848" spans="1:10" ht="12.75">
      <c r="A1848" s="267"/>
      <c r="B1848" s="267"/>
      <c r="C1848" s="267"/>
      <c r="D1848" s="267"/>
      <c r="E1848" s="267"/>
      <c r="F1848" s="267"/>
      <c r="G1848" s="267"/>
      <c r="H1848" s="267"/>
      <c r="I1848" s="267"/>
      <c r="J1848" s="267"/>
    </row>
    <row r="1849" spans="1:10" ht="12.75">
      <c r="A1849" s="267"/>
      <c r="B1849" s="267"/>
      <c r="C1849" s="267"/>
      <c r="D1849" s="267"/>
      <c r="E1849" s="267"/>
      <c r="F1849" s="267"/>
      <c r="G1849" s="267"/>
      <c r="H1849" s="267"/>
      <c r="I1849" s="267"/>
      <c r="J1849" s="267"/>
    </row>
    <row r="1850" spans="1:10" ht="12.75">
      <c r="A1850" s="267"/>
      <c r="B1850" s="267"/>
      <c r="C1850" s="267"/>
      <c r="D1850" s="267"/>
      <c r="E1850" s="267"/>
      <c r="F1850" s="267"/>
      <c r="G1850" s="267"/>
      <c r="H1850" s="267"/>
      <c r="I1850" s="267"/>
      <c r="J1850" s="267"/>
    </row>
    <row r="1851" spans="1:10" ht="12.75">
      <c r="A1851" s="267"/>
      <c r="B1851" s="267"/>
      <c r="C1851" s="267"/>
      <c r="D1851" s="267"/>
      <c r="E1851" s="267"/>
      <c r="F1851" s="267"/>
      <c r="G1851" s="267"/>
      <c r="H1851" s="267"/>
      <c r="I1851" s="267"/>
      <c r="J1851" s="267"/>
    </row>
    <row r="1852" spans="1:10" ht="12.75">
      <c r="A1852" s="267"/>
      <c r="B1852" s="267"/>
      <c r="C1852" s="267"/>
      <c r="D1852" s="267"/>
      <c r="E1852" s="267"/>
      <c r="F1852" s="267"/>
      <c r="G1852" s="267"/>
      <c r="H1852" s="267"/>
      <c r="I1852" s="267"/>
      <c r="J1852" s="267"/>
    </row>
    <row r="1853" spans="1:10" ht="12.75">
      <c r="A1853" s="267"/>
      <c r="B1853" s="267"/>
      <c r="C1853" s="267"/>
      <c r="D1853" s="267"/>
      <c r="E1853" s="267"/>
      <c r="F1853" s="267"/>
      <c r="G1853" s="267"/>
      <c r="H1853" s="267"/>
      <c r="I1853" s="267"/>
      <c r="J1853" s="267"/>
    </row>
    <row r="1854" spans="1:10" ht="12.75">
      <c r="A1854" s="267"/>
      <c r="B1854" s="267"/>
      <c r="C1854" s="267"/>
      <c r="D1854" s="267"/>
      <c r="E1854" s="267"/>
      <c r="F1854" s="267"/>
      <c r="G1854" s="267"/>
      <c r="H1854" s="267"/>
      <c r="I1854" s="267"/>
      <c r="J1854" s="267"/>
    </row>
    <row r="1855" spans="1:10" ht="12.75">
      <c r="A1855" s="267"/>
      <c r="B1855" s="267"/>
      <c r="C1855" s="267"/>
      <c r="D1855" s="267"/>
      <c r="E1855" s="267"/>
      <c r="F1855" s="267"/>
      <c r="G1855" s="267"/>
      <c r="H1855" s="267"/>
      <c r="I1855" s="267"/>
      <c r="J1855" s="267"/>
    </row>
    <row r="1856" spans="1:10" ht="12.75">
      <c r="A1856" s="267"/>
      <c r="B1856" s="267"/>
      <c r="C1856" s="267"/>
      <c r="D1856" s="267"/>
      <c r="E1856" s="267"/>
      <c r="F1856" s="267"/>
      <c r="G1856" s="267"/>
      <c r="H1856" s="267"/>
      <c r="I1856" s="267"/>
      <c r="J1856" s="267"/>
    </row>
    <row r="1857" spans="1:10" ht="12.75">
      <c r="A1857" s="267"/>
      <c r="B1857" s="267"/>
      <c r="C1857" s="267"/>
      <c r="D1857" s="267"/>
      <c r="E1857" s="267"/>
      <c r="F1857" s="267"/>
      <c r="G1857" s="267"/>
      <c r="H1857" s="267"/>
      <c r="I1857" s="267"/>
      <c r="J1857" s="267"/>
    </row>
    <row r="1858" spans="1:10" ht="12.75">
      <c r="A1858" s="267"/>
      <c r="B1858" s="267"/>
      <c r="C1858" s="267"/>
      <c r="D1858" s="267"/>
      <c r="E1858" s="267"/>
      <c r="F1858" s="267"/>
      <c r="G1858" s="267"/>
      <c r="H1858" s="267"/>
      <c r="I1858" s="267"/>
      <c r="J1858" s="267"/>
    </row>
    <row r="1859" spans="1:10" ht="12.75">
      <c r="A1859" s="267"/>
      <c r="B1859" s="267"/>
      <c r="C1859" s="267"/>
      <c r="D1859" s="267"/>
      <c r="E1859" s="267"/>
      <c r="F1859" s="267"/>
      <c r="G1859" s="267"/>
      <c r="H1859" s="267"/>
      <c r="I1859" s="267"/>
      <c r="J1859" s="267"/>
    </row>
    <row r="1860" spans="1:10" ht="12.75">
      <c r="A1860" s="267"/>
      <c r="B1860" s="267"/>
      <c r="C1860" s="267"/>
      <c r="D1860" s="267"/>
      <c r="E1860" s="267"/>
      <c r="F1860" s="267"/>
      <c r="G1860" s="267"/>
      <c r="H1860" s="267"/>
      <c r="I1860" s="267"/>
      <c r="J1860" s="267"/>
    </row>
    <row r="1861" spans="1:10" ht="12.75">
      <c r="A1861" s="267"/>
      <c r="B1861" s="267"/>
      <c r="C1861" s="267"/>
      <c r="D1861" s="267"/>
      <c r="E1861" s="267"/>
      <c r="F1861" s="267"/>
      <c r="G1861" s="267"/>
      <c r="H1861" s="267"/>
      <c r="I1861" s="267"/>
      <c r="J1861" s="267"/>
    </row>
    <row r="1862" spans="1:10" ht="12.75">
      <c r="A1862" s="267"/>
      <c r="B1862" s="267"/>
      <c r="C1862" s="267"/>
      <c r="D1862" s="267"/>
      <c r="E1862" s="267"/>
      <c r="F1862" s="267"/>
      <c r="G1862" s="267"/>
      <c r="H1862" s="267"/>
      <c r="I1862" s="267"/>
      <c r="J1862" s="267"/>
    </row>
    <row r="1863" spans="1:10" ht="12.75">
      <c r="A1863" s="267"/>
      <c r="B1863" s="267"/>
      <c r="C1863" s="267"/>
      <c r="D1863" s="267"/>
      <c r="E1863" s="267"/>
      <c r="F1863" s="267"/>
      <c r="G1863" s="267"/>
      <c r="H1863" s="267"/>
      <c r="I1863" s="267"/>
      <c r="J1863" s="267"/>
    </row>
    <row r="1864" spans="1:10" ht="12.75">
      <c r="A1864" s="267"/>
      <c r="B1864" s="267"/>
      <c r="C1864" s="267"/>
      <c r="D1864" s="267"/>
      <c r="E1864" s="267"/>
      <c r="F1864" s="267"/>
      <c r="G1864" s="267"/>
      <c r="H1864" s="267"/>
      <c r="I1864" s="267"/>
      <c r="J1864" s="267"/>
    </row>
    <row r="1865" spans="1:10" ht="12.75">
      <c r="A1865" s="267"/>
      <c r="B1865" s="267"/>
      <c r="C1865" s="267"/>
      <c r="D1865" s="267"/>
      <c r="E1865" s="267"/>
      <c r="F1865" s="267"/>
      <c r="G1865" s="267"/>
      <c r="H1865" s="267"/>
      <c r="I1865" s="267"/>
      <c r="J1865" s="267"/>
    </row>
    <row r="1866" spans="1:10" ht="12.75">
      <c r="A1866" s="267"/>
      <c r="B1866" s="267"/>
      <c r="C1866" s="267"/>
      <c r="D1866" s="267"/>
      <c r="E1866" s="267"/>
      <c r="F1866" s="267"/>
      <c r="G1866" s="267"/>
      <c r="H1866" s="267"/>
      <c r="I1866" s="267"/>
      <c r="J1866" s="267"/>
    </row>
    <row r="1867" spans="1:10" ht="12.75">
      <c r="A1867" s="267"/>
      <c r="B1867" s="267"/>
      <c r="C1867" s="267"/>
      <c r="D1867" s="267"/>
      <c r="E1867" s="267"/>
      <c r="F1867" s="267"/>
      <c r="G1867" s="267"/>
      <c r="H1867" s="267"/>
      <c r="I1867" s="267"/>
      <c r="J1867" s="267"/>
    </row>
    <row r="1868" spans="1:10" ht="12.75">
      <c r="A1868" s="267"/>
      <c r="B1868" s="267"/>
      <c r="C1868" s="267"/>
      <c r="D1868" s="267"/>
      <c r="E1868" s="267"/>
      <c r="F1868" s="267"/>
      <c r="G1868" s="267"/>
      <c r="H1868" s="267"/>
      <c r="I1868" s="267"/>
      <c r="J1868" s="267"/>
    </row>
    <row r="1869" spans="1:10" ht="12.75">
      <c r="A1869" s="267"/>
      <c r="B1869" s="267"/>
      <c r="C1869" s="267"/>
      <c r="D1869" s="267"/>
      <c r="E1869" s="267"/>
      <c r="F1869" s="267"/>
      <c r="G1869" s="267"/>
      <c r="H1869" s="267"/>
      <c r="I1869" s="267"/>
      <c r="J1869" s="267"/>
    </row>
    <row r="1870" spans="1:10" ht="12.75">
      <c r="A1870" s="267"/>
      <c r="B1870" s="267"/>
      <c r="C1870" s="267"/>
      <c r="D1870" s="267"/>
      <c r="E1870" s="267"/>
      <c r="F1870" s="267"/>
      <c r="G1870" s="267"/>
      <c r="H1870" s="267"/>
      <c r="I1870" s="267"/>
      <c r="J1870" s="267"/>
    </row>
    <row r="1871" spans="1:10" ht="12.75">
      <c r="A1871" s="267"/>
      <c r="B1871" s="267"/>
      <c r="C1871" s="267"/>
      <c r="D1871" s="267"/>
      <c r="E1871" s="267"/>
      <c r="F1871" s="267"/>
      <c r="G1871" s="267"/>
      <c r="H1871" s="267"/>
      <c r="I1871" s="267"/>
      <c r="J1871" s="267"/>
    </row>
    <row r="1872" spans="1:10" ht="12.75">
      <c r="A1872" s="267"/>
      <c r="B1872" s="267"/>
      <c r="C1872" s="267"/>
      <c r="D1872" s="267"/>
      <c r="E1872" s="267"/>
      <c r="F1872" s="267"/>
      <c r="G1872" s="267"/>
      <c r="H1872" s="267"/>
      <c r="I1872" s="267"/>
      <c r="J1872" s="267"/>
    </row>
    <row r="1873" spans="1:10" ht="12.75">
      <c r="A1873" s="267"/>
      <c r="B1873" s="267"/>
      <c r="C1873" s="267"/>
      <c r="D1873" s="267"/>
      <c r="E1873" s="267"/>
      <c r="F1873" s="267"/>
      <c r="G1873" s="267"/>
      <c r="H1873" s="267"/>
      <c r="I1873" s="267"/>
      <c r="J1873" s="267"/>
    </row>
    <row r="1874" spans="1:10" ht="12.75">
      <c r="A1874" s="267"/>
      <c r="B1874" s="267"/>
      <c r="C1874" s="267"/>
      <c r="D1874" s="267"/>
      <c r="E1874" s="267"/>
      <c r="F1874" s="267"/>
      <c r="G1874" s="267"/>
      <c r="H1874" s="267"/>
      <c r="I1874" s="267"/>
      <c r="J1874" s="267"/>
    </row>
    <row r="1875" spans="1:10" ht="12.75">
      <c r="A1875" s="267"/>
      <c r="B1875" s="267"/>
      <c r="C1875" s="267"/>
      <c r="D1875" s="267"/>
      <c r="E1875" s="267"/>
      <c r="F1875" s="267"/>
      <c r="G1875" s="267"/>
      <c r="H1875" s="267"/>
      <c r="I1875" s="267"/>
      <c r="J1875" s="267"/>
    </row>
    <row r="1876" spans="1:10" ht="12.75">
      <c r="A1876" s="267"/>
      <c r="B1876" s="267"/>
      <c r="C1876" s="267"/>
      <c r="D1876" s="267"/>
      <c r="E1876" s="267"/>
      <c r="F1876" s="267"/>
      <c r="G1876" s="267"/>
      <c r="H1876" s="267"/>
      <c r="I1876" s="267"/>
      <c r="J1876" s="267"/>
    </row>
    <row r="1877" spans="1:10" ht="12.75">
      <c r="A1877" s="267"/>
      <c r="B1877" s="267"/>
      <c r="C1877" s="267"/>
      <c r="D1877" s="267"/>
      <c r="E1877" s="267"/>
      <c r="F1877" s="267"/>
      <c r="G1877" s="267"/>
      <c r="H1877" s="267"/>
      <c r="I1877" s="267"/>
      <c r="J1877" s="267"/>
    </row>
    <row r="1878" spans="1:10" ht="12.75">
      <c r="A1878" s="267"/>
      <c r="B1878" s="267"/>
      <c r="C1878" s="267"/>
      <c r="D1878" s="267"/>
      <c r="E1878" s="267"/>
      <c r="F1878" s="267"/>
      <c r="G1878" s="267"/>
      <c r="H1878" s="267"/>
      <c r="I1878" s="267"/>
      <c r="J1878" s="267"/>
    </row>
    <row r="1879" spans="1:10" ht="12.75">
      <c r="A1879" s="267"/>
      <c r="B1879" s="267"/>
      <c r="C1879" s="267"/>
      <c r="D1879" s="267"/>
      <c r="E1879" s="267"/>
      <c r="F1879" s="267"/>
      <c r="G1879" s="267"/>
      <c r="H1879" s="267"/>
      <c r="I1879" s="267"/>
      <c r="J1879" s="267"/>
    </row>
    <row r="1880" spans="1:10" ht="12.75">
      <c r="A1880" s="267"/>
      <c r="B1880" s="267"/>
      <c r="C1880" s="267"/>
      <c r="D1880" s="267"/>
      <c r="E1880" s="267"/>
      <c r="F1880" s="267"/>
      <c r="G1880" s="267"/>
      <c r="H1880" s="267"/>
      <c r="I1880" s="267"/>
      <c r="J1880" s="267"/>
    </row>
    <row r="1881" spans="1:10" ht="12.75">
      <c r="A1881" s="267"/>
      <c r="B1881" s="267"/>
      <c r="C1881" s="267"/>
      <c r="D1881" s="267"/>
      <c r="E1881" s="267"/>
      <c r="F1881" s="267"/>
      <c r="G1881" s="267"/>
      <c r="H1881" s="267"/>
      <c r="I1881" s="267"/>
      <c r="J1881" s="267"/>
    </row>
    <row r="1882" spans="1:10" ht="12.75">
      <c r="A1882" s="267"/>
      <c r="B1882" s="267"/>
      <c r="C1882" s="267"/>
      <c r="D1882" s="267"/>
      <c r="E1882" s="267"/>
      <c r="F1882" s="267"/>
      <c r="G1882" s="267"/>
      <c r="H1882" s="267"/>
      <c r="I1882" s="267"/>
      <c r="J1882" s="267"/>
    </row>
    <row r="1883" spans="1:10" ht="12.75">
      <c r="A1883" s="267"/>
      <c r="B1883" s="267"/>
      <c r="C1883" s="267"/>
      <c r="D1883" s="267"/>
      <c r="E1883" s="267"/>
      <c r="F1883" s="267"/>
      <c r="G1883" s="267"/>
      <c r="H1883" s="267"/>
      <c r="I1883" s="267"/>
      <c r="J1883" s="267"/>
    </row>
    <row r="1884" spans="1:10" ht="12.75">
      <c r="A1884" s="267"/>
      <c r="B1884" s="267"/>
      <c r="C1884" s="267"/>
      <c r="D1884" s="267"/>
      <c r="E1884" s="267"/>
      <c r="F1884" s="267"/>
      <c r="G1884" s="267"/>
      <c r="H1884" s="267"/>
      <c r="I1884" s="267"/>
      <c r="J1884" s="267"/>
    </row>
    <row r="1885" spans="1:10" ht="12.75">
      <c r="A1885" s="267"/>
      <c r="B1885" s="267"/>
      <c r="C1885" s="267"/>
      <c r="D1885" s="267"/>
      <c r="E1885" s="267"/>
      <c r="F1885" s="267"/>
      <c r="G1885" s="267"/>
      <c r="H1885" s="267"/>
      <c r="I1885" s="267"/>
      <c r="J1885" s="267"/>
    </row>
    <row r="1886" spans="1:10" ht="12.75">
      <c r="A1886" s="267"/>
      <c r="B1886" s="267"/>
      <c r="C1886" s="267"/>
      <c r="D1886" s="267"/>
      <c r="E1886" s="267"/>
      <c r="F1886" s="267"/>
      <c r="G1886" s="267"/>
      <c r="H1886" s="267"/>
      <c r="I1886" s="267"/>
      <c r="J1886" s="267"/>
    </row>
    <row r="1887" spans="1:10" ht="12.75">
      <c r="A1887" s="267"/>
      <c r="B1887" s="267"/>
      <c r="C1887" s="267"/>
      <c r="D1887" s="267"/>
      <c r="E1887" s="267"/>
      <c r="F1887" s="267"/>
      <c r="G1887" s="267"/>
      <c r="H1887" s="267"/>
      <c r="I1887" s="267"/>
      <c r="J1887" s="267"/>
    </row>
    <row r="1888" spans="1:10" ht="12.75">
      <c r="A1888" s="267"/>
      <c r="B1888" s="267"/>
      <c r="C1888" s="267"/>
      <c r="D1888" s="267"/>
      <c r="E1888" s="267"/>
      <c r="F1888" s="267"/>
      <c r="G1888" s="267"/>
      <c r="H1888" s="267"/>
      <c r="I1888" s="267"/>
      <c r="J1888" s="267"/>
    </row>
    <row r="1889" spans="1:10" ht="12.75">
      <c r="A1889" s="267"/>
      <c r="B1889" s="267"/>
      <c r="C1889" s="267"/>
      <c r="D1889" s="267"/>
      <c r="E1889" s="267"/>
      <c r="F1889" s="267"/>
      <c r="G1889" s="267"/>
      <c r="H1889" s="267"/>
      <c r="I1889" s="267"/>
      <c r="J1889" s="267"/>
    </row>
    <row r="1890" spans="1:10" ht="12.75">
      <c r="A1890" s="267"/>
      <c r="B1890" s="267"/>
      <c r="C1890" s="267"/>
      <c r="D1890" s="267"/>
      <c r="E1890" s="267"/>
      <c r="F1890" s="267"/>
      <c r="G1890" s="267"/>
      <c r="H1890" s="267"/>
      <c r="I1890" s="267"/>
      <c r="J1890" s="267"/>
    </row>
    <row r="1891" spans="1:10" ht="12.75">
      <c r="A1891" s="267"/>
      <c r="B1891" s="267"/>
      <c r="C1891" s="267"/>
      <c r="D1891" s="267"/>
      <c r="E1891" s="267"/>
      <c r="F1891" s="267"/>
      <c r="G1891" s="267"/>
      <c r="H1891" s="267"/>
      <c r="I1891" s="267"/>
      <c r="J1891" s="267"/>
    </row>
    <row r="1892" spans="1:10" ht="12.75">
      <c r="A1892" s="267"/>
      <c r="B1892" s="267"/>
      <c r="C1892" s="267"/>
      <c r="D1892" s="267"/>
      <c r="E1892" s="267"/>
      <c r="F1892" s="267"/>
      <c r="G1892" s="267"/>
      <c r="H1892" s="267"/>
      <c r="I1892" s="267"/>
      <c r="J1892" s="267"/>
    </row>
    <row r="1893" spans="1:10" ht="12.75">
      <c r="A1893" s="267"/>
      <c r="B1893" s="267"/>
      <c r="C1893" s="267"/>
      <c r="D1893" s="267"/>
      <c r="E1893" s="267"/>
      <c r="F1893" s="267"/>
      <c r="G1893" s="267"/>
      <c r="H1893" s="267"/>
      <c r="I1893" s="267"/>
      <c r="J1893" s="267"/>
    </row>
    <row r="1894" spans="1:10" ht="12.75">
      <c r="A1894" s="267"/>
      <c r="B1894" s="267"/>
      <c r="C1894" s="267"/>
      <c r="D1894" s="267"/>
      <c r="E1894" s="267"/>
      <c r="F1894" s="267"/>
      <c r="G1894" s="267"/>
      <c r="H1894" s="267"/>
      <c r="I1894" s="267"/>
      <c r="J1894" s="267"/>
    </row>
    <row r="1895" spans="1:10" ht="12.75">
      <c r="A1895" s="267"/>
      <c r="B1895" s="267"/>
      <c r="C1895" s="267"/>
      <c r="D1895" s="267"/>
      <c r="E1895" s="267"/>
      <c r="F1895" s="267"/>
      <c r="G1895" s="267"/>
      <c r="H1895" s="267"/>
      <c r="I1895" s="267"/>
      <c r="J1895" s="267"/>
    </row>
    <row r="1896" spans="1:10" ht="12.75">
      <c r="A1896" s="267"/>
      <c r="B1896" s="267"/>
      <c r="C1896" s="267"/>
      <c r="D1896" s="267"/>
      <c r="E1896" s="267"/>
      <c r="F1896" s="267"/>
      <c r="G1896" s="267"/>
      <c r="H1896" s="267"/>
      <c r="I1896" s="267"/>
      <c r="J1896" s="267"/>
    </row>
    <row r="1897" spans="1:10" ht="12.75">
      <c r="A1897" s="267"/>
      <c r="B1897" s="267"/>
      <c r="C1897" s="267"/>
      <c r="D1897" s="267"/>
      <c r="E1897" s="267"/>
      <c r="F1897" s="267"/>
      <c r="G1897" s="267"/>
      <c r="H1897" s="267"/>
      <c r="I1897" s="267"/>
      <c r="J1897" s="267"/>
    </row>
    <row r="1898" spans="1:10" ht="12.75">
      <c r="A1898" s="267"/>
      <c r="B1898" s="267"/>
      <c r="C1898" s="267"/>
      <c r="D1898" s="267"/>
      <c r="E1898" s="267"/>
      <c r="F1898" s="267"/>
      <c r="G1898" s="267"/>
      <c r="H1898" s="267"/>
      <c r="I1898" s="267"/>
      <c r="J1898" s="267"/>
    </row>
    <row r="1899" spans="1:10" ht="12.75">
      <c r="A1899" s="267"/>
      <c r="B1899" s="267"/>
      <c r="C1899" s="267"/>
      <c r="D1899" s="267"/>
      <c r="E1899" s="267"/>
      <c r="F1899" s="267"/>
      <c r="G1899" s="267"/>
      <c r="H1899" s="267"/>
      <c r="I1899" s="267"/>
      <c r="J1899" s="267"/>
    </row>
    <row r="1900" spans="1:10" ht="12.75">
      <c r="A1900" s="267"/>
      <c r="B1900" s="267"/>
      <c r="C1900" s="267"/>
      <c r="D1900" s="267"/>
      <c r="E1900" s="267"/>
      <c r="F1900" s="267"/>
      <c r="G1900" s="267"/>
      <c r="H1900" s="267"/>
      <c r="I1900" s="267"/>
      <c r="J1900" s="267"/>
    </row>
    <row r="1901" spans="1:10" ht="12.75">
      <c r="A1901" s="267"/>
      <c r="B1901" s="267"/>
      <c r="C1901" s="267"/>
      <c r="D1901" s="267"/>
      <c r="E1901" s="267"/>
      <c r="F1901" s="267"/>
      <c r="G1901" s="267"/>
      <c r="H1901" s="267"/>
      <c r="I1901" s="267"/>
      <c r="J1901" s="267"/>
    </row>
    <row r="1902" spans="1:10" ht="12.75">
      <c r="A1902" s="267"/>
      <c r="B1902" s="267"/>
      <c r="C1902" s="267"/>
      <c r="D1902" s="267"/>
      <c r="E1902" s="267"/>
      <c r="F1902" s="267"/>
      <c r="G1902" s="267"/>
      <c r="H1902" s="267"/>
      <c r="I1902" s="267"/>
      <c r="J1902" s="267"/>
    </row>
    <row r="1903" spans="1:10" ht="12.75">
      <c r="A1903" s="267"/>
      <c r="B1903" s="267"/>
      <c r="C1903" s="267"/>
      <c r="D1903" s="267"/>
      <c r="E1903" s="267"/>
      <c r="F1903" s="267"/>
      <c r="G1903" s="267"/>
      <c r="H1903" s="267"/>
      <c r="I1903" s="267"/>
      <c r="J1903" s="267"/>
    </row>
    <row r="1904" spans="1:10" ht="12.75">
      <c r="A1904" s="267"/>
      <c r="B1904" s="267"/>
      <c r="C1904" s="267"/>
      <c r="D1904" s="267"/>
      <c r="E1904" s="267"/>
      <c r="F1904" s="267"/>
      <c r="G1904" s="267"/>
      <c r="H1904" s="267"/>
      <c r="I1904" s="267"/>
      <c r="J1904" s="267"/>
    </row>
    <row r="1905" spans="1:10" ht="12.75">
      <c r="A1905" s="267"/>
      <c r="B1905" s="267"/>
      <c r="C1905" s="267"/>
      <c r="D1905" s="267"/>
      <c r="E1905" s="267"/>
      <c r="F1905" s="267"/>
      <c r="G1905" s="267"/>
      <c r="H1905" s="267"/>
      <c r="I1905" s="267"/>
      <c r="J1905" s="267"/>
    </row>
    <row r="1906" spans="1:10" ht="12.75">
      <c r="A1906" s="267"/>
      <c r="B1906" s="267"/>
      <c r="C1906" s="267"/>
      <c r="D1906" s="267"/>
      <c r="E1906" s="267"/>
      <c r="F1906" s="267"/>
      <c r="G1906" s="267"/>
      <c r="H1906" s="267"/>
      <c r="I1906" s="267"/>
      <c r="J1906" s="267"/>
    </row>
    <row r="1907" spans="1:10" ht="12.75">
      <c r="A1907" s="267"/>
      <c r="B1907" s="267"/>
      <c r="C1907" s="267"/>
      <c r="D1907" s="267"/>
      <c r="E1907" s="267"/>
      <c r="F1907" s="267"/>
      <c r="G1907" s="267"/>
      <c r="H1907" s="267"/>
      <c r="I1907" s="267"/>
      <c r="J1907" s="267"/>
    </row>
    <row r="1908" spans="1:10" ht="12.75">
      <c r="A1908" s="267"/>
      <c r="B1908" s="267"/>
      <c r="C1908" s="267"/>
      <c r="D1908" s="267"/>
      <c r="E1908" s="267"/>
      <c r="F1908" s="267"/>
      <c r="G1908" s="267"/>
      <c r="H1908" s="267"/>
      <c r="I1908" s="267"/>
      <c r="J1908" s="267"/>
    </row>
    <row r="1909" spans="1:10" ht="12.75">
      <c r="A1909" s="267"/>
      <c r="B1909" s="267"/>
      <c r="C1909" s="267"/>
      <c r="D1909" s="267"/>
      <c r="E1909" s="267"/>
      <c r="F1909" s="267"/>
      <c r="G1909" s="267"/>
      <c r="H1909" s="267"/>
      <c r="I1909" s="267"/>
      <c r="J1909" s="267"/>
    </row>
    <row r="1910" spans="1:10" ht="12.75">
      <c r="A1910" s="267"/>
      <c r="B1910" s="267"/>
      <c r="C1910" s="267"/>
      <c r="D1910" s="267"/>
      <c r="E1910" s="267"/>
      <c r="F1910" s="267"/>
      <c r="G1910" s="267"/>
      <c r="H1910" s="267"/>
      <c r="I1910" s="267"/>
      <c r="J1910" s="267"/>
    </row>
    <row r="1911" spans="1:10" ht="12.75">
      <c r="A1911" s="267"/>
      <c r="B1911" s="267"/>
      <c r="C1911" s="267"/>
      <c r="D1911" s="267"/>
      <c r="E1911" s="267"/>
      <c r="F1911" s="267"/>
      <c r="G1911" s="267"/>
      <c r="H1911" s="267"/>
      <c r="I1911" s="267"/>
      <c r="J1911" s="267"/>
    </row>
    <row r="1912" spans="1:10" ht="12.75">
      <c r="A1912" s="267"/>
      <c r="B1912" s="267"/>
      <c r="C1912" s="267"/>
      <c r="D1912" s="267"/>
      <c r="E1912" s="267"/>
      <c r="F1912" s="267"/>
      <c r="G1912" s="267"/>
      <c r="H1912" s="267"/>
      <c r="I1912" s="267"/>
      <c r="J1912" s="267"/>
    </row>
    <row r="1913" spans="1:10" ht="12.75">
      <c r="A1913" s="267"/>
      <c r="B1913" s="267"/>
      <c r="C1913" s="267"/>
      <c r="D1913" s="267"/>
      <c r="E1913" s="267"/>
      <c r="F1913" s="267"/>
      <c r="G1913" s="267"/>
      <c r="H1913" s="267"/>
      <c r="I1913" s="267"/>
      <c r="J1913" s="267"/>
    </row>
    <row r="1914" spans="1:10" ht="12.75">
      <c r="A1914" s="267"/>
      <c r="B1914" s="267"/>
      <c r="C1914" s="267"/>
      <c r="D1914" s="267"/>
      <c r="E1914" s="267"/>
      <c r="F1914" s="267"/>
      <c r="G1914" s="267"/>
      <c r="H1914" s="267"/>
      <c r="I1914" s="267"/>
      <c r="J1914" s="267"/>
    </row>
    <row r="1915" spans="1:10" ht="12.75">
      <c r="A1915" s="267"/>
      <c r="B1915" s="267"/>
      <c r="C1915" s="267"/>
      <c r="D1915" s="267"/>
      <c r="E1915" s="267"/>
      <c r="F1915" s="267"/>
      <c r="G1915" s="267"/>
      <c r="H1915" s="267"/>
      <c r="I1915" s="267"/>
      <c r="J1915" s="267"/>
    </row>
    <row r="1916" spans="1:10" ht="12.75">
      <c r="A1916" s="267"/>
      <c r="B1916" s="267"/>
      <c r="C1916" s="267"/>
      <c r="D1916" s="267"/>
      <c r="E1916" s="267"/>
      <c r="F1916" s="267"/>
      <c r="G1916" s="267"/>
      <c r="H1916" s="267"/>
      <c r="I1916" s="267"/>
      <c r="J1916" s="267"/>
    </row>
    <row r="1917" spans="1:10" ht="12.75">
      <c r="A1917" s="267"/>
      <c r="B1917" s="267"/>
      <c r="C1917" s="267"/>
      <c r="D1917" s="267"/>
      <c r="E1917" s="267"/>
      <c r="F1917" s="267"/>
      <c r="G1917" s="267"/>
      <c r="H1917" s="267"/>
      <c r="I1917" s="267"/>
      <c r="J1917" s="267"/>
    </row>
    <row r="1918" spans="1:10" ht="12.75">
      <c r="A1918" s="267"/>
      <c r="B1918" s="267"/>
      <c r="C1918" s="267"/>
      <c r="D1918" s="267"/>
      <c r="E1918" s="267"/>
      <c r="F1918" s="267"/>
      <c r="G1918" s="267"/>
      <c r="H1918" s="267"/>
      <c r="I1918" s="267"/>
      <c r="J1918" s="267"/>
    </row>
    <row r="1919" spans="1:10" ht="12.75">
      <c r="A1919" s="267"/>
      <c r="B1919" s="267"/>
      <c r="C1919" s="267"/>
      <c r="D1919" s="267"/>
      <c r="E1919" s="267"/>
      <c r="F1919" s="267"/>
      <c r="G1919" s="267"/>
      <c r="H1919" s="267"/>
      <c r="I1919" s="267"/>
      <c r="J1919" s="267"/>
    </row>
    <row r="1920" spans="1:10" ht="12.75">
      <c r="A1920" s="267"/>
      <c r="B1920" s="267"/>
      <c r="C1920" s="267"/>
      <c r="D1920" s="267"/>
      <c r="E1920" s="267"/>
      <c r="F1920" s="267"/>
      <c r="G1920" s="267"/>
      <c r="H1920" s="267"/>
      <c r="I1920" s="267"/>
      <c r="J1920" s="267"/>
    </row>
    <row r="1921" spans="1:10" ht="12.75">
      <c r="A1921" s="267"/>
      <c r="B1921" s="267"/>
      <c r="C1921" s="267"/>
      <c r="D1921" s="267"/>
      <c r="E1921" s="267"/>
      <c r="F1921" s="267"/>
      <c r="G1921" s="267"/>
      <c r="H1921" s="267"/>
      <c r="I1921" s="267"/>
      <c r="J1921" s="267"/>
    </row>
    <row r="1922" spans="1:10" ht="12.75">
      <c r="A1922" s="267"/>
      <c r="B1922" s="267"/>
      <c r="C1922" s="267"/>
      <c r="D1922" s="267"/>
      <c r="E1922" s="267"/>
      <c r="F1922" s="267"/>
      <c r="G1922" s="267"/>
      <c r="H1922" s="267"/>
      <c r="I1922" s="267"/>
      <c r="J1922" s="267"/>
    </row>
    <row r="1923" spans="1:10" ht="12.75">
      <c r="A1923" s="267"/>
      <c r="B1923" s="267"/>
      <c r="C1923" s="267"/>
      <c r="D1923" s="267"/>
      <c r="E1923" s="267"/>
      <c r="F1923" s="267"/>
      <c r="G1923" s="267"/>
      <c r="H1923" s="267"/>
      <c r="I1923" s="267"/>
      <c r="J1923" s="267"/>
    </row>
    <row r="1924" spans="1:10" ht="12.75">
      <c r="A1924" s="267"/>
      <c r="B1924" s="267"/>
      <c r="C1924" s="267"/>
      <c r="D1924" s="267"/>
      <c r="E1924" s="267"/>
      <c r="F1924" s="267"/>
      <c r="G1924" s="267"/>
      <c r="H1924" s="267"/>
      <c r="I1924" s="267"/>
      <c r="J1924" s="267"/>
    </row>
    <row r="1925" spans="1:10" ht="12.75">
      <c r="A1925" s="267"/>
      <c r="B1925" s="267"/>
      <c r="C1925" s="267"/>
      <c r="D1925" s="267"/>
      <c r="E1925" s="267"/>
      <c r="F1925" s="267"/>
      <c r="G1925" s="267"/>
      <c r="H1925" s="267"/>
      <c r="I1925" s="267"/>
      <c r="J1925" s="267"/>
    </row>
    <row r="1926" spans="1:10" ht="12.75">
      <c r="A1926" s="267"/>
      <c r="B1926" s="267"/>
      <c r="C1926" s="267"/>
      <c r="D1926" s="267"/>
      <c r="E1926" s="267"/>
      <c r="F1926" s="267"/>
      <c r="G1926" s="267"/>
      <c r="H1926" s="267"/>
      <c r="I1926" s="267"/>
      <c r="J1926" s="267"/>
    </row>
    <row r="1927" spans="1:10" ht="12.75">
      <c r="A1927" s="267"/>
      <c r="B1927" s="267"/>
      <c r="C1927" s="267"/>
      <c r="D1927" s="267"/>
      <c r="E1927" s="267"/>
      <c r="F1927" s="267"/>
      <c r="G1927" s="267"/>
      <c r="H1927" s="267"/>
      <c r="I1927" s="267"/>
      <c r="J1927" s="267"/>
    </row>
    <row r="1928" spans="1:10" ht="12.75">
      <c r="A1928" s="267"/>
      <c r="B1928" s="267"/>
      <c r="C1928" s="267"/>
      <c r="D1928" s="267"/>
      <c r="E1928" s="267"/>
      <c r="F1928" s="267"/>
      <c r="G1928" s="267"/>
      <c r="H1928" s="267"/>
      <c r="I1928" s="267"/>
      <c r="J1928" s="267"/>
    </row>
    <row r="1929" spans="1:10" ht="12.75">
      <c r="A1929" s="267"/>
      <c r="B1929" s="267"/>
      <c r="C1929" s="267"/>
      <c r="D1929" s="267"/>
      <c r="E1929" s="267"/>
      <c r="F1929" s="267"/>
      <c r="G1929" s="267"/>
      <c r="H1929" s="267"/>
      <c r="I1929" s="267"/>
      <c r="J1929" s="267"/>
    </row>
    <row r="1930" spans="1:10" ht="12.75">
      <c r="A1930" s="267"/>
      <c r="B1930" s="267"/>
      <c r="C1930" s="267"/>
      <c r="D1930" s="267"/>
      <c r="E1930" s="267"/>
      <c r="F1930" s="267"/>
      <c r="G1930" s="267"/>
      <c r="H1930" s="267"/>
      <c r="I1930" s="267"/>
      <c r="J1930" s="267"/>
    </row>
    <row r="1931" spans="1:10" ht="12.75">
      <c r="A1931" s="267"/>
      <c r="B1931" s="267"/>
      <c r="C1931" s="267"/>
      <c r="D1931" s="267"/>
      <c r="E1931" s="267"/>
      <c r="F1931" s="267"/>
      <c r="G1931" s="267"/>
      <c r="H1931" s="267"/>
      <c r="I1931" s="267"/>
      <c r="J1931" s="267"/>
    </row>
    <row r="1932" spans="1:10" ht="12.75">
      <c r="A1932" s="267"/>
      <c r="B1932" s="267"/>
      <c r="C1932" s="267"/>
      <c r="D1932" s="267"/>
      <c r="E1932" s="267"/>
      <c r="F1932" s="267"/>
      <c r="G1932" s="267"/>
      <c r="H1932" s="267"/>
      <c r="I1932" s="267"/>
      <c r="J1932" s="267"/>
    </row>
    <row r="1933" spans="1:10" ht="12.75">
      <c r="A1933" s="267"/>
      <c r="B1933" s="267"/>
      <c r="C1933" s="267"/>
      <c r="D1933" s="267"/>
      <c r="E1933" s="267"/>
      <c r="F1933" s="267"/>
      <c r="G1933" s="267"/>
      <c r="H1933" s="267"/>
      <c r="I1933" s="267"/>
      <c r="J1933" s="267"/>
    </row>
    <row r="1934" spans="1:10" ht="12.75">
      <c r="A1934" s="267"/>
      <c r="B1934" s="267"/>
      <c r="C1934" s="267"/>
      <c r="D1934" s="267"/>
      <c r="E1934" s="267"/>
      <c r="F1934" s="267"/>
      <c r="G1934" s="267"/>
      <c r="H1934" s="267"/>
      <c r="I1934" s="267"/>
      <c r="J1934" s="267"/>
    </row>
    <row r="1935" spans="1:10" ht="12.75">
      <c r="A1935" s="267"/>
      <c r="B1935" s="267"/>
      <c r="C1935" s="267"/>
      <c r="D1935" s="267"/>
      <c r="E1935" s="267"/>
      <c r="F1935" s="267"/>
      <c r="G1935" s="267"/>
      <c r="H1935" s="267"/>
      <c r="I1935" s="267"/>
      <c r="J1935" s="267"/>
    </row>
    <row r="1936" spans="1:10" ht="12.75">
      <c r="A1936" s="267"/>
      <c r="B1936" s="267"/>
      <c r="C1936" s="267"/>
      <c r="D1936" s="267"/>
      <c r="E1936" s="267"/>
      <c r="F1936" s="267"/>
      <c r="G1936" s="267"/>
      <c r="H1936" s="267"/>
      <c r="I1936" s="267"/>
      <c r="J1936" s="267"/>
    </row>
    <row r="1937" spans="1:10" ht="12.75">
      <c r="A1937" s="267"/>
      <c r="B1937" s="267"/>
      <c r="C1937" s="267"/>
      <c r="D1937" s="267"/>
      <c r="E1937" s="267"/>
      <c r="F1937" s="267"/>
      <c r="G1937" s="267"/>
      <c r="H1937" s="267"/>
      <c r="I1937" s="267"/>
      <c r="J1937" s="267"/>
    </row>
    <row r="1938" spans="1:10" ht="12.75">
      <c r="A1938" s="267"/>
      <c r="B1938" s="267"/>
      <c r="C1938" s="267"/>
      <c r="D1938" s="267"/>
      <c r="E1938" s="267"/>
      <c r="F1938" s="267"/>
      <c r="G1938" s="267"/>
      <c r="H1938" s="267"/>
      <c r="I1938" s="267"/>
      <c r="J1938" s="267"/>
    </row>
    <row r="1939" spans="1:10" ht="12.75">
      <c r="A1939" s="267"/>
      <c r="B1939" s="267"/>
      <c r="C1939" s="267"/>
      <c r="D1939" s="267"/>
      <c r="E1939" s="267"/>
      <c r="F1939" s="267"/>
      <c r="G1939" s="267"/>
      <c r="H1939" s="267"/>
      <c r="I1939" s="267"/>
      <c r="J1939" s="267"/>
    </row>
    <row r="1940" spans="1:10" ht="12.75">
      <c r="A1940" s="267"/>
      <c r="B1940" s="267"/>
      <c r="C1940" s="267"/>
      <c r="D1940" s="267"/>
      <c r="E1940" s="267"/>
      <c r="F1940" s="267"/>
      <c r="G1940" s="267"/>
      <c r="H1940" s="267"/>
      <c r="I1940" s="267"/>
      <c r="J1940" s="267"/>
    </row>
    <row r="1941" spans="1:10" ht="12.75">
      <c r="A1941" s="267"/>
      <c r="B1941" s="267"/>
      <c r="C1941" s="267"/>
      <c r="D1941" s="267"/>
      <c r="E1941" s="267"/>
      <c r="F1941" s="267"/>
      <c r="G1941" s="267"/>
      <c r="H1941" s="267"/>
      <c r="I1941" s="267"/>
      <c r="J1941" s="267"/>
    </row>
    <row r="1942" spans="1:10" ht="12.75">
      <c r="A1942" s="267"/>
      <c r="B1942" s="267"/>
      <c r="C1942" s="267"/>
      <c r="D1942" s="267"/>
      <c r="E1942" s="267"/>
      <c r="F1942" s="267"/>
      <c r="G1942" s="267"/>
      <c r="H1942" s="267"/>
      <c r="I1942" s="267"/>
      <c r="J1942" s="267"/>
    </row>
    <row r="1943" spans="1:10" ht="12.75">
      <c r="A1943" s="267"/>
      <c r="B1943" s="267"/>
      <c r="C1943" s="267"/>
      <c r="D1943" s="267"/>
      <c r="E1943" s="267"/>
      <c r="F1943" s="267"/>
      <c r="G1943" s="267"/>
      <c r="H1943" s="267"/>
      <c r="I1943" s="267"/>
      <c r="J1943" s="267"/>
    </row>
    <row r="1944" spans="1:10" ht="12.75">
      <c r="A1944" s="267"/>
      <c r="B1944" s="267"/>
      <c r="C1944" s="267"/>
      <c r="D1944" s="267"/>
      <c r="E1944" s="267"/>
      <c r="F1944" s="267"/>
      <c r="G1944" s="267"/>
      <c r="H1944" s="267"/>
      <c r="I1944" s="267"/>
      <c r="J1944" s="267"/>
    </row>
    <row r="1945" spans="1:10" ht="12.75">
      <c r="A1945" s="267"/>
      <c r="B1945" s="267"/>
      <c r="C1945" s="267"/>
      <c r="D1945" s="267"/>
      <c r="E1945" s="267"/>
      <c r="F1945" s="267"/>
      <c r="G1945" s="267"/>
      <c r="H1945" s="267"/>
      <c r="I1945" s="267"/>
      <c r="J1945" s="267"/>
    </row>
    <row r="1946" spans="1:10" ht="12.75">
      <c r="A1946" s="267"/>
      <c r="B1946" s="267"/>
      <c r="C1946" s="267"/>
      <c r="D1946" s="267"/>
      <c r="E1946" s="267"/>
      <c r="F1946" s="267"/>
      <c r="G1946" s="267"/>
      <c r="H1946" s="267"/>
      <c r="I1946" s="267"/>
      <c r="J1946" s="267"/>
    </row>
    <row r="1947" spans="1:10" ht="12.75">
      <c r="A1947" s="267"/>
      <c r="B1947" s="267"/>
      <c r="C1947" s="267"/>
      <c r="D1947" s="267"/>
      <c r="E1947" s="267"/>
      <c r="F1947" s="267"/>
      <c r="G1947" s="267"/>
      <c r="H1947" s="267"/>
      <c r="I1947" s="267"/>
      <c r="J1947" s="267"/>
    </row>
    <row r="1948" spans="1:10" ht="12.75">
      <c r="A1948" s="267"/>
      <c r="B1948" s="267"/>
      <c r="C1948" s="267"/>
      <c r="D1948" s="267"/>
      <c r="E1948" s="267"/>
      <c r="F1948" s="267"/>
      <c r="G1948" s="267"/>
      <c r="H1948" s="267"/>
      <c r="I1948" s="267"/>
      <c r="J1948" s="267"/>
    </row>
    <row r="1949" spans="1:10" ht="12.75">
      <c r="A1949" s="267"/>
      <c r="B1949" s="267"/>
      <c r="C1949" s="267"/>
      <c r="D1949" s="267"/>
      <c r="E1949" s="267"/>
      <c r="F1949" s="267"/>
      <c r="G1949" s="267"/>
      <c r="H1949" s="267"/>
      <c r="I1949" s="267"/>
      <c r="J1949" s="267"/>
    </row>
    <row r="1950" spans="1:10" ht="12.75">
      <c r="A1950" s="267"/>
      <c r="B1950" s="267"/>
      <c r="C1950" s="267"/>
      <c r="D1950" s="267"/>
      <c r="E1950" s="267"/>
      <c r="F1950" s="267"/>
      <c r="G1950" s="267"/>
      <c r="H1950" s="267"/>
      <c r="I1950" s="267"/>
      <c r="J1950" s="267"/>
    </row>
    <row r="1951" spans="1:10" ht="12.75">
      <c r="A1951" s="267"/>
      <c r="B1951" s="267"/>
      <c r="C1951" s="267"/>
      <c r="D1951" s="267"/>
      <c r="E1951" s="267"/>
      <c r="F1951" s="267"/>
      <c r="G1951" s="267"/>
      <c r="H1951" s="267"/>
      <c r="I1951" s="267"/>
      <c r="J1951" s="267"/>
    </row>
    <row r="1952" spans="1:10" ht="12.75">
      <c r="A1952" s="267"/>
      <c r="B1952" s="267"/>
      <c r="C1952" s="267"/>
      <c r="D1952" s="267"/>
      <c r="E1952" s="267"/>
      <c r="F1952" s="267"/>
      <c r="G1952" s="267"/>
      <c r="H1952" s="267"/>
      <c r="I1952" s="267"/>
      <c r="J1952" s="267"/>
    </row>
    <row r="1953" spans="1:10" ht="12.75">
      <c r="A1953" s="267"/>
      <c r="B1953" s="267"/>
      <c r="C1953" s="267"/>
      <c r="D1953" s="267"/>
      <c r="E1953" s="267"/>
      <c r="F1953" s="267"/>
      <c r="G1953" s="267"/>
      <c r="H1953" s="267"/>
      <c r="I1953" s="267"/>
      <c r="J1953" s="267"/>
    </row>
    <row r="1954" spans="1:10" ht="12.75">
      <c r="A1954" s="267"/>
      <c r="B1954" s="267"/>
      <c r="C1954" s="267"/>
      <c r="D1954" s="267"/>
      <c r="E1954" s="267"/>
      <c r="F1954" s="267"/>
      <c r="G1954" s="267"/>
      <c r="H1954" s="267"/>
      <c r="I1954" s="267"/>
      <c r="J1954" s="267"/>
    </row>
    <row r="1955" spans="1:10" ht="12.75">
      <c r="A1955" s="267"/>
      <c r="B1955" s="267"/>
      <c r="C1955" s="267"/>
      <c r="D1955" s="267"/>
      <c r="E1955" s="267"/>
      <c r="F1955" s="267"/>
      <c r="G1955" s="267"/>
      <c r="H1955" s="267"/>
      <c r="I1955" s="267"/>
      <c r="J1955" s="267"/>
    </row>
    <row r="1956" spans="1:10" ht="12.75">
      <c r="A1956" s="267"/>
      <c r="B1956" s="267"/>
      <c r="C1956" s="267"/>
      <c r="D1956" s="267"/>
      <c r="E1956" s="267"/>
      <c r="F1956" s="267"/>
      <c r="G1956" s="267"/>
      <c r="H1956" s="267"/>
      <c r="I1956" s="267"/>
      <c r="J1956" s="267"/>
    </row>
    <row r="1957" spans="1:10" ht="12.75">
      <c r="A1957" s="267"/>
      <c r="B1957" s="267"/>
      <c r="C1957" s="267"/>
      <c r="D1957" s="267"/>
      <c r="E1957" s="267"/>
      <c r="F1957" s="267"/>
      <c r="G1957" s="267"/>
      <c r="H1957" s="267"/>
      <c r="I1957" s="267"/>
      <c r="J1957" s="267"/>
    </row>
    <row r="1958" spans="1:10" ht="12.75">
      <c r="A1958" s="267"/>
      <c r="B1958" s="267"/>
      <c r="C1958" s="267"/>
      <c r="D1958" s="267"/>
      <c r="E1958" s="267"/>
      <c r="F1958" s="267"/>
      <c r="G1958" s="267"/>
      <c r="H1958" s="267"/>
      <c r="I1958" s="267"/>
      <c r="J1958" s="267"/>
    </row>
    <row r="1959" spans="1:10" ht="12.75">
      <c r="A1959" s="267"/>
      <c r="B1959" s="267"/>
      <c r="C1959" s="267"/>
      <c r="D1959" s="267"/>
      <c r="E1959" s="267"/>
      <c r="F1959" s="267"/>
      <c r="G1959" s="267"/>
      <c r="H1959" s="267"/>
      <c r="I1959" s="267"/>
      <c r="J1959" s="267"/>
    </row>
    <row r="1960" spans="1:10" ht="12.75">
      <c r="A1960" s="267"/>
      <c r="B1960" s="267"/>
      <c r="C1960" s="267"/>
      <c r="D1960" s="267"/>
      <c r="E1960" s="267"/>
      <c r="F1960" s="267"/>
      <c r="G1960" s="267"/>
      <c r="H1960" s="267"/>
      <c r="I1960" s="267"/>
      <c r="J1960" s="267"/>
    </row>
    <row r="1961" spans="1:10" ht="12.75">
      <c r="A1961" s="267"/>
      <c r="B1961" s="267"/>
      <c r="C1961" s="267"/>
      <c r="D1961" s="267"/>
      <c r="E1961" s="267"/>
      <c r="F1961" s="267"/>
      <c r="G1961" s="267"/>
      <c r="H1961" s="267"/>
      <c r="I1961" s="267"/>
      <c r="J1961" s="267"/>
    </row>
    <row r="1962" spans="1:10" ht="12.75">
      <c r="A1962" s="267"/>
      <c r="B1962" s="267"/>
      <c r="C1962" s="267"/>
      <c r="D1962" s="267"/>
      <c r="E1962" s="267"/>
      <c r="F1962" s="267"/>
      <c r="G1962" s="267"/>
      <c r="H1962" s="267"/>
      <c r="I1962" s="267"/>
      <c r="J1962" s="267"/>
    </row>
    <row r="1963" spans="1:10" ht="12.75">
      <c r="A1963" s="267"/>
      <c r="B1963" s="267"/>
      <c r="C1963" s="267"/>
      <c r="D1963" s="267"/>
      <c r="E1963" s="267"/>
      <c r="F1963" s="267"/>
      <c r="G1963" s="267"/>
      <c r="H1963" s="267"/>
      <c r="I1963" s="267"/>
      <c r="J1963" s="267"/>
    </row>
    <row r="1964" spans="1:10" ht="12.75">
      <c r="A1964" s="267"/>
      <c r="B1964" s="267"/>
      <c r="C1964" s="267"/>
      <c r="D1964" s="267"/>
      <c r="E1964" s="267"/>
      <c r="F1964" s="267"/>
      <c r="G1964" s="267"/>
      <c r="H1964" s="267"/>
      <c r="I1964" s="267"/>
      <c r="J1964" s="267"/>
    </row>
    <row r="1965" spans="1:10" ht="12.75">
      <c r="A1965" s="267"/>
      <c r="B1965" s="267"/>
      <c r="C1965" s="267"/>
      <c r="D1965" s="267"/>
      <c r="E1965" s="267"/>
      <c r="F1965" s="267"/>
      <c r="G1965" s="267"/>
      <c r="H1965" s="267"/>
      <c r="I1965" s="267"/>
      <c r="J1965" s="267"/>
    </row>
    <row r="1966" spans="1:10" ht="12.75">
      <c r="A1966" s="267"/>
      <c r="B1966" s="267"/>
      <c r="C1966" s="267"/>
      <c r="D1966" s="267"/>
      <c r="E1966" s="267"/>
      <c r="F1966" s="267"/>
      <c r="G1966" s="267"/>
      <c r="H1966" s="267"/>
      <c r="I1966" s="267"/>
      <c r="J1966" s="267"/>
    </row>
    <row r="1967" spans="1:10" ht="12.75">
      <c r="A1967" s="267"/>
      <c r="B1967" s="267"/>
      <c r="C1967" s="267"/>
      <c r="D1967" s="267"/>
      <c r="E1967" s="267"/>
      <c r="F1967" s="267"/>
      <c r="G1967" s="267"/>
      <c r="H1967" s="267"/>
      <c r="I1967" s="267"/>
      <c r="J1967" s="267"/>
    </row>
    <row r="1968" spans="1:10" ht="12.75">
      <c r="A1968" s="267"/>
      <c r="B1968" s="267"/>
      <c r="C1968" s="267"/>
      <c r="D1968" s="267"/>
      <c r="E1968" s="267"/>
      <c r="F1968" s="267"/>
      <c r="G1968" s="267"/>
      <c r="H1968" s="267"/>
      <c r="I1968" s="267"/>
      <c r="J1968" s="267"/>
    </row>
    <row r="1969" spans="1:10" ht="12.75">
      <c r="A1969" s="267"/>
      <c r="B1969" s="267"/>
      <c r="C1969" s="267"/>
      <c r="D1969" s="267"/>
      <c r="E1969" s="267"/>
      <c r="F1969" s="267"/>
      <c r="G1969" s="267"/>
      <c r="H1969" s="267"/>
      <c r="I1969" s="267"/>
      <c r="J1969" s="267"/>
    </row>
    <row r="1970" spans="1:10" ht="12.75">
      <c r="A1970" s="267"/>
      <c r="B1970" s="267"/>
      <c r="C1970" s="267"/>
      <c r="D1970" s="267"/>
      <c r="E1970" s="267"/>
      <c r="F1970" s="267"/>
      <c r="G1970" s="267"/>
      <c r="H1970" s="267"/>
      <c r="I1970" s="267"/>
      <c r="J1970" s="267"/>
    </row>
    <row r="1971" spans="1:10" ht="12.75">
      <c r="A1971" s="267"/>
      <c r="B1971" s="267"/>
      <c r="C1971" s="267"/>
      <c r="D1971" s="267"/>
      <c r="E1971" s="267"/>
      <c r="F1971" s="267"/>
      <c r="G1971" s="267"/>
      <c r="H1971" s="267"/>
      <c r="I1971" s="267"/>
      <c r="J1971" s="267"/>
    </row>
    <row r="1972" spans="1:10" ht="12.75">
      <c r="A1972" s="267"/>
      <c r="B1972" s="267"/>
      <c r="C1972" s="267"/>
      <c r="D1972" s="267"/>
      <c r="E1972" s="267"/>
      <c r="F1972" s="267"/>
      <c r="G1972" s="267"/>
      <c r="H1972" s="267"/>
      <c r="I1972" s="267"/>
      <c r="J1972" s="267"/>
    </row>
    <row r="1973" spans="1:10" ht="12.75">
      <c r="A1973" s="267"/>
      <c r="B1973" s="267"/>
      <c r="C1973" s="267"/>
      <c r="D1973" s="267"/>
      <c r="E1973" s="267"/>
      <c r="F1973" s="267"/>
      <c r="G1973" s="267"/>
      <c r="H1973" s="267"/>
      <c r="I1973" s="267"/>
      <c r="J1973" s="267"/>
    </row>
    <row r="1974" spans="1:10" ht="12.75">
      <c r="A1974" s="267"/>
      <c r="B1974" s="267"/>
      <c r="C1974" s="267"/>
      <c r="D1974" s="267"/>
      <c r="E1974" s="267"/>
      <c r="F1974" s="267"/>
      <c r="G1974" s="267"/>
      <c r="H1974" s="267"/>
      <c r="I1974" s="267"/>
      <c r="J1974" s="267"/>
    </row>
    <row r="1975" spans="1:10" ht="12.75">
      <c r="A1975" s="267"/>
      <c r="B1975" s="267"/>
      <c r="C1975" s="267"/>
      <c r="D1975" s="267"/>
      <c r="E1975" s="267"/>
      <c r="F1975" s="267"/>
      <c r="G1975" s="267"/>
      <c r="H1975" s="267"/>
      <c r="I1975" s="267"/>
      <c r="J1975" s="267"/>
    </row>
    <row r="1976" spans="1:10" ht="12.75">
      <c r="A1976" s="267"/>
      <c r="B1976" s="267"/>
      <c r="C1976" s="267"/>
      <c r="D1976" s="267"/>
      <c r="E1976" s="267"/>
      <c r="F1976" s="267"/>
      <c r="G1976" s="267"/>
      <c r="H1976" s="267"/>
      <c r="I1976" s="267"/>
      <c r="J1976" s="267"/>
    </row>
    <row r="1977" spans="1:10" ht="12.75">
      <c r="A1977" s="267"/>
      <c r="B1977" s="267"/>
      <c r="C1977" s="267"/>
      <c r="D1977" s="267"/>
      <c r="E1977" s="267"/>
      <c r="F1977" s="267"/>
      <c r="G1977" s="267"/>
      <c r="H1977" s="267"/>
      <c r="I1977" s="267"/>
      <c r="J1977" s="267"/>
    </row>
    <row r="1978" spans="1:10" ht="12.75">
      <c r="A1978" s="267"/>
      <c r="B1978" s="267"/>
      <c r="C1978" s="267"/>
      <c r="D1978" s="267"/>
      <c r="E1978" s="267"/>
      <c r="F1978" s="267"/>
      <c r="G1978" s="267"/>
      <c r="H1978" s="267"/>
      <c r="I1978" s="267"/>
      <c r="J1978" s="267"/>
    </row>
    <row r="1979" spans="1:10" ht="12.75">
      <c r="A1979" s="267"/>
      <c r="B1979" s="267"/>
      <c r="C1979" s="267"/>
      <c r="D1979" s="267"/>
      <c r="E1979" s="267"/>
      <c r="F1979" s="267"/>
      <c r="G1979" s="267"/>
      <c r="H1979" s="267"/>
      <c r="I1979" s="267"/>
      <c r="J1979" s="267"/>
    </row>
    <row r="1980" spans="1:10" ht="12.75">
      <c r="A1980" s="267"/>
      <c r="B1980" s="267"/>
      <c r="C1980" s="267"/>
      <c r="D1980" s="267"/>
      <c r="E1980" s="267"/>
      <c r="F1980" s="267"/>
      <c r="G1980" s="267"/>
      <c r="H1980" s="267"/>
      <c r="I1980" s="267"/>
      <c r="J1980" s="267"/>
    </row>
    <row r="1981" spans="1:10" ht="12.75">
      <c r="A1981" s="267"/>
      <c r="B1981" s="267"/>
      <c r="C1981" s="267"/>
      <c r="D1981" s="267"/>
      <c r="E1981" s="267"/>
      <c r="F1981" s="267"/>
      <c r="G1981" s="267"/>
      <c r="H1981" s="267"/>
      <c r="I1981" s="267"/>
      <c r="J1981" s="267"/>
    </row>
    <row r="1982" spans="1:10" ht="12.75">
      <c r="A1982" s="267"/>
      <c r="B1982" s="267"/>
      <c r="C1982" s="267"/>
      <c r="D1982" s="267"/>
      <c r="E1982" s="267"/>
      <c r="F1982" s="267"/>
      <c r="G1982" s="267"/>
      <c r="H1982" s="267"/>
      <c r="I1982" s="267"/>
      <c r="J1982" s="267"/>
    </row>
    <row r="1983" spans="1:10" ht="12.75">
      <c r="A1983" s="267"/>
      <c r="B1983" s="267"/>
      <c r="C1983" s="267"/>
      <c r="D1983" s="267"/>
      <c r="E1983" s="267"/>
      <c r="F1983" s="267"/>
      <c r="G1983" s="267"/>
      <c r="H1983" s="267"/>
      <c r="I1983" s="267"/>
      <c r="J1983" s="267"/>
    </row>
    <row r="1984" spans="1:10" ht="12.75">
      <c r="A1984" s="267"/>
      <c r="B1984" s="267"/>
      <c r="C1984" s="267"/>
      <c r="D1984" s="267"/>
      <c r="E1984" s="267"/>
      <c r="F1984" s="267"/>
      <c r="G1984" s="267"/>
      <c r="H1984" s="267"/>
      <c r="I1984" s="267"/>
      <c r="J1984" s="267"/>
    </row>
    <row r="1985" spans="1:10" ht="12.75">
      <c r="A1985" s="267"/>
      <c r="B1985" s="267"/>
      <c r="C1985" s="267"/>
      <c r="D1985" s="267"/>
      <c r="E1985" s="267"/>
      <c r="F1985" s="267"/>
      <c r="G1985" s="267"/>
      <c r="H1985" s="267"/>
      <c r="I1985" s="267"/>
      <c r="J1985" s="267"/>
    </row>
    <row r="1986" spans="1:9" ht="12.75">
      <c r="A1986" s="267"/>
      <c r="B1986" s="267"/>
      <c r="C1986" s="267"/>
      <c r="D1986" s="267"/>
      <c r="E1986" s="267"/>
      <c r="F1986" s="267"/>
      <c r="G1986" s="267"/>
      <c r="H1986" s="267"/>
      <c r="I1986" s="267"/>
    </row>
    <row r="1987" spans="1:9" ht="12.75">
      <c r="A1987" s="267"/>
      <c r="B1987" s="267"/>
      <c r="C1987" s="267"/>
      <c r="D1987" s="267"/>
      <c r="E1987" s="267"/>
      <c r="F1987" s="267"/>
      <c r="G1987" s="267"/>
      <c r="H1987" s="267"/>
      <c r="I1987" s="267"/>
    </row>
    <row r="1988" spans="1:7" ht="12.75">
      <c r="A1988" s="267"/>
      <c r="B1988" s="267"/>
      <c r="C1988" s="267"/>
      <c r="D1988" s="267"/>
      <c r="E1988" s="267"/>
      <c r="F1988" s="267"/>
      <c r="G1988" s="267"/>
    </row>
    <row r="1989" spans="1:7" ht="12.75">
      <c r="A1989" s="267"/>
      <c r="B1989" s="267"/>
      <c r="C1989" s="267"/>
      <c r="D1989" s="267"/>
      <c r="E1989" s="267"/>
      <c r="F1989" s="267"/>
      <c r="G1989" s="267"/>
    </row>
    <row r="1990" spans="1:7" ht="12.75">
      <c r="A1990" s="267"/>
      <c r="B1990" s="267"/>
      <c r="C1990" s="267"/>
      <c r="D1990" s="267"/>
      <c r="E1990" s="267"/>
      <c r="F1990" s="267"/>
      <c r="G1990" s="267"/>
    </row>
    <row r="1991" spans="1:4" ht="12.75">
      <c r="A1991" s="267"/>
      <c r="B1991" s="267"/>
      <c r="C1991" s="267"/>
      <c r="D1991" s="267"/>
    </row>
    <row r="1992" spans="1:4" ht="12.75">
      <c r="A1992" s="267"/>
      <c r="B1992" s="267"/>
      <c r="C1992" s="267"/>
      <c r="D1992" s="267"/>
    </row>
  </sheetData>
  <sheetProtection formatCells="0"/>
  <protectedRanges>
    <protectedRange password="A131" sqref="D100:E121" name="Oblast1"/>
    <protectedRange password="A131" sqref="C221 C223:D233 D237 D239:D240 D255 D257:D258 D261:D263 D245 C235:C263 D247:D250" name="Oblast1_2"/>
    <protectedRange password="A131" sqref="I221 I223:J225 I227:J230" name="Oblast1_3"/>
    <protectedRange password="A131" sqref="I235:I237" name="Oblast1_4"/>
    <protectedRange password="A131" sqref="I242:I244 J243:J244" name="Oblast1_5"/>
  </protectedRanges>
  <mergeCells count="277">
    <mergeCell ref="D205:E205"/>
    <mergeCell ref="A52:B52"/>
    <mergeCell ref="A56:B56"/>
    <mergeCell ref="A59:B59"/>
    <mergeCell ref="A82:B82"/>
    <mergeCell ref="A77:B77"/>
    <mergeCell ref="A78:A79"/>
    <mergeCell ref="A80:B80"/>
    <mergeCell ref="A81:B81"/>
    <mergeCell ref="A53:B53"/>
    <mergeCell ref="C128:D128"/>
    <mergeCell ref="A87:A88"/>
    <mergeCell ref="A90:A92"/>
    <mergeCell ref="A115:B115"/>
    <mergeCell ref="A107:B107"/>
    <mergeCell ref="A55:B55"/>
    <mergeCell ref="A57:B57"/>
    <mergeCell ref="A58:B58"/>
    <mergeCell ref="A66:A68"/>
    <mergeCell ref="A69:B69"/>
    <mergeCell ref="A19:B19"/>
    <mergeCell ref="A27:B27"/>
    <mergeCell ref="A20:A21"/>
    <mergeCell ref="C127:D127"/>
    <mergeCell ref="A65:B65"/>
    <mergeCell ref="A61:B61"/>
    <mergeCell ref="A86:B86"/>
    <mergeCell ref="A89:B89"/>
    <mergeCell ref="A70:A75"/>
    <mergeCell ref="A44:A47"/>
    <mergeCell ref="A17:B17"/>
    <mergeCell ref="A4:B6"/>
    <mergeCell ref="C4:E4"/>
    <mergeCell ref="F4:H4"/>
    <mergeCell ref="A41:B41"/>
    <mergeCell ref="A40:B40"/>
    <mergeCell ref="A32:B32"/>
    <mergeCell ref="A13:B13"/>
    <mergeCell ref="A9:A12"/>
    <mergeCell ref="A23:B23"/>
    <mergeCell ref="I4:J4"/>
    <mergeCell ref="I5:I6"/>
    <mergeCell ref="J5:J6"/>
    <mergeCell ref="H5:H6"/>
    <mergeCell ref="E5:E6"/>
    <mergeCell ref="A22:B22"/>
    <mergeCell ref="A7:B7"/>
    <mergeCell ref="A15:A16"/>
    <mergeCell ref="A14:B14"/>
    <mergeCell ref="A8:B8"/>
    <mergeCell ref="A49:A50"/>
    <mergeCell ref="A51:B51"/>
    <mergeCell ref="A24:B24"/>
    <mergeCell ref="A28:A31"/>
    <mergeCell ref="A25:B25"/>
    <mergeCell ref="A26:B26"/>
    <mergeCell ref="A33:A39"/>
    <mergeCell ref="A42:B42"/>
    <mergeCell ref="A43:B43"/>
    <mergeCell ref="A54:B54"/>
    <mergeCell ref="A60:B60"/>
    <mergeCell ref="A48:B48"/>
    <mergeCell ref="A62:B62"/>
    <mergeCell ref="A64:B64"/>
    <mergeCell ref="A85:B85"/>
    <mergeCell ref="A84:B84"/>
    <mergeCell ref="A83:B83"/>
    <mergeCell ref="A63:B63"/>
    <mergeCell ref="A76:B76"/>
    <mergeCell ref="J98:J99"/>
    <mergeCell ref="I98:I99"/>
    <mergeCell ref="A96:B96"/>
    <mergeCell ref="A95:B95"/>
    <mergeCell ref="A94:B94"/>
    <mergeCell ref="A93:B93"/>
    <mergeCell ref="A98:B99"/>
    <mergeCell ref="G98:G99"/>
    <mergeCell ref="H98:H99"/>
    <mergeCell ref="C98:C99"/>
    <mergeCell ref="A110:B110"/>
    <mergeCell ref="A109:B109"/>
    <mergeCell ref="A116:B116"/>
    <mergeCell ref="A102:B102"/>
    <mergeCell ref="A101:B101"/>
    <mergeCell ref="A100:B100"/>
    <mergeCell ref="A112:B112"/>
    <mergeCell ref="A106:B106"/>
    <mergeCell ref="A105:B105"/>
    <mergeCell ref="A104:B104"/>
    <mergeCell ref="A113:B113"/>
    <mergeCell ref="A114:B114"/>
    <mergeCell ref="A125:D125"/>
    <mergeCell ref="A103:B103"/>
    <mergeCell ref="A111:B111"/>
    <mergeCell ref="A117:B117"/>
    <mergeCell ref="A118:B118"/>
    <mergeCell ref="A119:B119"/>
    <mergeCell ref="A120:B120"/>
    <mergeCell ref="A108:B108"/>
    <mergeCell ref="A121:B121"/>
    <mergeCell ref="A122:B122"/>
    <mergeCell ref="A126:B126"/>
    <mergeCell ref="A223:B223"/>
    <mergeCell ref="A219:B220"/>
    <mergeCell ref="F219:H220"/>
    <mergeCell ref="A128:B128"/>
    <mergeCell ref="A127:B127"/>
    <mergeCell ref="A221:B221"/>
    <mergeCell ref="F221:H221"/>
    <mergeCell ref="A207:A209"/>
    <mergeCell ref="C126:D126"/>
    <mergeCell ref="A225:B225"/>
    <mergeCell ref="F225:H225"/>
    <mergeCell ref="A222:B222"/>
    <mergeCell ref="F223:H223"/>
    <mergeCell ref="A224:B224"/>
    <mergeCell ref="F224:H224"/>
    <mergeCell ref="F222:H222"/>
    <mergeCell ref="E132:E133"/>
    <mergeCell ref="A226:B226"/>
    <mergeCell ref="F226:H226"/>
    <mergeCell ref="A227:B227"/>
    <mergeCell ref="F227:H227"/>
    <mergeCell ref="A228:B228"/>
    <mergeCell ref="F228:H228"/>
    <mergeCell ref="F229:H229"/>
    <mergeCell ref="A231:B231"/>
    <mergeCell ref="F230:H230"/>
    <mergeCell ref="A233:B233"/>
    <mergeCell ref="A234:B234"/>
    <mergeCell ref="F233:H234"/>
    <mergeCell ref="A232:B232"/>
    <mergeCell ref="F231:H231"/>
    <mergeCell ref="A230:B230"/>
    <mergeCell ref="A229:B229"/>
    <mergeCell ref="A235:B235"/>
    <mergeCell ref="A236:B236"/>
    <mergeCell ref="F235:H235"/>
    <mergeCell ref="F236:H236"/>
    <mergeCell ref="F245:H245"/>
    <mergeCell ref="A238:B238"/>
    <mergeCell ref="F237:H237"/>
    <mergeCell ref="A239:B239"/>
    <mergeCell ref="F238:H238"/>
    <mergeCell ref="A240:B240"/>
    <mergeCell ref="A237:B237"/>
    <mergeCell ref="A253:B253"/>
    <mergeCell ref="A254:B254"/>
    <mergeCell ref="A249:B249"/>
    <mergeCell ref="A251:B251"/>
    <mergeCell ref="A250:B250"/>
    <mergeCell ref="A252:B252"/>
    <mergeCell ref="A246:B246"/>
    <mergeCell ref="A247:B247"/>
    <mergeCell ref="A248:B248"/>
    <mergeCell ref="A241:B241"/>
    <mergeCell ref="F240:H241"/>
    <mergeCell ref="A242:B242"/>
    <mergeCell ref="A243:B243"/>
    <mergeCell ref="F242:H242"/>
    <mergeCell ref="A244:B244"/>
    <mergeCell ref="F243:H243"/>
    <mergeCell ref="A291:B291"/>
    <mergeCell ref="A274:B274"/>
    <mergeCell ref="A279:B279"/>
    <mergeCell ref="A283:B283"/>
    <mergeCell ref="A287:B287"/>
    <mergeCell ref="A256:B256"/>
    <mergeCell ref="A257:B257"/>
    <mergeCell ref="A260:B260"/>
    <mergeCell ref="A267:B268"/>
    <mergeCell ref="A269:B269"/>
    <mergeCell ref="G132:G133"/>
    <mergeCell ref="J132:J133"/>
    <mergeCell ref="A264:B264"/>
    <mergeCell ref="A143:B143"/>
    <mergeCell ref="A144:B144"/>
    <mergeCell ref="A145:B145"/>
    <mergeCell ref="A146:B146"/>
    <mergeCell ref="A245:B245"/>
    <mergeCell ref="F244:H244"/>
    <mergeCell ref="A263:B263"/>
    <mergeCell ref="A258:B258"/>
    <mergeCell ref="A259:B259"/>
    <mergeCell ref="A255:B255"/>
    <mergeCell ref="A261:B261"/>
    <mergeCell ref="A262:B262"/>
    <mergeCell ref="K132:K133"/>
    <mergeCell ref="G153:G154"/>
    <mergeCell ref="J153:J154"/>
    <mergeCell ref="K153:K154"/>
    <mergeCell ref="A157:B157"/>
    <mergeCell ref="L132:L133"/>
    <mergeCell ref="A134:B134"/>
    <mergeCell ref="A135:B135"/>
    <mergeCell ref="A136:B136"/>
    <mergeCell ref="A142:B142"/>
    <mergeCell ref="A137:B137"/>
    <mergeCell ref="A132:B133"/>
    <mergeCell ref="C132:C133"/>
    <mergeCell ref="D132:D133"/>
    <mergeCell ref="A139:B139"/>
    <mergeCell ref="L153:L154"/>
    <mergeCell ref="A150:B150"/>
    <mergeCell ref="A151:B151"/>
    <mergeCell ref="A153:B154"/>
    <mergeCell ref="C153:C154"/>
    <mergeCell ref="D153:D154"/>
    <mergeCell ref="E153:E154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L191:L192"/>
    <mergeCell ref="A189:B189"/>
    <mergeCell ref="A170:B170"/>
    <mergeCell ref="A171:B171"/>
    <mergeCell ref="A172:B172"/>
    <mergeCell ref="A173:B173"/>
    <mergeCell ref="A174:B174"/>
    <mergeCell ref="A175:B175"/>
    <mergeCell ref="A181:B181"/>
    <mergeCell ref="A182:B182"/>
    <mergeCell ref="C191:C192"/>
    <mergeCell ref="D191:D192"/>
    <mergeCell ref="E191:E192"/>
    <mergeCell ref="A176:B176"/>
    <mergeCell ref="A177:B177"/>
    <mergeCell ref="A178:B178"/>
    <mergeCell ref="A179:B179"/>
    <mergeCell ref="A180:B180"/>
    <mergeCell ref="A188:B188"/>
    <mergeCell ref="A198:B198"/>
    <mergeCell ref="A199:B199"/>
    <mergeCell ref="A200:B200"/>
    <mergeCell ref="G191:G192"/>
    <mergeCell ref="J191:J192"/>
    <mergeCell ref="K191:K192"/>
    <mergeCell ref="A193:B193"/>
    <mergeCell ref="A194:B194"/>
    <mergeCell ref="F191:F192"/>
    <mergeCell ref="A191:B192"/>
    <mergeCell ref="K202:K203"/>
    <mergeCell ref="L202:L203"/>
    <mergeCell ref="A202:B204"/>
    <mergeCell ref="C202:C203"/>
    <mergeCell ref="A141:B141"/>
    <mergeCell ref="A140:B140"/>
    <mergeCell ref="D202:D203"/>
    <mergeCell ref="E202:E203"/>
    <mergeCell ref="G202:G203"/>
    <mergeCell ref="J202:J203"/>
    <mergeCell ref="A138:B138"/>
    <mergeCell ref="A156:B156"/>
    <mergeCell ref="A155:B155"/>
    <mergeCell ref="A147:B147"/>
    <mergeCell ref="A148:B148"/>
    <mergeCell ref="F132:F133"/>
    <mergeCell ref="F153:F154"/>
    <mergeCell ref="F202:F203"/>
    <mergeCell ref="A149:B149"/>
    <mergeCell ref="A187:B187"/>
    <mergeCell ref="A186:B186"/>
    <mergeCell ref="A185:B185"/>
    <mergeCell ref="A184:B184"/>
    <mergeCell ref="A183:B183"/>
    <mergeCell ref="A195:B195"/>
    <mergeCell ref="A196:B196"/>
    <mergeCell ref="A197:B197"/>
  </mergeCells>
  <printOptions horizontalCentered="1"/>
  <pageMargins left="0.15748031496062992" right="0.15748031496062992" top="0.35433070866141736" bottom="0.3937007874015748" header="0.1968503937007874" footer="0.2362204724409449"/>
  <pageSetup cellComments="asDisplayed" horizontalDpi="300" verticalDpi="300" orientation="portrait" paperSize="9" scale="59" r:id="rId1"/>
  <headerFooter alignWithMargins="0">
    <oddFooter>&amp;C&amp;8&amp;A&amp;R&amp;8Stránka &amp;P</oddFooter>
  </headerFooter>
  <rowBreaks count="2" manualBreakCount="2">
    <brk id="97" max="11" man="1"/>
    <brk id="20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81"/>
  <sheetViews>
    <sheetView showGridLines="0" zoomScalePageLayoutView="0" workbookViewId="0" topLeftCell="A1">
      <pane xSplit="2" ySplit="6" topLeftCell="C96" activePane="bottomRight" state="frozen"/>
      <selection pane="topLeft" activeCell="J7" sqref="J7"/>
      <selection pane="topRight" activeCell="J7" sqref="J7"/>
      <selection pane="bottomLeft" activeCell="J7" sqref="J7"/>
      <selection pane="bottomRight" activeCell="I171" sqref="I171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5" width="11.875" style="3" customWidth="1"/>
    <col min="6" max="6" width="11.375" style="3" customWidth="1"/>
    <col min="7" max="7" width="13.25390625" style="3" customWidth="1"/>
    <col min="8" max="8" width="11.875" style="3" customWidth="1"/>
    <col min="9" max="9" width="12.25390625" style="3" customWidth="1"/>
    <col min="10" max="10" width="10.75390625" style="56" customWidth="1"/>
    <col min="11" max="11" width="12.75390625" style="3" customWidth="1"/>
    <col min="12" max="12" width="9.125" style="3" customWidth="1"/>
    <col min="13" max="13" width="9.25390625" style="3" bestFit="1" customWidth="1"/>
    <col min="14" max="14" width="9.125" style="3" customWidth="1"/>
    <col min="15" max="16384" width="9.125" style="342" customWidth="1"/>
  </cols>
  <sheetData>
    <row r="1" ht="15" customHeight="1">
      <c r="A1" s="11" t="s">
        <v>468</v>
      </c>
    </row>
    <row r="2" spans="8:13" ht="6.75" customHeight="1">
      <c r="H2" s="4"/>
      <c r="M2" s="4"/>
    </row>
    <row r="3" spans="1:13" ht="16.5" thickBot="1">
      <c r="A3" s="5" t="s">
        <v>218</v>
      </c>
      <c r="B3" s="8"/>
      <c r="C3" s="8"/>
      <c r="D3" s="8"/>
      <c r="H3" s="4"/>
      <c r="J3" s="63" t="s">
        <v>170</v>
      </c>
      <c r="M3" s="4"/>
    </row>
    <row r="4" spans="1:10" s="49" customFormat="1" ht="11.25" customHeight="1">
      <c r="A4" s="1573" t="s">
        <v>264</v>
      </c>
      <c r="B4" s="1574"/>
      <c r="C4" s="1579" t="s">
        <v>390</v>
      </c>
      <c r="D4" s="1580"/>
      <c r="E4" s="1581"/>
      <c r="F4" s="1579" t="s">
        <v>391</v>
      </c>
      <c r="G4" s="1580"/>
      <c r="H4" s="1581"/>
      <c r="I4" s="1471" t="s">
        <v>51</v>
      </c>
      <c r="J4" s="1472"/>
    </row>
    <row r="5" spans="1:10" s="49" customFormat="1" ht="11.25">
      <c r="A5" s="1575"/>
      <c r="B5" s="1576"/>
      <c r="C5" s="131" t="s">
        <v>31</v>
      </c>
      <c r="D5" s="132" t="s">
        <v>32</v>
      </c>
      <c r="E5" s="1582" t="s">
        <v>9</v>
      </c>
      <c r="F5" s="131" t="s">
        <v>31</v>
      </c>
      <c r="G5" s="132" t="s">
        <v>32</v>
      </c>
      <c r="H5" s="1582" t="s">
        <v>9</v>
      </c>
      <c r="I5" s="1473" t="s">
        <v>52</v>
      </c>
      <c r="J5" s="1478" t="s">
        <v>11</v>
      </c>
    </row>
    <row r="6" spans="1:10" s="49" customFormat="1" ht="12" thickBot="1">
      <c r="A6" s="1577"/>
      <c r="B6" s="1578"/>
      <c r="C6" s="133" t="s">
        <v>10</v>
      </c>
      <c r="D6" s="134" t="s">
        <v>10</v>
      </c>
      <c r="E6" s="1583"/>
      <c r="F6" s="133" t="s">
        <v>10</v>
      </c>
      <c r="G6" s="134" t="s">
        <v>10</v>
      </c>
      <c r="H6" s="1583"/>
      <c r="I6" s="1474"/>
      <c r="J6" s="1587"/>
    </row>
    <row r="7" spans="1:10" s="54" customFormat="1" ht="11.25" customHeight="1">
      <c r="A7" s="1403" t="s">
        <v>87</v>
      </c>
      <c r="B7" s="1404"/>
      <c r="C7" s="948">
        <v>22.34373</v>
      </c>
      <c r="D7" s="949"/>
      <c r="E7" s="950">
        <f aca="true" t="shared" si="0" ref="E7:E44">SUM(C7:D7)</f>
        <v>22.34373</v>
      </c>
      <c r="F7" s="887">
        <v>30</v>
      </c>
      <c r="G7" s="888"/>
      <c r="H7" s="889">
        <f aca="true" t="shared" si="1" ref="H7:H44">SUM(F7:G7)</f>
        <v>30</v>
      </c>
      <c r="I7" s="938">
        <f aca="true" t="shared" si="2" ref="I7:I44">+H7-E7</f>
        <v>7.656269999999999</v>
      </c>
      <c r="J7" s="890">
        <f aca="true" t="shared" si="3" ref="J7:J16">+H7/E7</f>
        <v>1.3426585444775783</v>
      </c>
    </row>
    <row r="8" spans="1:10" s="54" customFormat="1" ht="11.25" customHeight="1">
      <c r="A8" s="1378" t="s">
        <v>88</v>
      </c>
      <c r="B8" s="1379"/>
      <c r="C8" s="951">
        <v>432068.8159199999</v>
      </c>
      <c r="D8" s="952">
        <v>2815.4453399999998</v>
      </c>
      <c r="E8" s="953">
        <f t="shared" si="0"/>
        <v>434884.2612599999</v>
      </c>
      <c r="F8" s="865">
        <v>428558.02499999997</v>
      </c>
      <c r="G8" s="835">
        <v>3400</v>
      </c>
      <c r="H8" s="894">
        <f t="shared" si="1"/>
        <v>431958.02499999997</v>
      </c>
      <c r="I8" s="939">
        <f t="shared" si="2"/>
        <v>-2926.236259999918</v>
      </c>
      <c r="J8" s="895">
        <f t="shared" si="3"/>
        <v>0.9932712297945167</v>
      </c>
    </row>
    <row r="9" spans="1:10" s="54" customFormat="1" ht="11.25">
      <c r="A9" s="1367" t="s">
        <v>89</v>
      </c>
      <c r="B9" s="697" t="s">
        <v>90</v>
      </c>
      <c r="C9" s="954">
        <v>418545.93496999994</v>
      </c>
      <c r="D9" s="955"/>
      <c r="E9" s="956">
        <f t="shared" si="0"/>
        <v>418545.93496999994</v>
      </c>
      <c r="F9" s="615">
        <v>415208.02499999997</v>
      </c>
      <c r="G9" s="612"/>
      <c r="H9" s="912">
        <f t="shared" si="1"/>
        <v>415208.02499999997</v>
      </c>
      <c r="I9" s="940">
        <f t="shared" si="2"/>
        <v>-3337.909969999979</v>
      </c>
      <c r="J9" s="57">
        <f t="shared" si="3"/>
        <v>0.9920249853334755</v>
      </c>
    </row>
    <row r="10" spans="1:10" s="54" customFormat="1" ht="11.25" customHeight="1">
      <c r="A10" s="1367"/>
      <c r="B10" s="697" t="s">
        <v>91</v>
      </c>
      <c r="C10" s="957">
        <v>2070.31798</v>
      </c>
      <c r="D10" s="955"/>
      <c r="E10" s="956">
        <f t="shared" si="0"/>
        <v>2070.31798</v>
      </c>
      <c r="F10" s="611">
        <v>1500</v>
      </c>
      <c r="G10" s="612"/>
      <c r="H10" s="912">
        <f t="shared" si="1"/>
        <v>1500</v>
      </c>
      <c r="I10" s="940">
        <f t="shared" si="2"/>
        <v>-570.3179799999998</v>
      </c>
      <c r="J10" s="57">
        <f t="shared" si="3"/>
        <v>0.7245263841064647</v>
      </c>
    </row>
    <row r="11" spans="1:10" s="54" customFormat="1" ht="11.25">
      <c r="A11" s="1367"/>
      <c r="B11" s="697" t="s">
        <v>92</v>
      </c>
      <c r="C11" s="957">
        <v>211.9334</v>
      </c>
      <c r="D11" s="955"/>
      <c r="E11" s="956">
        <f t="shared" si="0"/>
        <v>211.9334</v>
      </c>
      <c r="F11" s="611">
        <v>250</v>
      </c>
      <c r="G11" s="612"/>
      <c r="H11" s="912">
        <f t="shared" si="1"/>
        <v>250</v>
      </c>
      <c r="I11" s="940">
        <f t="shared" si="2"/>
        <v>38.066599999999994</v>
      </c>
      <c r="J11" s="57">
        <f t="shared" si="3"/>
        <v>1.1796158604542748</v>
      </c>
    </row>
    <row r="12" spans="1:10" s="54" customFormat="1" ht="11.25">
      <c r="A12" s="1367"/>
      <c r="B12" s="697" t="s">
        <v>93</v>
      </c>
      <c r="C12" s="957">
        <v>11240.62957</v>
      </c>
      <c r="D12" s="955">
        <v>2815.4453399999998</v>
      </c>
      <c r="E12" s="956">
        <f t="shared" si="0"/>
        <v>14056.07491</v>
      </c>
      <c r="F12" s="611">
        <v>11600</v>
      </c>
      <c r="G12" s="612">
        <v>3400</v>
      </c>
      <c r="H12" s="912">
        <f t="shared" si="1"/>
        <v>15000</v>
      </c>
      <c r="I12" s="940">
        <f t="shared" si="2"/>
        <v>943.9250900000006</v>
      </c>
      <c r="J12" s="57">
        <f t="shared" si="3"/>
        <v>1.067154244413457</v>
      </c>
    </row>
    <row r="13" spans="1:10" s="54" customFormat="1" ht="11.25">
      <c r="A13" s="1380" t="s">
        <v>94</v>
      </c>
      <c r="B13" s="1381"/>
      <c r="C13" s="958"/>
      <c r="D13" s="952">
        <v>415.15005</v>
      </c>
      <c r="E13" s="953">
        <f t="shared" si="0"/>
        <v>415.15005</v>
      </c>
      <c r="F13" s="834"/>
      <c r="G13" s="835">
        <v>500</v>
      </c>
      <c r="H13" s="894">
        <f t="shared" si="1"/>
        <v>500</v>
      </c>
      <c r="I13" s="939">
        <f t="shared" si="2"/>
        <v>84.84994999999998</v>
      </c>
      <c r="J13" s="895">
        <f t="shared" si="3"/>
        <v>1.2043838125516304</v>
      </c>
    </row>
    <row r="14" spans="1:10" s="54" customFormat="1" ht="11.25">
      <c r="A14" s="1378" t="s">
        <v>95</v>
      </c>
      <c r="B14" s="1379"/>
      <c r="C14" s="958"/>
      <c r="D14" s="952">
        <v>42448.89182</v>
      </c>
      <c r="E14" s="953">
        <f t="shared" si="0"/>
        <v>42448.89182</v>
      </c>
      <c r="F14" s="834">
        <v>50</v>
      </c>
      <c r="G14" s="835">
        <v>44450</v>
      </c>
      <c r="H14" s="894">
        <f t="shared" si="1"/>
        <v>44500</v>
      </c>
      <c r="I14" s="939">
        <f t="shared" si="2"/>
        <v>2051.108180000003</v>
      </c>
      <c r="J14" s="895">
        <f t="shared" si="3"/>
        <v>1.0483194753045029</v>
      </c>
    </row>
    <row r="15" spans="1:10" s="54" customFormat="1" ht="11.25">
      <c r="A15" s="1367" t="s">
        <v>96</v>
      </c>
      <c r="B15" s="700" t="s">
        <v>97</v>
      </c>
      <c r="C15" s="957"/>
      <c r="D15" s="955">
        <v>36644.2709</v>
      </c>
      <c r="E15" s="956">
        <f t="shared" si="0"/>
        <v>36644.2709</v>
      </c>
      <c r="F15" s="611">
        <v>50</v>
      </c>
      <c r="G15" s="612">
        <v>32000</v>
      </c>
      <c r="H15" s="912">
        <f t="shared" si="1"/>
        <v>32050</v>
      </c>
      <c r="I15" s="940">
        <f t="shared" si="2"/>
        <v>-4594.270900000003</v>
      </c>
      <c r="J15" s="57">
        <f t="shared" si="3"/>
        <v>0.8746251245511887</v>
      </c>
    </row>
    <row r="16" spans="1:10" s="54" customFormat="1" ht="11.25">
      <c r="A16" s="1367"/>
      <c r="B16" s="700" t="s">
        <v>98</v>
      </c>
      <c r="C16" s="957"/>
      <c r="D16" s="955">
        <v>566.01354</v>
      </c>
      <c r="E16" s="956">
        <f t="shared" si="0"/>
        <v>566.01354</v>
      </c>
      <c r="F16" s="611"/>
      <c r="G16" s="612">
        <v>3650</v>
      </c>
      <c r="H16" s="912">
        <f t="shared" si="1"/>
        <v>3650</v>
      </c>
      <c r="I16" s="940">
        <f t="shared" si="2"/>
        <v>3083.98646</v>
      </c>
      <c r="J16" s="57">
        <f t="shared" si="3"/>
        <v>6.44860898557303</v>
      </c>
    </row>
    <row r="17" spans="1:10" s="54" customFormat="1" ht="11.25">
      <c r="A17" s="1380" t="s">
        <v>99</v>
      </c>
      <c r="B17" s="1381"/>
      <c r="C17" s="958">
        <v>0</v>
      </c>
      <c r="D17" s="952"/>
      <c r="E17" s="953">
        <f t="shared" si="0"/>
        <v>0</v>
      </c>
      <c r="F17" s="834">
        <v>0</v>
      </c>
      <c r="G17" s="835"/>
      <c r="H17" s="894">
        <f t="shared" si="1"/>
        <v>0</v>
      </c>
      <c r="I17" s="939">
        <f t="shared" si="2"/>
        <v>0</v>
      </c>
      <c r="J17" s="895"/>
    </row>
    <row r="18" spans="1:10" s="54" customFormat="1" ht="11.25">
      <c r="A18" s="819" t="s">
        <v>374</v>
      </c>
      <c r="B18" s="820"/>
      <c r="C18" s="958"/>
      <c r="D18" s="952"/>
      <c r="E18" s="953">
        <f t="shared" si="0"/>
        <v>0</v>
      </c>
      <c r="F18" s="834"/>
      <c r="G18" s="835"/>
      <c r="H18" s="894">
        <f t="shared" si="1"/>
        <v>0</v>
      </c>
      <c r="I18" s="939">
        <f t="shared" si="2"/>
        <v>0</v>
      </c>
      <c r="J18" s="895"/>
    </row>
    <row r="19" spans="1:10" s="54" customFormat="1" ht="11.25">
      <c r="A19" s="1378" t="s">
        <v>158</v>
      </c>
      <c r="B19" s="1379"/>
      <c r="C19" s="958">
        <v>19645.468240000002</v>
      </c>
      <c r="D19" s="952">
        <v>2945.3045</v>
      </c>
      <c r="E19" s="953">
        <f t="shared" si="0"/>
        <v>22590.77274</v>
      </c>
      <c r="F19" s="834">
        <f>19600</f>
        <v>19600</v>
      </c>
      <c r="G19" s="835">
        <v>2000</v>
      </c>
      <c r="H19" s="894">
        <f t="shared" si="1"/>
        <v>21600</v>
      </c>
      <c r="I19" s="939">
        <f t="shared" si="2"/>
        <v>-990.7727400000003</v>
      </c>
      <c r="J19" s="895">
        <f>+H19/E19</f>
        <v>0.9561425918713394</v>
      </c>
    </row>
    <row r="20" spans="1:10" s="54" customFormat="1" ht="11.25">
      <c r="A20" s="1382" t="s">
        <v>96</v>
      </c>
      <c r="B20" s="697" t="s">
        <v>101</v>
      </c>
      <c r="C20" s="957">
        <v>7056.9103</v>
      </c>
      <c r="D20" s="955"/>
      <c r="E20" s="956">
        <f t="shared" si="0"/>
        <v>7056.9103</v>
      </c>
      <c r="F20" s="681">
        <f>D225+D226+J191</f>
        <v>15100</v>
      </c>
      <c r="G20" s="612"/>
      <c r="H20" s="912">
        <f t="shared" si="1"/>
        <v>15100</v>
      </c>
      <c r="I20" s="940">
        <f t="shared" si="2"/>
        <v>8043.0897</v>
      </c>
      <c r="J20" s="57">
        <f>+H20/E20</f>
        <v>2.1397466253751305</v>
      </c>
    </row>
    <row r="21" spans="1:10" s="54" customFormat="1" ht="11.25">
      <c r="A21" s="1383"/>
      <c r="B21" s="697" t="s">
        <v>375</v>
      </c>
      <c r="C21" s="957"/>
      <c r="D21" s="955"/>
      <c r="E21" s="956">
        <f t="shared" si="0"/>
        <v>0</v>
      </c>
      <c r="F21" s="611"/>
      <c r="G21" s="612"/>
      <c r="H21" s="912">
        <f t="shared" si="1"/>
        <v>0</v>
      </c>
      <c r="I21" s="940">
        <f t="shared" si="2"/>
        <v>0</v>
      </c>
      <c r="J21" s="57"/>
    </row>
    <row r="22" spans="1:10" s="54" customFormat="1" ht="11.25">
      <c r="A22" s="1378" t="s">
        <v>102</v>
      </c>
      <c r="B22" s="1379"/>
      <c r="C22" s="958">
        <v>117.30355999999999</v>
      </c>
      <c r="D22" s="952"/>
      <c r="E22" s="953">
        <f t="shared" si="0"/>
        <v>117.30355999999999</v>
      </c>
      <c r="F22" s="834">
        <v>100</v>
      </c>
      <c r="G22" s="835"/>
      <c r="H22" s="894">
        <f t="shared" si="1"/>
        <v>100</v>
      </c>
      <c r="I22" s="939">
        <f t="shared" si="2"/>
        <v>-17.30355999999999</v>
      </c>
      <c r="J22" s="895">
        <f aca="true" t="shared" si="4" ref="J22:J46">+H22/E22</f>
        <v>0.8524890463682433</v>
      </c>
    </row>
    <row r="23" spans="1:11" s="54" customFormat="1" ht="11.25">
      <c r="A23" s="1378" t="s">
        <v>376</v>
      </c>
      <c r="B23" s="1379"/>
      <c r="C23" s="959">
        <v>7853.593</v>
      </c>
      <c r="D23" s="952"/>
      <c r="E23" s="953">
        <f t="shared" si="0"/>
        <v>7853.593</v>
      </c>
      <c r="F23" s="836">
        <f>E120/1000</f>
        <v>14895.6785</v>
      </c>
      <c r="G23" s="835"/>
      <c r="H23" s="894">
        <f t="shared" si="1"/>
        <v>14895.6785</v>
      </c>
      <c r="I23" s="939">
        <f t="shared" si="2"/>
        <v>7042.0855</v>
      </c>
      <c r="J23" s="895">
        <f t="shared" si="4"/>
        <v>1.8966705430240656</v>
      </c>
      <c r="K23" s="1164"/>
    </row>
    <row r="24" spans="1:10" s="54" customFormat="1" ht="12" thickBot="1">
      <c r="A24" s="1384" t="s">
        <v>377</v>
      </c>
      <c r="B24" s="1385"/>
      <c r="C24" s="954"/>
      <c r="D24" s="955"/>
      <c r="E24" s="956"/>
      <c r="F24" s="615"/>
      <c r="G24" s="612"/>
      <c r="H24" s="912"/>
      <c r="I24" s="940"/>
      <c r="J24" s="57"/>
    </row>
    <row r="25" spans="1:10" s="114" customFormat="1" ht="12" thickBot="1">
      <c r="A25" s="1480" t="s">
        <v>12</v>
      </c>
      <c r="B25" s="1481"/>
      <c r="C25" s="960">
        <f>SUM(C7,C8,C13,C14,C17,C18,C19,C22,C23)</f>
        <v>459707.5244499999</v>
      </c>
      <c r="D25" s="961">
        <f>SUM(D7,D8,D13,D14,D17,D18,D19,D22,D23)</f>
        <v>48624.79171</v>
      </c>
      <c r="E25" s="962">
        <f>SUM(C25:D25)</f>
        <v>508332.31615999993</v>
      </c>
      <c r="F25" s="746">
        <f>SUM(F7,F8,F13,F14,F17,F18,F19,F22,F23)</f>
        <v>463233.70349999995</v>
      </c>
      <c r="G25" s="111">
        <f>SUM(G7,G8,G13,G14,G17,G18,G19,G22,G23)</f>
        <v>50350</v>
      </c>
      <c r="H25" s="112">
        <f>SUM(F25:G25)</f>
        <v>513583.70349999995</v>
      </c>
      <c r="I25" s="941">
        <f t="shared" si="2"/>
        <v>5251.387340000016</v>
      </c>
      <c r="J25" s="113">
        <f t="shared" si="4"/>
        <v>1.010330618717436</v>
      </c>
    </row>
    <row r="26" spans="1:11" s="54" customFormat="1" ht="11.25" customHeight="1">
      <c r="A26" s="1368" t="s">
        <v>103</v>
      </c>
      <c r="B26" s="1369"/>
      <c r="C26" s="963">
        <v>113574.65686</v>
      </c>
      <c r="D26" s="964">
        <v>411.57877</v>
      </c>
      <c r="E26" s="965">
        <f t="shared" si="0"/>
        <v>113986.23563</v>
      </c>
      <c r="F26" s="867">
        <f>116771.7855-0.4151-81.667</f>
        <v>116689.7034</v>
      </c>
      <c r="G26" s="868">
        <v>500</v>
      </c>
      <c r="H26" s="901">
        <f t="shared" si="1"/>
        <v>117189.7034</v>
      </c>
      <c r="I26" s="942">
        <f t="shared" si="2"/>
        <v>3203.467770000003</v>
      </c>
      <c r="J26" s="902">
        <f t="shared" si="4"/>
        <v>1.0281039877516307</v>
      </c>
      <c r="K26" s="1164"/>
    </row>
    <row r="27" spans="1:10" s="54" customFormat="1" ht="11.25">
      <c r="A27" s="1370" t="s">
        <v>104</v>
      </c>
      <c r="B27" s="1371"/>
      <c r="C27" s="957">
        <v>43200.28361</v>
      </c>
      <c r="D27" s="955">
        <v>21.48805</v>
      </c>
      <c r="E27" s="966">
        <f t="shared" si="0"/>
        <v>43221.77166</v>
      </c>
      <c r="F27" s="611">
        <f>60876.7854999999-0.4151</f>
        <v>60876.370399999905</v>
      </c>
      <c r="G27" s="612"/>
      <c r="H27" s="125">
        <f t="shared" si="1"/>
        <v>60876.370399999905</v>
      </c>
      <c r="I27" s="943">
        <f t="shared" si="2"/>
        <v>17654.598739999907</v>
      </c>
      <c r="J27" s="59">
        <f t="shared" si="4"/>
        <v>1.4084654113412598</v>
      </c>
    </row>
    <row r="28" spans="1:10" s="54" customFormat="1" ht="11.25">
      <c r="A28" s="1372" t="s">
        <v>96</v>
      </c>
      <c r="B28" s="697" t="s">
        <v>105</v>
      </c>
      <c r="C28" s="957">
        <v>2104.38834</v>
      </c>
      <c r="D28" s="955"/>
      <c r="E28" s="966">
        <f t="shared" si="0"/>
        <v>2104.38834</v>
      </c>
      <c r="F28" s="611">
        <v>2200</v>
      </c>
      <c r="G28" s="612"/>
      <c r="H28" s="125">
        <f t="shared" si="1"/>
        <v>2200</v>
      </c>
      <c r="I28" s="943">
        <f t="shared" si="2"/>
        <v>95.61166000000003</v>
      </c>
      <c r="J28" s="59">
        <f t="shared" si="4"/>
        <v>1.045434418250008</v>
      </c>
    </row>
    <row r="29" spans="1:10" s="54" customFormat="1" ht="11.25">
      <c r="A29" s="1372"/>
      <c r="B29" s="697" t="s">
        <v>106</v>
      </c>
      <c r="C29" s="957">
        <v>786.68789</v>
      </c>
      <c r="D29" s="955"/>
      <c r="E29" s="966">
        <f t="shared" si="0"/>
        <v>786.68789</v>
      </c>
      <c r="F29" s="611">
        <v>750</v>
      </c>
      <c r="G29" s="612"/>
      <c r="H29" s="125">
        <f t="shared" si="1"/>
        <v>750</v>
      </c>
      <c r="I29" s="943">
        <f t="shared" si="2"/>
        <v>-36.68789000000004</v>
      </c>
      <c r="J29" s="59">
        <f t="shared" si="4"/>
        <v>0.9533641098759</v>
      </c>
    </row>
    <row r="30" spans="1:10" s="54" customFormat="1" ht="11.25">
      <c r="A30" s="1372"/>
      <c r="B30" s="697" t="s">
        <v>107</v>
      </c>
      <c r="C30" s="957">
        <v>10493.89241</v>
      </c>
      <c r="D30" s="955">
        <v>11.31847</v>
      </c>
      <c r="E30" s="966">
        <f t="shared" si="0"/>
        <v>10505.21088</v>
      </c>
      <c r="F30" s="611">
        <v>16000</v>
      </c>
      <c r="G30" s="612"/>
      <c r="H30" s="125">
        <f t="shared" si="1"/>
        <v>16000</v>
      </c>
      <c r="I30" s="943">
        <f t="shared" si="2"/>
        <v>5494.7891199999995</v>
      </c>
      <c r="J30" s="59">
        <f t="shared" si="4"/>
        <v>1.523053671436627</v>
      </c>
    </row>
    <row r="31" spans="1:10" s="54" customFormat="1" ht="11.25">
      <c r="A31" s="1372"/>
      <c r="B31" s="697" t="s">
        <v>108</v>
      </c>
      <c r="C31" s="957">
        <v>1309.44252</v>
      </c>
      <c r="D31" s="955"/>
      <c r="E31" s="966">
        <f t="shared" si="0"/>
        <v>1309.44252</v>
      </c>
      <c r="F31" s="611">
        <v>1300</v>
      </c>
      <c r="G31" s="612"/>
      <c r="H31" s="125">
        <f t="shared" si="1"/>
        <v>1300</v>
      </c>
      <c r="I31" s="943">
        <f t="shared" si="2"/>
        <v>-9.442520000000059</v>
      </c>
      <c r="J31" s="59">
        <f t="shared" si="4"/>
        <v>0.9927889007300602</v>
      </c>
    </row>
    <row r="32" spans="1:10" s="54" customFormat="1" ht="11.25">
      <c r="A32" s="1370" t="s">
        <v>109</v>
      </c>
      <c r="B32" s="1371"/>
      <c r="C32" s="957">
        <v>41706.98677</v>
      </c>
      <c r="D32" s="955">
        <v>4.0152</v>
      </c>
      <c r="E32" s="966">
        <f t="shared" si="0"/>
        <v>41711.001970000005</v>
      </c>
      <c r="F32" s="611">
        <v>31995</v>
      </c>
      <c r="G32" s="612">
        <v>5</v>
      </c>
      <c r="H32" s="125">
        <f t="shared" si="1"/>
        <v>32000</v>
      </c>
      <c r="I32" s="943">
        <f t="shared" si="2"/>
        <v>-9711.001970000005</v>
      </c>
      <c r="J32" s="59">
        <f t="shared" si="4"/>
        <v>0.7671836802917251</v>
      </c>
    </row>
    <row r="33" spans="1:10" s="54" customFormat="1" ht="11.25">
      <c r="A33" s="1372" t="s">
        <v>96</v>
      </c>
      <c r="B33" s="697" t="s">
        <v>110</v>
      </c>
      <c r="C33" s="957">
        <v>0</v>
      </c>
      <c r="D33" s="955"/>
      <c r="E33" s="966">
        <f t="shared" si="0"/>
        <v>0</v>
      </c>
      <c r="F33" s="611">
        <v>0</v>
      </c>
      <c r="G33" s="612"/>
      <c r="H33" s="125">
        <f t="shared" si="1"/>
        <v>0</v>
      </c>
      <c r="I33" s="943">
        <f t="shared" si="2"/>
        <v>0</v>
      </c>
      <c r="J33" s="59"/>
    </row>
    <row r="34" spans="1:10" s="54" customFormat="1" ht="11.25">
      <c r="A34" s="1372"/>
      <c r="B34" s="697" t="s">
        <v>111</v>
      </c>
      <c r="C34" s="957">
        <v>12749.60786</v>
      </c>
      <c r="D34" s="955"/>
      <c r="E34" s="966">
        <f t="shared" si="0"/>
        <v>12749.60786</v>
      </c>
      <c r="F34" s="611">
        <v>2500</v>
      </c>
      <c r="G34" s="612"/>
      <c r="H34" s="125">
        <f t="shared" si="1"/>
        <v>2500</v>
      </c>
      <c r="I34" s="943">
        <f t="shared" si="2"/>
        <v>-10249.60786</v>
      </c>
      <c r="J34" s="59">
        <f t="shared" si="4"/>
        <v>0.19608446216164643</v>
      </c>
    </row>
    <row r="35" spans="1:10" s="54" customFormat="1" ht="11.25">
      <c r="A35" s="1372"/>
      <c r="B35" s="697" t="s">
        <v>112</v>
      </c>
      <c r="C35" s="957">
        <v>292.37331</v>
      </c>
      <c r="D35" s="955"/>
      <c r="E35" s="966">
        <f t="shared" si="0"/>
        <v>292.37331</v>
      </c>
      <c r="F35" s="611">
        <v>375</v>
      </c>
      <c r="G35" s="612"/>
      <c r="H35" s="125">
        <f t="shared" si="1"/>
        <v>375</v>
      </c>
      <c r="I35" s="943">
        <f t="shared" si="2"/>
        <v>82.62669</v>
      </c>
      <c r="J35" s="59">
        <f t="shared" si="4"/>
        <v>1.2826068152390517</v>
      </c>
    </row>
    <row r="36" spans="1:10" s="54" customFormat="1" ht="11.25">
      <c r="A36" s="1372"/>
      <c r="B36" s="697" t="s">
        <v>113</v>
      </c>
      <c r="C36" s="957">
        <v>1316.17486</v>
      </c>
      <c r="D36" s="955">
        <v>0.13483</v>
      </c>
      <c r="E36" s="966">
        <f t="shared" si="0"/>
        <v>1316.30969</v>
      </c>
      <c r="F36" s="611">
        <v>1200</v>
      </c>
      <c r="G36" s="612"/>
      <c r="H36" s="125">
        <f t="shared" si="1"/>
        <v>1200</v>
      </c>
      <c r="I36" s="943">
        <f t="shared" si="2"/>
        <v>-116.30969000000005</v>
      </c>
      <c r="J36" s="59">
        <f t="shared" si="4"/>
        <v>0.9116395701683241</v>
      </c>
    </row>
    <row r="37" spans="1:10" s="54" customFormat="1" ht="11.25">
      <c r="A37" s="1372"/>
      <c r="B37" s="697" t="s">
        <v>114</v>
      </c>
      <c r="C37" s="957">
        <v>869.70523</v>
      </c>
      <c r="D37" s="955">
        <v>0.49097</v>
      </c>
      <c r="E37" s="966">
        <f t="shared" si="0"/>
        <v>870.1962</v>
      </c>
      <c r="F37" s="611">
        <v>950</v>
      </c>
      <c r="G37" s="612"/>
      <c r="H37" s="125">
        <f t="shared" si="1"/>
        <v>950</v>
      </c>
      <c r="I37" s="943">
        <f t="shared" si="2"/>
        <v>79.80380000000002</v>
      </c>
      <c r="J37" s="59">
        <f t="shared" si="4"/>
        <v>1.0917078240516334</v>
      </c>
    </row>
    <row r="38" spans="1:10" s="54" customFormat="1" ht="11.25">
      <c r="A38" s="1372"/>
      <c r="B38" s="697" t="s">
        <v>115</v>
      </c>
      <c r="C38" s="957">
        <v>626.54733</v>
      </c>
      <c r="D38" s="955"/>
      <c r="E38" s="966">
        <f t="shared" si="0"/>
        <v>626.54733</v>
      </c>
      <c r="F38" s="611">
        <v>700</v>
      </c>
      <c r="G38" s="612"/>
      <c r="H38" s="125">
        <f t="shared" si="1"/>
        <v>700</v>
      </c>
      <c r="I38" s="943">
        <f t="shared" si="2"/>
        <v>73.45267000000001</v>
      </c>
      <c r="J38" s="59">
        <f t="shared" si="4"/>
        <v>1.1172340324233765</v>
      </c>
    </row>
    <row r="39" spans="1:10" s="54" customFormat="1" ht="11.25">
      <c r="A39" s="1372"/>
      <c r="B39" s="697" t="s">
        <v>116</v>
      </c>
      <c r="C39" s="957">
        <v>3042.1555</v>
      </c>
      <c r="D39" s="955"/>
      <c r="E39" s="966">
        <f t="shared" si="0"/>
        <v>3042.1555</v>
      </c>
      <c r="F39" s="611">
        <v>2900</v>
      </c>
      <c r="G39" s="612"/>
      <c r="H39" s="125">
        <f t="shared" si="1"/>
        <v>2900</v>
      </c>
      <c r="I39" s="943">
        <f t="shared" si="2"/>
        <v>-142.15549999999985</v>
      </c>
      <c r="J39" s="59">
        <f t="shared" si="4"/>
        <v>0.9532714550587569</v>
      </c>
    </row>
    <row r="40" spans="1:10" s="54" customFormat="1" ht="11.25">
      <c r="A40" s="1373" t="s">
        <v>378</v>
      </c>
      <c r="B40" s="1374"/>
      <c r="C40" s="957">
        <v>4690.65748</v>
      </c>
      <c r="D40" s="955"/>
      <c r="E40" s="966">
        <f t="shared" si="0"/>
        <v>4690.65748</v>
      </c>
      <c r="F40" s="611">
        <v>100</v>
      </c>
      <c r="G40" s="612"/>
      <c r="H40" s="125">
        <f t="shared" si="1"/>
        <v>100</v>
      </c>
      <c r="I40" s="943">
        <f t="shared" si="2"/>
        <v>-4590.65748</v>
      </c>
      <c r="J40" s="59">
        <f t="shared" si="4"/>
        <v>0.021318972964105665</v>
      </c>
    </row>
    <row r="41" spans="1:10" s="54" customFormat="1" ht="11.25">
      <c r="A41" s="1373" t="s">
        <v>379</v>
      </c>
      <c r="B41" s="1374"/>
      <c r="C41" s="957">
        <v>7456.55865</v>
      </c>
      <c r="D41" s="955">
        <v>149.33226</v>
      </c>
      <c r="E41" s="966">
        <f t="shared" si="0"/>
        <v>7605.89091</v>
      </c>
      <c r="F41" s="611">
        <v>7500</v>
      </c>
      <c r="G41" s="612">
        <v>150</v>
      </c>
      <c r="H41" s="125">
        <f t="shared" si="1"/>
        <v>7650</v>
      </c>
      <c r="I41" s="943">
        <f t="shared" si="2"/>
        <v>44.109089999999924</v>
      </c>
      <c r="J41" s="59">
        <f t="shared" si="4"/>
        <v>1.005799332454533</v>
      </c>
    </row>
    <row r="42" spans="1:10" s="54" customFormat="1" ht="11.25">
      <c r="A42" s="1370" t="s">
        <v>117</v>
      </c>
      <c r="B42" s="1371"/>
      <c r="C42" s="957">
        <v>1495.30971</v>
      </c>
      <c r="D42" s="955"/>
      <c r="E42" s="966">
        <f t="shared" si="0"/>
        <v>1495.30971</v>
      </c>
      <c r="F42" s="611">
        <v>1600</v>
      </c>
      <c r="G42" s="612"/>
      <c r="H42" s="125">
        <f t="shared" si="1"/>
        <v>1600</v>
      </c>
      <c r="I42" s="943">
        <f t="shared" si="2"/>
        <v>104.69029</v>
      </c>
      <c r="J42" s="59">
        <f t="shared" si="4"/>
        <v>1.0700124457828875</v>
      </c>
    </row>
    <row r="43" spans="1:10" s="54" customFormat="1" ht="11.25">
      <c r="A43" s="1370" t="s">
        <v>118</v>
      </c>
      <c r="B43" s="1586"/>
      <c r="C43" s="957">
        <v>6765.51498</v>
      </c>
      <c r="D43" s="955">
        <v>171.97081</v>
      </c>
      <c r="E43" s="966">
        <f t="shared" si="0"/>
        <v>6937.48579</v>
      </c>
      <c r="F43" s="611">
        <f>6050-81.667</f>
        <v>5968.333</v>
      </c>
      <c r="G43" s="612">
        <v>150</v>
      </c>
      <c r="H43" s="125">
        <f t="shared" si="1"/>
        <v>6118.333</v>
      </c>
      <c r="I43" s="943">
        <f t="shared" si="2"/>
        <v>-819.1527900000001</v>
      </c>
      <c r="J43" s="59">
        <f t="shared" si="4"/>
        <v>0.8819236803078194</v>
      </c>
    </row>
    <row r="44" spans="1:10" s="54" customFormat="1" ht="11.25">
      <c r="A44" s="1372" t="s">
        <v>96</v>
      </c>
      <c r="B44" s="703" t="s">
        <v>119</v>
      </c>
      <c r="C44" s="957">
        <v>991.4118</v>
      </c>
      <c r="D44" s="955">
        <v>4.83122</v>
      </c>
      <c r="E44" s="966">
        <f t="shared" si="0"/>
        <v>996.24302</v>
      </c>
      <c r="F44" s="611">
        <v>895</v>
      </c>
      <c r="G44" s="612">
        <v>5</v>
      </c>
      <c r="H44" s="125">
        <f t="shared" si="1"/>
        <v>900</v>
      </c>
      <c r="I44" s="943">
        <f t="shared" si="2"/>
        <v>-96.24302</v>
      </c>
      <c r="J44" s="59">
        <f t="shared" si="4"/>
        <v>0.9033940333152849</v>
      </c>
    </row>
    <row r="45" spans="1:10" s="54" customFormat="1" ht="11.25">
      <c r="A45" s="1372"/>
      <c r="B45" s="704" t="s">
        <v>120</v>
      </c>
      <c r="C45" s="957">
        <v>8.574</v>
      </c>
      <c r="D45" s="955"/>
      <c r="E45" s="966">
        <f aca="true" t="shared" si="5" ref="E45:E76">SUM(C45:D45)</f>
        <v>8.574</v>
      </c>
      <c r="F45" s="611">
        <v>8</v>
      </c>
      <c r="G45" s="612"/>
      <c r="H45" s="125">
        <f aca="true" t="shared" si="6" ref="H45:H76">SUM(F45:G45)</f>
        <v>8</v>
      </c>
      <c r="I45" s="943">
        <f aca="true" t="shared" si="7" ref="I45:I76">+H45-E45</f>
        <v>-0.5739999999999998</v>
      </c>
      <c r="J45" s="59">
        <f t="shared" si="4"/>
        <v>0.933053417308141</v>
      </c>
    </row>
    <row r="46" spans="1:10" s="54" customFormat="1" ht="11.25">
      <c r="A46" s="1372"/>
      <c r="B46" s="697" t="s">
        <v>121</v>
      </c>
      <c r="C46" s="957">
        <v>400.31176999999997</v>
      </c>
      <c r="D46" s="955">
        <v>7.62092</v>
      </c>
      <c r="E46" s="966">
        <f t="shared" si="5"/>
        <v>407.93269</v>
      </c>
      <c r="F46" s="611">
        <v>445</v>
      </c>
      <c r="G46" s="612">
        <v>5</v>
      </c>
      <c r="H46" s="125">
        <f t="shared" si="6"/>
        <v>450</v>
      </c>
      <c r="I46" s="943">
        <f t="shared" si="7"/>
        <v>42.06731000000002</v>
      </c>
      <c r="J46" s="59">
        <f t="shared" si="4"/>
        <v>1.1031231647554405</v>
      </c>
    </row>
    <row r="47" spans="1:10" s="54" customFormat="1" ht="11.25">
      <c r="A47" s="1372"/>
      <c r="B47" s="704" t="s">
        <v>122</v>
      </c>
      <c r="C47" s="957">
        <v>1099.07817</v>
      </c>
      <c r="D47" s="955">
        <v>8.88774</v>
      </c>
      <c r="E47" s="966">
        <f t="shared" si="5"/>
        <v>1107.96591</v>
      </c>
      <c r="F47" s="611">
        <v>950</v>
      </c>
      <c r="G47" s="612">
        <v>10</v>
      </c>
      <c r="H47" s="125">
        <f t="shared" si="6"/>
        <v>960</v>
      </c>
      <c r="I47" s="943">
        <f t="shared" si="7"/>
        <v>-147.9659099999999</v>
      </c>
      <c r="J47" s="59">
        <f aca="true" t="shared" si="8" ref="J47:J57">+H47/E47</f>
        <v>0.8664526510567461</v>
      </c>
    </row>
    <row r="48" spans="1:10" s="54" customFormat="1" ht="11.25" customHeight="1">
      <c r="A48" s="1411" t="s">
        <v>126</v>
      </c>
      <c r="B48" s="1412"/>
      <c r="C48" s="957">
        <v>946.26443</v>
      </c>
      <c r="D48" s="955">
        <v>55.95488</v>
      </c>
      <c r="E48" s="966">
        <f t="shared" si="5"/>
        <v>1002.21931</v>
      </c>
      <c r="F48" s="611">
        <v>940</v>
      </c>
      <c r="G48" s="612">
        <v>60</v>
      </c>
      <c r="H48" s="125">
        <f t="shared" si="6"/>
        <v>1000</v>
      </c>
      <c r="I48" s="943"/>
      <c r="J48" s="59">
        <f t="shared" si="8"/>
        <v>0.997785604430232</v>
      </c>
    </row>
    <row r="49" spans="1:10" s="54" customFormat="1" ht="11.25">
      <c r="A49" s="1367" t="s">
        <v>96</v>
      </c>
      <c r="B49" s="697" t="s">
        <v>127</v>
      </c>
      <c r="C49" s="957">
        <v>428.60185</v>
      </c>
      <c r="D49" s="955">
        <v>50.27087</v>
      </c>
      <c r="E49" s="966">
        <f t="shared" si="5"/>
        <v>478.87272</v>
      </c>
      <c r="F49" s="611">
        <v>450</v>
      </c>
      <c r="G49" s="612">
        <v>50</v>
      </c>
      <c r="H49" s="125">
        <f t="shared" si="6"/>
        <v>500</v>
      </c>
      <c r="I49" s="943">
        <f t="shared" si="7"/>
        <v>21.127279999999985</v>
      </c>
      <c r="J49" s="59">
        <f t="shared" si="8"/>
        <v>1.0441187796206057</v>
      </c>
    </row>
    <row r="50" spans="1:10" s="54" customFormat="1" ht="11.25">
      <c r="A50" s="1367"/>
      <c r="B50" s="697" t="s">
        <v>128</v>
      </c>
      <c r="C50" s="957">
        <v>517.66258</v>
      </c>
      <c r="D50" s="955">
        <v>5.68401</v>
      </c>
      <c r="E50" s="966">
        <f t="shared" si="5"/>
        <v>523.34659</v>
      </c>
      <c r="F50" s="611">
        <v>440</v>
      </c>
      <c r="G50" s="612">
        <v>60</v>
      </c>
      <c r="H50" s="125">
        <f t="shared" si="6"/>
        <v>500</v>
      </c>
      <c r="I50" s="943">
        <f t="shared" si="7"/>
        <v>-23.346589999999992</v>
      </c>
      <c r="J50" s="59">
        <f t="shared" si="8"/>
        <v>0.9553898115587225</v>
      </c>
    </row>
    <row r="51" spans="1:10" s="54" customFormat="1" ht="11.25">
      <c r="A51" s="1375" t="s">
        <v>380</v>
      </c>
      <c r="B51" s="1376"/>
      <c r="C51" s="957">
        <v>244.38905</v>
      </c>
      <c r="D51" s="955">
        <v>2.4598500000000003</v>
      </c>
      <c r="E51" s="966">
        <f t="shared" si="5"/>
        <v>246.8489</v>
      </c>
      <c r="F51" s="611">
        <v>247</v>
      </c>
      <c r="G51" s="612">
        <v>3</v>
      </c>
      <c r="H51" s="125">
        <f t="shared" si="6"/>
        <v>250</v>
      </c>
      <c r="I51" s="943">
        <f t="shared" si="7"/>
        <v>3.151100000000014</v>
      </c>
      <c r="J51" s="59">
        <f t="shared" si="8"/>
        <v>1.0127652989338822</v>
      </c>
    </row>
    <row r="52" spans="1:10" s="54" customFormat="1" ht="11.25">
      <c r="A52" s="1411" t="s">
        <v>129</v>
      </c>
      <c r="B52" s="1412"/>
      <c r="C52" s="957">
        <v>44.24477</v>
      </c>
      <c r="D52" s="955"/>
      <c r="E52" s="966">
        <f t="shared" si="5"/>
        <v>44.24477</v>
      </c>
      <c r="F52" s="611">
        <v>50</v>
      </c>
      <c r="G52" s="612"/>
      <c r="H52" s="125">
        <f t="shared" si="6"/>
        <v>50</v>
      </c>
      <c r="I52" s="943">
        <f t="shared" si="7"/>
        <v>5.755229999999997</v>
      </c>
      <c r="J52" s="59">
        <f t="shared" si="8"/>
        <v>1.1300770689959514</v>
      </c>
    </row>
    <row r="53" spans="1:10" s="54" customFormat="1" ht="11.25">
      <c r="A53" s="1413" t="s">
        <v>381</v>
      </c>
      <c r="B53" s="1414"/>
      <c r="C53" s="957">
        <v>7268.83646</v>
      </c>
      <c r="D53" s="955">
        <v>8.817570000000046</v>
      </c>
      <c r="E53" s="966">
        <f t="shared" si="5"/>
        <v>7277.654030000001</v>
      </c>
      <c r="F53" s="611">
        <v>7413</v>
      </c>
      <c r="G53" s="612"/>
      <c r="H53" s="125">
        <f t="shared" si="6"/>
        <v>7413</v>
      </c>
      <c r="I53" s="943">
        <f t="shared" si="7"/>
        <v>135.3459699999994</v>
      </c>
      <c r="J53" s="59">
        <f t="shared" si="8"/>
        <v>1.018597472405541</v>
      </c>
    </row>
    <row r="54" spans="1:10" s="108" customFormat="1" ht="11.25">
      <c r="A54" s="1415" t="s">
        <v>130</v>
      </c>
      <c r="B54" s="1416"/>
      <c r="C54" s="958">
        <v>18222.46544</v>
      </c>
      <c r="D54" s="952">
        <v>734.51847</v>
      </c>
      <c r="E54" s="967">
        <f t="shared" si="5"/>
        <v>18956.98391</v>
      </c>
      <c r="F54" s="834">
        <v>19920</v>
      </c>
      <c r="G54" s="835">
        <v>900</v>
      </c>
      <c r="H54" s="904">
        <f t="shared" si="6"/>
        <v>20820</v>
      </c>
      <c r="I54" s="944">
        <f t="shared" si="7"/>
        <v>1863.016090000001</v>
      </c>
      <c r="J54" s="890">
        <f t="shared" si="8"/>
        <v>1.0982759756955451</v>
      </c>
    </row>
    <row r="55" spans="1:10" s="54" customFormat="1" ht="11.25">
      <c r="A55" s="1360" t="s">
        <v>131</v>
      </c>
      <c r="B55" s="1412"/>
      <c r="C55" s="957">
        <v>5280.37081</v>
      </c>
      <c r="D55" s="955">
        <v>380.94374</v>
      </c>
      <c r="E55" s="966">
        <f t="shared" si="5"/>
        <v>5661.31455</v>
      </c>
      <c r="F55" s="611">
        <v>5700</v>
      </c>
      <c r="G55" s="612">
        <v>500</v>
      </c>
      <c r="H55" s="125">
        <f t="shared" si="6"/>
        <v>6200</v>
      </c>
      <c r="I55" s="943">
        <f t="shared" si="7"/>
        <v>538.68545</v>
      </c>
      <c r="J55" s="59">
        <f t="shared" si="8"/>
        <v>1.0951520084677153</v>
      </c>
    </row>
    <row r="56" spans="1:10" s="54" customFormat="1" ht="11.25">
      <c r="A56" s="1360" t="s">
        <v>132</v>
      </c>
      <c r="B56" s="1412"/>
      <c r="C56" s="957">
        <v>2353.82179</v>
      </c>
      <c r="D56" s="955">
        <v>119.7537</v>
      </c>
      <c r="E56" s="966">
        <f t="shared" si="5"/>
        <v>2473.57549</v>
      </c>
      <c r="F56" s="611">
        <v>2470</v>
      </c>
      <c r="G56" s="612">
        <v>100</v>
      </c>
      <c r="H56" s="125">
        <f t="shared" si="6"/>
        <v>2570</v>
      </c>
      <c r="I56" s="943">
        <f t="shared" si="7"/>
        <v>96.42450999999983</v>
      </c>
      <c r="J56" s="59">
        <f t="shared" si="8"/>
        <v>1.0389818343486255</v>
      </c>
    </row>
    <row r="57" spans="1:10" s="54" customFormat="1" ht="11.25">
      <c r="A57" s="1360" t="s">
        <v>133</v>
      </c>
      <c r="B57" s="1412"/>
      <c r="C57" s="957">
        <v>0</v>
      </c>
      <c r="D57" s="955">
        <v>233.82103</v>
      </c>
      <c r="E57" s="966">
        <f t="shared" si="5"/>
        <v>233.82103</v>
      </c>
      <c r="F57" s="611">
        <v>0</v>
      </c>
      <c r="G57" s="612"/>
      <c r="H57" s="125">
        <f t="shared" si="6"/>
        <v>0</v>
      </c>
      <c r="I57" s="943">
        <f t="shared" si="7"/>
        <v>-233.82103</v>
      </c>
      <c r="J57" s="59">
        <f t="shared" si="8"/>
        <v>0</v>
      </c>
    </row>
    <row r="58" spans="1:10" s="54" customFormat="1" ht="11.25">
      <c r="A58" s="1360" t="s">
        <v>134</v>
      </c>
      <c r="B58" s="1412"/>
      <c r="C58" s="957">
        <v>10588.27284</v>
      </c>
      <c r="D58" s="955"/>
      <c r="E58" s="966">
        <f t="shared" si="5"/>
        <v>10588.27284</v>
      </c>
      <c r="F58" s="611">
        <v>11750</v>
      </c>
      <c r="G58" s="612">
        <v>300</v>
      </c>
      <c r="H58" s="125">
        <f t="shared" si="6"/>
        <v>12050</v>
      </c>
      <c r="I58" s="943">
        <f t="shared" si="7"/>
        <v>1461.7271600000004</v>
      </c>
      <c r="J58" s="59">
        <f>+H58/E58</f>
        <v>1.1380515200248655</v>
      </c>
    </row>
    <row r="59" spans="1:10" s="108" customFormat="1" ht="11.25">
      <c r="A59" s="1362" t="s">
        <v>135</v>
      </c>
      <c r="B59" s="1363"/>
      <c r="C59" s="958"/>
      <c r="D59" s="952"/>
      <c r="E59" s="967">
        <f t="shared" si="5"/>
        <v>0</v>
      </c>
      <c r="F59" s="834">
        <v>0</v>
      </c>
      <c r="G59" s="835"/>
      <c r="H59" s="904">
        <f t="shared" si="6"/>
        <v>0</v>
      </c>
      <c r="I59" s="944">
        <f t="shared" si="7"/>
        <v>0</v>
      </c>
      <c r="J59" s="890"/>
    </row>
    <row r="60" spans="1:10" s="54" customFormat="1" ht="11.25">
      <c r="A60" s="1362" t="s">
        <v>136</v>
      </c>
      <c r="B60" s="1363"/>
      <c r="C60" s="958"/>
      <c r="D60" s="952">
        <v>35835.466</v>
      </c>
      <c r="E60" s="967">
        <f t="shared" si="5"/>
        <v>35835.466</v>
      </c>
      <c r="F60" s="834">
        <v>45</v>
      </c>
      <c r="G60" s="835">
        <v>36955</v>
      </c>
      <c r="H60" s="904">
        <f t="shared" si="6"/>
        <v>37000</v>
      </c>
      <c r="I60" s="944">
        <f t="shared" si="7"/>
        <v>1164.5339999999997</v>
      </c>
      <c r="J60" s="890">
        <f>+H60/E60</f>
        <v>1.0324966891737923</v>
      </c>
    </row>
    <row r="61" spans="1:10" s="54" customFormat="1" ht="11.25" customHeight="1">
      <c r="A61" s="1415" t="s">
        <v>382</v>
      </c>
      <c r="B61" s="1416"/>
      <c r="C61" s="968"/>
      <c r="D61" s="969"/>
      <c r="E61" s="967">
        <f t="shared" si="5"/>
        <v>0</v>
      </c>
      <c r="F61" s="869"/>
      <c r="G61" s="870"/>
      <c r="H61" s="904">
        <f t="shared" si="6"/>
        <v>0</v>
      </c>
      <c r="I61" s="944">
        <f t="shared" si="7"/>
        <v>0</v>
      </c>
      <c r="J61" s="890"/>
    </row>
    <row r="62" spans="1:10" s="108" customFormat="1" ht="11.25" customHeight="1">
      <c r="A62" s="1415" t="s">
        <v>383</v>
      </c>
      <c r="B62" s="1416"/>
      <c r="C62" s="958"/>
      <c r="D62" s="952"/>
      <c r="E62" s="967">
        <f t="shared" si="5"/>
        <v>0</v>
      </c>
      <c r="F62" s="834">
        <v>-8500</v>
      </c>
      <c r="G62" s="835"/>
      <c r="H62" s="904">
        <f t="shared" si="6"/>
        <v>-8500</v>
      </c>
      <c r="I62" s="944">
        <f t="shared" si="7"/>
        <v>-8500</v>
      </c>
      <c r="J62" s="890"/>
    </row>
    <row r="63" spans="1:10" s="108" customFormat="1" ht="11.25" customHeight="1">
      <c r="A63" s="1415" t="s">
        <v>384</v>
      </c>
      <c r="B63" s="1416"/>
      <c r="C63" s="958"/>
      <c r="D63" s="952"/>
      <c r="E63" s="967">
        <f t="shared" si="5"/>
        <v>0</v>
      </c>
      <c r="F63" s="834"/>
      <c r="G63" s="835"/>
      <c r="H63" s="904">
        <f t="shared" si="6"/>
        <v>0</v>
      </c>
      <c r="I63" s="944">
        <f t="shared" si="7"/>
        <v>0</v>
      </c>
      <c r="J63" s="890"/>
    </row>
    <row r="64" spans="1:10" s="108" customFormat="1" ht="11.25" customHeight="1">
      <c r="A64" s="1362" t="s">
        <v>461</v>
      </c>
      <c r="B64" s="1363"/>
      <c r="C64" s="958">
        <v>39118.31436</v>
      </c>
      <c r="D64" s="952">
        <v>1357.5526999999997</v>
      </c>
      <c r="E64" s="967">
        <f t="shared" si="5"/>
        <v>40475.86706</v>
      </c>
      <c r="F64" s="834">
        <f>38863+96</f>
        <v>38959</v>
      </c>
      <c r="G64" s="835">
        <v>15</v>
      </c>
      <c r="H64" s="904">
        <f t="shared" si="6"/>
        <v>38974</v>
      </c>
      <c r="I64" s="944">
        <f t="shared" si="7"/>
        <v>-1501.8670599999969</v>
      </c>
      <c r="J64" s="890"/>
    </row>
    <row r="65" spans="1:10" s="54" customFormat="1" ht="11.25" customHeight="1">
      <c r="A65" s="1360" t="s">
        <v>137</v>
      </c>
      <c r="B65" s="1361"/>
      <c r="C65" s="957">
        <v>13209.92903</v>
      </c>
      <c r="D65" s="955">
        <v>41.53022</v>
      </c>
      <c r="E65" s="966">
        <f t="shared" si="5"/>
        <v>13251.45925</v>
      </c>
      <c r="F65" s="611">
        <v>12665</v>
      </c>
      <c r="G65" s="612">
        <v>48</v>
      </c>
      <c r="H65" s="125">
        <f t="shared" si="6"/>
        <v>12713</v>
      </c>
      <c r="I65" s="943">
        <f t="shared" si="7"/>
        <v>-538.4592499999999</v>
      </c>
      <c r="J65" s="59">
        <f>+H65/E65</f>
        <v>0.9593660411399597</v>
      </c>
    </row>
    <row r="66" spans="1:10" s="55" customFormat="1" ht="11.25" customHeight="1">
      <c r="A66" s="1417" t="s">
        <v>96</v>
      </c>
      <c r="B66" s="697" t="s">
        <v>138</v>
      </c>
      <c r="C66" s="957">
        <v>2502.34333</v>
      </c>
      <c r="D66" s="970">
        <v>23.174439999999997</v>
      </c>
      <c r="E66" s="966">
        <f t="shared" si="5"/>
        <v>2525.51777</v>
      </c>
      <c r="F66" s="611">
        <v>3030</v>
      </c>
      <c r="G66" s="616">
        <v>25</v>
      </c>
      <c r="H66" s="125">
        <f t="shared" si="6"/>
        <v>3055</v>
      </c>
      <c r="I66" s="943">
        <f t="shared" si="7"/>
        <v>529.4822300000001</v>
      </c>
      <c r="J66" s="59"/>
    </row>
    <row r="67" spans="1:10" s="54" customFormat="1" ht="11.25" customHeight="1">
      <c r="A67" s="1372"/>
      <c r="B67" s="697" t="s">
        <v>139</v>
      </c>
      <c r="C67" s="957">
        <v>9187.15733</v>
      </c>
      <c r="D67" s="955"/>
      <c r="E67" s="966">
        <f t="shared" si="5"/>
        <v>9187.15733</v>
      </c>
      <c r="F67" s="611">
        <v>7900</v>
      </c>
      <c r="G67" s="612"/>
      <c r="H67" s="125">
        <f t="shared" si="6"/>
        <v>7900</v>
      </c>
      <c r="I67" s="943">
        <f t="shared" si="7"/>
        <v>-1287.15733</v>
      </c>
      <c r="J67" s="59">
        <f aca="true" t="shared" si="9" ref="J67:J76">+H67/E67</f>
        <v>0.8598960174768228</v>
      </c>
    </row>
    <row r="68" spans="1:10" s="54" customFormat="1" ht="11.25">
      <c r="A68" s="1372"/>
      <c r="B68" s="697" t="s">
        <v>140</v>
      </c>
      <c r="C68" s="957">
        <v>1520.42837</v>
      </c>
      <c r="D68" s="955">
        <v>18.35578</v>
      </c>
      <c r="E68" s="966">
        <f t="shared" si="5"/>
        <v>1538.7841500000002</v>
      </c>
      <c r="F68" s="611">
        <v>1735</v>
      </c>
      <c r="G68" s="612">
        <v>23</v>
      </c>
      <c r="H68" s="125">
        <f t="shared" si="6"/>
        <v>1758</v>
      </c>
      <c r="I68" s="943">
        <f t="shared" si="7"/>
        <v>219.21584999999982</v>
      </c>
      <c r="J68" s="59">
        <f t="shared" si="9"/>
        <v>1.1424604289042097</v>
      </c>
    </row>
    <row r="69" spans="1:10" s="54" customFormat="1" ht="11.25" customHeight="1">
      <c r="A69" s="1360" t="s">
        <v>141</v>
      </c>
      <c r="B69" s="1361"/>
      <c r="C69" s="971">
        <v>25377.346139999998</v>
      </c>
      <c r="D69" s="972">
        <v>1310.2250299999998</v>
      </c>
      <c r="E69" s="966">
        <f t="shared" si="5"/>
        <v>26687.57117</v>
      </c>
      <c r="F69" s="617">
        <f>25503+96</f>
        <v>25599</v>
      </c>
      <c r="G69" s="618"/>
      <c r="H69" s="125">
        <f t="shared" si="6"/>
        <v>25599</v>
      </c>
      <c r="I69" s="943">
        <f t="shared" si="7"/>
        <v>-1088.5711699999993</v>
      </c>
      <c r="J69" s="59">
        <f t="shared" si="9"/>
        <v>0.9592105567394726</v>
      </c>
    </row>
    <row r="70" spans="1:10" s="54" customFormat="1" ht="11.25">
      <c r="A70" s="1423" t="s">
        <v>96</v>
      </c>
      <c r="B70" s="875" t="s">
        <v>142</v>
      </c>
      <c r="C70" s="954">
        <v>0</v>
      </c>
      <c r="D70" s="972">
        <v>0</v>
      </c>
      <c r="E70" s="966">
        <f t="shared" si="5"/>
        <v>0</v>
      </c>
      <c r="F70" s="615">
        <v>0</v>
      </c>
      <c r="G70" s="612"/>
      <c r="H70" s="125">
        <f t="shared" si="6"/>
        <v>0</v>
      </c>
      <c r="I70" s="943">
        <f t="shared" si="7"/>
        <v>0</v>
      </c>
      <c r="J70" s="59"/>
    </row>
    <row r="71" spans="1:10" s="54" customFormat="1" ht="11.25" customHeight="1">
      <c r="A71" s="1424"/>
      <c r="B71" s="875" t="s">
        <v>143</v>
      </c>
      <c r="C71" s="954">
        <v>0</v>
      </c>
      <c r="D71" s="955">
        <v>0</v>
      </c>
      <c r="E71" s="966">
        <f t="shared" si="5"/>
        <v>0</v>
      </c>
      <c r="F71" s="615">
        <v>0</v>
      </c>
      <c r="G71" s="612"/>
      <c r="H71" s="125">
        <f t="shared" si="6"/>
        <v>0</v>
      </c>
      <c r="I71" s="943">
        <f t="shared" si="7"/>
        <v>0</v>
      </c>
      <c r="J71" s="59"/>
    </row>
    <row r="72" spans="1:10" s="54" customFormat="1" ht="11.25" customHeight="1">
      <c r="A72" s="1424"/>
      <c r="B72" s="875" t="s">
        <v>144</v>
      </c>
      <c r="C72" s="954">
        <v>8253.31752</v>
      </c>
      <c r="D72" s="972">
        <v>90.72244</v>
      </c>
      <c r="E72" s="966">
        <f t="shared" si="5"/>
        <v>8344.03996</v>
      </c>
      <c r="F72" s="615">
        <v>7003</v>
      </c>
      <c r="G72" s="618"/>
      <c r="H72" s="125">
        <f t="shared" si="6"/>
        <v>7003</v>
      </c>
      <c r="I72" s="943">
        <f t="shared" si="7"/>
        <v>-1341.03996</v>
      </c>
      <c r="J72" s="59">
        <f t="shared" si="9"/>
        <v>0.8392816949069357</v>
      </c>
    </row>
    <row r="73" spans="1:10" s="54" customFormat="1" ht="11.25" customHeight="1">
      <c r="A73" s="1424"/>
      <c r="B73" s="875" t="s">
        <v>385</v>
      </c>
      <c r="C73" s="957">
        <v>1449.59856</v>
      </c>
      <c r="D73" s="955">
        <v>62.53585</v>
      </c>
      <c r="E73" s="966">
        <f t="shared" si="5"/>
        <v>1512.13441</v>
      </c>
      <c r="F73" s="611">
        <v>1650</v>
      </c>
      <c r="G73" s="612"/>
      <c r="H73" s="125">
        <f t="shared" si="6"/>
        <v>1650</v>
      </c>
      <c r="I73" s="943">
        <f t="shared" si="7"/>
        <v>137.8655900000001</v>
      </c>
      <c r="J73" s="59">
        <f t="shared" si="9"/>
        <v>1.0911728409116754</v>
      </c>
    </row>
    <row r="74" spans="1:10" s="54" customFormat="1" ht="11.25">
      <c r="A74" s="1424"/>
      <c r="B74" s="875" t="s">
        <v>145</v>
      </c>
      <c r="C74" s="957">
        <v>1544.29758</v>
      </c>
      <c r="D74" s="955">
        <v>5.39782</v>
      </c>
      <c r="E74" s="966">
        <f t="shared" si="5"/>
        <v>1549.6953999999998</v>
      </c>
      <c r="F74" s="611">
        <v>1850</v>
      </c>
      <c r="G74" s="612"/>
      <c r="H74" s="125">
        <f t="shared" si="6"/>
        <v>1850</v>
      </c>
      <c r="I74" s="943">
        <f t="shared" si="7"/>
        <v>300.30460000000016</v>
      </c>
      <c r="J74" s="59">
        <f t="shared" si="9"/>
        <v>1.1937829847078336</v>
      </c>
    </row>
    <row r="75" spans="1:10" s="54" customFormat="1" ht="11.25">
      <c r="A75" s="1425"/>
      <c r="B75" s="875" t="s">
        <v>146</v>
      </c>
      <c r="C75" s="957">
        <v>478.98516</v>
      </c>
      <c r="D75" s="955">
        <v>7.35113</v>
      </c>
      <c r="E75" s="966">
        <f t="shared" si="5"/>
        <v>486.33629</v>
      </c>
      <c r="F75" s="611">
        <v>600</v>
      </c>
      <c r="G75" s="612"/>
      <c r="H75" s="125">
        <f t="shared" si="6"/>
        <v>600</v>
      </c>
      <c r="I75" s="943">
        <f t="shared" si="7"/>
        <v>113.66370999999998</v>
      </c>
      <c r="J75" s="59">
        <f t="shared" si="9"/>
        <v>1.233714226836743</v>
      </c>
    </row>
    <row r="76" spans="1:10" s="108" customFormat="1" ht="11.25">
      <c r="A76" s="1362" t="s">
        <v>466</v>
      </c>
      <c r="B76" s="1363"/>
      <c r="C76" s="958">
        <v>271372.30964</v>
      </c>
      <c r="D76" s="952">
        <v>2710.64236</v>
      </c>
      <c r="E76" s="967">
        <f t="shared" si="5"/>
        <v>274082.952</v>
      </c>
      <c r="F76" s="834">
        <v>279600</v>
      </c>
      <c r="G76" s="835">
        <v>2300</v>
      </c>
      <c r="H76" s="904">
        <f t="shared" si="6"/>
        <v>281900</v>
      </c>
      <c r="I76" s="944">
        <f t="shared" si="7"/>
        <v>7817.04800000001</v>
      </c>
      <c r="J76" s="890">
        <f t="shared" si="9"/>
        <v>1.0285207377655508</v>
      </c>
    </row>
    <row r="77" spans="1:10" s="54" customFormat="1" ht="11.25">
      <c r="A77" s="1426" t="s">
        <v>148</v>
      </c>
      <c r="B77" s="1427"/>
      <c r="C77" s="957">
        <v>200785.7256</v>
      </c>
      <c r="D77" s="955">
        <v>2032.3324</v>
      </c>
      <c r="E77" s="966">
        <f aca="true" t="shared" si="10" ref="E77:E94">SUM(C77:D77)</f>
        <v>202818.05800000002</v>
      </c>
      <c r="F77" s="611">
        <v>207200</v>
      </c>
      <c r="G77" s="612">
        <v>1700</v>
      </c>
      <c r="H77" s="125">
        <f aca="true" t="shared" si="11" ref="H77:H96">SUM(F77:G77)</f>
        <v>208900</v>
      </c>
      <c r="I77" s="943">
        <f aca="true" t="shared" si="12" ref="I77:I96">+H77-E77</f>
        <v>6081.941999999981</v>
      </c>
      <c r="J77" s="59">
        <f aca="true" t="shared" si="13" ref="J77:J82">+H77/E77</f>
        <v>1.0299871819105968</v>
      </c>
    </row>
    <row r="78" spans="1:10" s="54" customFormat="1" ht="11.25">
      <c r="A78" s="1382" t="s">
        <v>96</v>
      </c>
      <c r="B78" s="876" t="s">
        <v>149</v>
      </c>
      <c r="C78" s="957">
        <v>190682.58296</v>
      </c>
      <c r="D78" s="955">
        <v>2027.18804</v>
      </c>
      <c r="E78" s="966">
        <f t="shared" si="10"/>
        <v>192709.771</v>
      </c>
      <c r="F78" s="611">
        <v>196800</v>
      </c>
      <c r="G78" s="612">
        <v>1700</v>
      </c>
      <c r="H78" s="125">
        <f t="shared" si="11"/>
        <v>198500</v>
      </c>
      <c r="I78" s="943">
        <f t="shared" si="12"/>
        <v>5790.228999999992</v>
      </c>
      <c r="J78" s="59">
        <f t="shared" si="13"/>
        <v>1.0300463695740678</v>
      </c>
    </row>
    <row r="79" spans="1:10" s="54" customFormat="1" ht="11.25" customHeight="1">
      <c r="A79" s="1383"/>
      <c r="B79" s="875" t="s">
        <v>150</v>
      </c>
      <c r="C79" s="971">
        <v>10103.14264</v>
      </c>
      <c r="D79" s="972">
        <v>5.14436</v>
      </c>
      <c r="E79" s="966">
        <f t="shared" si="10"/>
        <v>10108.287</v>
      </c>
      <c r="F79" s="617">
        <v>10400</v>
      </c>
      <c r="G79" s="618"/>
      <c r="H79" s="125">
        <f t="shared" si="11"/>
        <v>10400</v>
      </c>
      <c r="I79" s="943">
        <f t="shared" si="12"/>
        <v>291.71299999999974</v>
      </c>
      <c r="J79" s="59">
        <f t="shared" si="13"/>
        <v>1.0288587967476586</v>
      </c>
    </row>
    <row r="80" spans="1:10" s="54" customFormat="1" ht="11.25" customHeight="1">
      <c r="A80" s="1360" t="s">
        <v>151</v>
      </c>
      <c r="B80" s="1361"/>
      <c r="C80" s="957">
        <v>70586.58404</v>
      </c>
      <c r="D80" s="955">
        <v>678.30996</v>
      </c>
      <c r="E80" s="966">
        <f t="shared" si="10"/>
        <v>71264.894</v>
      </c>
      <c r="F80" s="611">
        <v>72400</v>
      </c>
      <c r="G80" s="612">
        <v>600</v>
      </c>
      <c r="H80" s="125">
        <f t="shared" si="11"/>
        <v>73000</v>
      </c>
      <c r="I80" s="943">
        <f t="shared" si="12"/>
        <v>1735.1059999999998</v>
      </c>
      <c r="J80" s="59">
        <f t="shared" si="13"/>
        <v>1.0243472753920044</v>
      </c>
    </row>
    <row r="81" spans="1:10" s="108" customFormat="1" ht="11.25">
      <c r="A81" s="1362" t="s">
        <v>462</v>
      </c>
      <c r="B81" s="1363"/>
      <c r="C81" s="958">
        <v>133.68290000000002</v>
      </c>
      <c r="D81" s="952">
        <v>1.0901</v>
      </c>
      <c r="E81" s="967">
        <f t="shared" si="10"/>
        <v>134.77300000000002</v>
      </c>
      <c r="F81" s="834">
        <v>300</v>
      </c>
      <c r="G81" s="835"/>
      <c r="H81" s="904">
        <f t="shared" si="11"/>
        <v>300</v>
      </c>
      <c r="I81" s="944">
        <f t="shared" si="12"/>
        <v>165.22699999999998</v>
      </c>
      <c r="J81" s="890">
        <f t="shared" si="13"/>
        <v>2.2259651413858856</v>
      </c>
    </row>
    <row r="82" spans="1:10" s="108" customFormat="1" ht="11.25">
      <c r="A82" s="1415" t="s">
        <v>463</v>
      </c>
      <c r="B82" s="1416"/>
      <c r="C82" s="958">
        <v>3936.08445</v>
      </c>
      <c r="D82" s="952">
        <v>3.58047</v>
      </c>
      <c r="E82" s="967">
        <f t="shared" si="10"/>
        <v>3939.6649199999997</v>
      </c>
      <c r="F82" s="834">
        <v>4800</v>
      </c>
      <c r="G82" s="835"/>
      <c r="H82" s="904">
        <f t="shared" si="11"/>
        <v>4800</v>
      </c>
      <c r="I82" s="944">
        <f t="shared" si="12"/>
        <v>860.3350800000003</v>
      </c>
      <c r="J82" s="890">
        <f t="shared" si="13"/>
        <v>1.2183777294440565</v>
      </c>
    </row>
    <row r="83" spans="1:10" s="54" customFormat="1" ht="11.25">
      <c r="A83" s="1360" t="s">
        <v>152</v>
      </c>
      <c r="B83" s="1361"/>
      <c r="C83" s="957"/>
      <c r="D83" s="955"/>
      <c r="E83" s="966">
        <f t="shared" si="10"/>
        <v>0</v>
      </c>
      <c r="F83" s="611">
        <v>0</v>
      </c>
      <c r="G83" s="612"/>
      <c r="H83" s="125">
        <f t="shared" si="11"/>
        <v>0</v>
      </c>
      <c r="I83" s="943">
        <f t="shared" si="12"/>
        <v>0</v>
      </c>
      <c r="J83" s="59"/>
    </row>
    <row r="84" spans="1:10" s="54" customFormat="1" ht="11.25" customHeight="1">
      <c r="A84" s="1360" t="s">
        <v>386</v>
      </c>
      <c r="B84" s="1361"/>
      <c r="C84" s="957"/>
      <c r="D84" s="955"/>
      <c r="E84" s="966">
        <f t="shared" si="10"/>
        <v>0</v>
      </c>
      <c r="F84" s="611">
        <v>0</v>
      </c>
      <c r="G84" s="612"/>
      <c r="H84" s="125">
        <f t="shared" si="11"/>
        <v>0</v>
      </c>
      <c r="I84" s="943">
        <f t="shared" si="12"/>
        <v>0</v>
      </c>
      <c r="J84" s="59"/>
    </row>
    <row r="85" spans="1:10" s="54" customFormat="1" ht="11.25" customHeight="1">
      <c r="A85" s="1362" t="s">
        <v>464</v>
      </c>
      <c r="B85" s="1363"/>
      <c r="C85" s="958">
        <v>20354.8359</v>
      </c>
      <c r="D85" s="952">
        <v>73.83791</v>
      </c>
      <c r="E85" s="967">
        <f t="shared" si="10"/>
        <v>20428.673809999997</v>
      </c>
      <c r="F85" s="834">
        <v>21000</v>
      </c>
      <c r="G85" s="835"/>
      <c r="H85" s="904">
        <f t="shared" si="11"/>
        <v>21000</v>
      </c>
      <c r="I85" s="944">
        <f t="shared" si="12"/>
        <v>571.3261900000034</v>
      </c>
      <c r="J85" s="890">
        <f aca="true" t="shared" si="14" ref="J85:J93">+H85/E85</f>
        <v>1.0279668761327196</v>
      </c>
    </row>
    <row r="86" spans="1:10" s="54" customFormat="1" ht="11.25" customHeight="1">
      <c r="A86" s="1360" t="s">
        <v>153</v>
      </c>
      <c r="B86" s="1361"/>
      <c r="C86" s="957">
        <v>18149.44809</v>
      </c>
      <c r="D86" s="955">
        <v>73.83791</v>
      </c>
      <c r="E86" s="966">
        <f t="shared" si="10"/>
        <v>18223.286</v>
      </c>
      <c r="F86" s="611">
        <v>20000</v>
      </c>
      <c r="G86" s="612"/>
      <c r="H86" s="125">
        <f t="shared" si="11"/>
        <v>20000</v>
      </c>
      <c r="I86" s="943">
        <f t="shared" si="12"/>
        <v>1776.714</v>
      </c>
      <c r="J86" s="59">
        <f t="shared" si="14"/>
        <v>1.097496905881848</v>
      </c>
    </row>
    <row r="87" spans="1:10" s="54" customFormat="1" ht="11.25">
      <c r="A87" s="1364" t="s">
        <v>96</v>
      </c>
      <c r="B87" s="875" t="s">
        <v>154</v>
      </c>
      <c r="C87" s="957">
        <v>471.715</v>
      </c>
      <c r="D87" s="955"/>
      <c r="E87" s="966">
        <f t="shared" si="10"/>
        <v>471.715</v>
      </c>
      <c r="F87" s="611">
        <v>600</v>
      </c>
      <c r="G87" s="612"/>
      <c r="H87" s="125">
        <f t="shared" si="11"/>
        <v>600</v>
      </c>
      <c r="I87" s="943">
        <f t="shared" si="12"/>
        <v>128.28500000000003</v>
      </c>
      <c r="J87" s="59">
        <f t="shared" si="14"/>
        <v>1.2719544640301879</v>
      </c>
    </row>
    <row r="88" spans="1:10" s="54" customFormat="1" ht="11.25">
      <c r="A88" s="1364"/>
      <c r="B88" s="875" t="s">
        <v>155</v>
      </c>
      <c r="C88" s="957">
        <v>17677.73309</v>
      </c>
      <c r="D88" s="955">
        <v>73.83791</v>
      </c>
      <c r="E88" s="966">
        <f t="shared" si="10"/>
        <v>17751.571</v>
      </c>
      <c r="F88" s="611">
        <v>19400</v>
      </c>
      <c r="G88" s="612"/>
      <c r="H88" s="125">
        <f t="shared" si="11"/>
        <v>19400</v>
      </c>
      <c r="I88" s="943">
        <f t="shared" si="12"/>
        <v>1648.429</v>
      </c>
      <c r="J88" s="59">
        <f t="shared" si="14"/>
        <v>1.0928610205823472</v>
      </c>
    </row>
    <row r="89" spans="1:10" s="55" customFormat="1" ht="11.25" customHeight="1">
      <c r="A89" s="1365" t="s">
        <v>387</v>
      </c>
      <c r="B89" s="1366"/>
      <c r="C89" s="957">
        <v>1986.18062</v>
      </c>
      <c r="D89" s="970"/>
      <c r="E89" s="966">
        <f t="shared" si="10"/>
        <v>1986.18062</v>
      </c>
      <c r="F89" s="611">
        <v>600</v>
      </c>
      <c r="G89" s="616"/>
      <c r="H89" s="125">
        <f t="shared" si="11"/>
        <v>600</v>
      </c>
      <c r="I89" s="943">
        <f t="shared" si="12"/>
        <v>-1386.18062</v>
      </c>
      <c r="J89" s="59">
        <f t="shared" si="14"/>
        <v>0.3020873298018586</v>
      </c>
    </row>
    <row r="90" spans="1:10" s="54" customFormat="1" ht="11.25" customHeight="1">
      <c r="A90" s="1367" t="s">
        <v>96</v>
      </c>
      <c r="B90" s="697" t="s">
        <v>123</v>
      </c>
      <c r="C90" s="957">
        <v>460.65204</v>
      </c>
      <c r="D90" s="955"/>
      <c r="E90" s="966">
        <f t="shared" si="10"/>
        <v>460.65204</v>
      </c>
      <c r="F90" s="615">
        <v>400</v>
      </c>
      <c r="G90" s="612"/>
      <c r="H90" s="125">
        <f t="shared" si="11"/>
        <v>400</v>
      </c>
      <c r="I90" s="943">
        <f t="shared" si="12"/>
        <v>-60.65204</v>
      </c>
      <c r="J90" s="59">
        <f t="shared" si="14"/>
        <v>0.8683343722954098</v>
      </c>
    </row>
    <row r="91" spans="1:10" s="54" customFormat="1" ht="11.25">
      <c r="A91" s="1367"/>
      <c r="B91" s="697" t="s">
        <v>124</v>
      </c>
      <c r="C91" s="957">
        <v>106.5773</v>
      </c>
      <c r="D91" s="955"/>
      <c r="E91" s="966">
        <f t="shared" si="10"/>
        <v>106.5773</v>
      </c>
      <c r="F91" s="611">
        <v>100</v>
      </c>
      <c r="G91" s="612"/>
      <c r="H91" s="125">
        <f t="shared" si="11"/>
        <v>100</v>
      </c>
      <c r="I91" s="943">
        <f t="shared" si="12"/>
        <v>-6.577299999999994</v>
      </c>
      <c r="J91" s="59">
        <f t="shared" si="14"/>
        <v>0.9382861078297161</v>
      </c>
    </row>
    <row r="92" spans="1:10" s="54" customFormat="1" ht="11.25">
      <c r="A92" s="1367"/>
      <c r="B92" s="697" t="s">
        <v>125</v>
      </c>
      <c r="C92" s="957">
        <v>874.8759</v>
      </c>
      <c r="D92" s="955"/>
      <c r="E92" s="966">
        <f t="shared" si="10"/>
        <v>874.8759</v>
      </c>
      <c r="F92" s="611">
        <v>100</v>
      </c>
      <c r="G92" s="612"/>
      <c r="H92" s="125">
        <f t="shared" si="11"/>
        <v>100</v>
      </c>
      <c r="I92" s="943">
        <f t="shared" si="12"/>
        <v>-774.8759</v>
      </c>
      <c r="J92" s="59">
        <f t="shared" si="14"/>
        <v>0.11430192556452863</v>
      </c>
    </row>
    <row r="93" spans="1:10" s="55" customFormat="1" ht="11.25" customHeight="1">
      <c r="A93" s="1362" t="s">
        <v>156</v>
      </c>
      <c r="B93" s="1363"/>
      <c r="C93" s="958">
        <v>237.13058</v>
      </c>
      <c r="D93" s="952"/>
      <c r="E93" s="967">
        <f t="shared" si="10"/>
        <v>237.13058</v>
      </c>
      <c r="F93" s="834">
        <v>100</v>
      </c>
      <c r="G93" s="835"/>
      <c r="H93" s="904">
        <f t="shared" si="11"/>
        <v>100</v>
      </c>
      <c r="I93" s="944">
        <f t="shared" si="12"/>
        <v>-137.13058</v>
      </c>
      <c r="J93" s="890">
        <f t="shared" si="14"/>
        <v>0.4217085792983764</v>
      </c>
    </row>
    <row r="94" spans="1:10" s="55" customFormat="1" ht="12" customHeight="1" thickBot="1">
      <c r="A94" s="1350" t="s">
        <v>465</v>
      </c>
      <c r="B94" s="1351"/>
      <c r="C94" s="973"/>
      <c r="D94" s="974"/>
      <c r="E94" s="975">
        <f t="shared" si="10"/>
        <v>0</v>
      </c>
      <c r="F94" s="873"/>
      <c r="G94" s="874"/>
      <c r="H94" s="910">
        <f t="shared" si="11"/>
        <v>0</v>
      </c>
      <c r="I94" s="945">
        <f t="shared" si="12"/>
        <v>0</v>
      </c>
      <c r="J94" s="947"/>
    </row>
    <row r="95" spans="1:10" s="114" customFormat="1" ht="12" thickBot="1">
      <c r="A95" s="1486" t="s">
        <v>14</v>
      </c>
      <c r="B95" s="1487"/>
      <c r="C95" s="960">
        <f>SUM(C26,C54,C59,C60,C62,C63,C64,C76,C81,C82,C85,C93,C94)</f>
        <v>466949.48013000004</v>
      </c>
      <c r="D95" s="961">
        <f>SUM(D26,D54,D59,D60,D62,D63,D64,D76,D81,D82,D85,D93,D94)</f>
        <v>41128.266780000005</v>
      </c>
      <c r="E95" s="962">
        <f>SUM(C95:D95)</f>
        <v>508077.74691000005</v>
      </c>
      <c r="F95" s="746">
        <f>SUM(F26,F54,F59,F60,F62,F63,F64,F76,F81,F82,F85,F93,F94)</f>
        <v>472913.7034</v>
      </c>
      <c r="G95" s="111">
        <f>SUM(G26,G54,G59,G60,G62,G63,G64,G76,G81,G82,G85,G93,G94)</f>
        <v>40670</v>
      </c>
      <c r="H95" s="112">
        <f t="shared" si="11"/>
        <v>513583.7034</v>
      </c>
      <c r="I95" s="946">
        <f t="shared" si="12"/>
        <v>5505.956489999953</v>
      </c>
      <c r="J95" s="113">
        <f>+H95/E95</f>
        <v>1.0108368385025437</v>
      </c>
    </row>
    <row r="96" spans="1:10" s="114" customFormat="1" ht="12" thickBot="1">
      <c r="A96" s="1488" t="s">
        <v>157</v>
      </c>
      <c r="B96" s="1489"/>
      <c r="C96" s="115">
        <f>+C25-C95</f>
        <v>-7241.95568000013</v>
      </c>
      <c r="D96" s="116">
        <f>+D25-D95</f>
        <v>7496.524929999992</v>
      </c>
      <c r="E96" s="117">
        <f>+E25-E95</f>
        <v>254.56924999988405</v>
      </c>
      <c r="F96" s="118">
        <f>+F25-F95</f>
        <v>-9679.999900000053</v>
      </c>
      <c r="G96" s="119">
        <f>+G25-G95</f>
        <v>9680</v>
      </c>
      <c r="H96" s="120">
        <f t="shared" si="11"/>
        <v>9.999994654208422E-05</v>
      </c>
      <c r="I96" s="115">
        <f t="shared" si="12"/>
        <v>-254.5691499999375</v>
      </c>
      <c r="J96" s="121"/>
    </row>
    <row r="97" spans="1:14" ht="15.75" customHeight="1" thickBot="1">
      <c r="A97" s="342"/>
      <c r="B97" s="342"/>
      <c r="C97" s="342"/>
      <c r="D97" s="342"/>
      <c r="E97" s="342"/>
      <c r="F97" s="342"/>
      <c r="G97" s="342"/>
      <c r="H97" s="342"/>
      <c r="I97" s="342"/>
      <c r="J97" s="343"/>
      <c r="K97" s="342"/>
      <c r="L97" s="342"/>
      <c r="M97" s="342"/>
      <c r="N97" s="342"/>
    </row>
    <row r="98" spans="1:10" s="70" customFormat="1" ht="12.75" customHeight="1">
      <c r="A98" s="1356" t="s">
        <v>265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279" t="s">
        <v>159</v>
      </c>
      <c r="I98" s="1570" t="s">
        <v>393</v>
      </c>
      <c r="J98" s="1275" t="s">
        <v>394</v>
      </c>
    </row>
    <row r="99" spans="1:10" s="70" customFormat="1" ht="12" thickBot="1">
      <c r="A99" s="1358"/>
      <c r="B99" s="1359"/>
      <c r="C99" s="1252"/>
      <c r="D99" s="722" t="s">
        <v>232</v>
      </c>
      <c r="E99" s="71" t="s">
        <v>392</v>
      </c>
      <c r="G99" s="1564"/>
      <c r="H99" s="1564"/>
      <c r="I99" s="1571"/>
      <c r="J99" s="1569"/>
    </row>
    <row r="100" spans="1:10" s="65" customFormat="1" ht="11.25" customHeight="1">
      <c r="A100" s="1354" t="s">
        <v>37</v>
      </c>
      <c r="B100" s="1355"/>
      <c r="C100" s="176" t="s">
        <v>38</v>
      </c>
      <c r="D100" s="663">
        <v>836000</v>
      </c>
      <c r="E100" s="148">
        <v>836000</v>
      </c>
      <c r="F100" s="146"/>
      <c r="G100" s="300" t="s">
        <v>220</v>
      </c>
      <c r="H100" s="300"/>
      <c r="I100" s="426"/>
      <c r="J100" s="201">
        <v>996288.2</v>
      </c>
    </row>
    <row r="101" spans="1:10" s="65" customFormat="1" ht="11.25" customHeight="1">
      <c r="A101" s="1277" t="s">
        <v>39</v>
      </c>
      <c r="B101" s="1278"/>
      <c r="C101" s="177">
        <v>51</v>
      </c>
      <c r="D101" s="664"/>
      <c r="E101" s="148">
        <v>8620000</v>
      </c>
      <c r="G101" s="184" t="s">
        <v>402</v>
      </c>
      <c r="H101" s="301" t="s">
        <v>719</v>
      </c>
      <c r="I101" s="299">
        <f>1655560-700000</f>
        <v>955560</v>
      </c>
      <c r="J101" s="66">
        <v>695760</v>
      </c>
    </row>
    <row r="102" spans="1:10" s="65" customFormat="1" ht="11.25" customHeight="1">
      <c r="A102" s="1277" t="s">
        <v>40</v>
      </c>
      <c r="B102" s="1278"/>
      <c r="C102" s="177">
        <v>52</v>
      </c>
      <c r="D102" s="664"/>
      <c r="E102" s="148"/>
      <c r="G102" s="184" t="s">
        <v>39</v>
      </c>
      <c r="H102" s="188">
        <v>51</v>
      </c>
      <c r="I102" s="299">
        <v>8351667</v>
      </c>
      <c r="J102" s="66"/>
    </row>
    <row r="103" spans="1:10" s="65" customFormat="1" ht="11.25" customHeight="1">
      <c r="A103" s="1277" t="s">
        <v>226</v>
      </c>
      <c r="B103" s="1278"/>
      <c r="C103" s="177">
        <v>55</v>
      </c>
      <c r="D103" s="664"/>
      <c r="E103" s="148"/>
      <c r="G103" s="184" t="s">
        <v>221</v>
      </c>
      <c r="H103" s="188">
        <v>52</v>
      </c>
      <c r="I103" s="299"/>
      <c r="J103" s="66"/>
    </row>
    <row r="104" spans="1:10" s="65" customFormat="1" ht="11.25" customHeight="1">
      <c r="A104" s="1277" t="s">
        <v>41</v>
      </c>
      <c r="B104" s="1278"/>
      <c r="C104" s="177">
        <v>57</v>
      </c>
      <c r="D104" s="664">
        <v>400272</v>
      </c>
      <c r="E104" s="148"/>
      <c r="G104" s="184" t="s">
        <v>216</v>
      </c>
      <c r="H104" s="188">
        <v>54</v>
      </c>
      <c r="I104" s="299"/>
      <c r="J104" s="66"/>
    </row>
    <row r="105" spans="1:10" s="65" customFormat="1" ht="11.25" customHeight="1">
      <c r="A105" s="1277" t="s">
        <v>29</v>
      </c>
      <c r="B105" s="1278"/>
      <c r="C105" s="177">
        <v>58</v>
      </c>
      <c r="D105" s="664">
        <v>4000000</v>
      </c>
      <c r="E105" s="67">
        <v>4000000</v>
      </c>
      <c r="G105" s="184" t="s">
        <v>215</v>
      </c>
      <c r="H105" s="188">
        <v>55</v>
      </c>
      <c r="I105" s="296"/>
      <c r="J105" s="66"/>
    </row>
    <row r="106" spans="1:10" s="65" customFormat="1" ht="11.25" customHeight="1">
      <c r="A106" s="1295" t="s">
        <v>160</v>
      </c>
      <c r="B106" s="1296"/>
      <c r="C106" s="178">
        <v>501</v>
      </c>
      <c r="D106" s="665"/>
      <c r="E106" s="67"/>
      <c r="G106" s="184" t="s">
        <v>165</v>
      </c>
      <c r="H106" s="188">
        <v>166</v>
      </c>
      <c r="I106" s="296"/>
      <c r="J106" s="66"/>
    </row>
    <row r="107" spans="1:10" s="65" customFormat="1" ht="11.25" customHeight="1">
      <c r="A107" s="1295" t="s">
        <v>161</v>
      </c>
      <c r="B107" s="1296"/>
      <c r="C107" s="178">
        <v>35015</v>
      </c>
      <c r="D107" s="665">
        <v>1020913</v>
      </c>
      <c r="E107" s="67">
        <f>469285.5-81667</f>
        <v>387618.5</v>
      </c>
      <c r="G107" s="185" t="s">
        <v>400</v>
      </c>
      <c r="H107" s="198" t="s">
        <v>363</v>
      </c>
      <c r="I107" s="181">
        <v>241772</v>
      </c>
      <c r="J107" s="66"/>
    </row>
    <row r="108" spans="1:10" s="65" customFormat="1" ht="11.25" customHeight="1">
      <c r="A108" s="1277" t="s">
        <v>53</v>
      </c>
      <c r="B108" s="1278"/>
      <c r="C108" s="179" t="s">
        <v>163</v>
      </c>
      <c r="D108" s="665">
        <v>215000</v>
      </c>
      <c r="E108" s="67">
        <v>183000</v>
      </c>
      <c r="G108" s="185" t="s">
        <v>403</v>
      </c>
      <c r="H108" s="179" t="s">
        <v>38</v>
      </c>
      <c r="I108" s="181">
        <v>700000</v>
      </c>
      <c r="J108" s="66"/>
    </row>
    <row r="109" spans="1:10" s="65" customFormat="1" ht="11.25" customHeight="1">
      <c r="A109" s="1277" t="s">
        <v>164</v>
      </c>
      <c r="B109" s="1278"/>
      <c r="C109" s="179" t="s">
        <v>38</v>
      </c>
      <c r="D109" s="665">
        <v>34680</v>
      </c>
      <c r="E109" s="67">
        <v>37500</v>
      </c>
      <c r="G109" s="185" t="s">
        <v>401</v>
      </c>
      <c r="H109" s="179" t="s">
        <v>363</v>
      </c>
      <c r="I109" s="181">
        <v>730010</v>
      </c>
      <c r="J109" s="66"/>
    </row>
    <row r="110" spans="1:10" s="65" customFormat="1" ht="11.25" customHeight="1">
      <c r="A110" s="1277" t="s">
        <v>165</v>
      </c>
      <c r="B110" s="1278"/>
      <c r="C110" s="179" t="s">
        <v>166</v>
      </c>
      <c r="D110" s="285"/>
      <c r="E110" s="67"/>
      <c r="G110" s="185" t="s">
        <v>362</v>
      </c>
      <c r="H110" s="179" t="s">
        <v>363</v>
      </c>
      <c r="I110" s="181">
        <v>155520</v>
      </c>
      <c r="J110" s="66">
        <v>135000</v>
      </c>
    </row>
    <row r="111" spans="1:10" s="65" customFormat="1" ht="11.25" customHeight="1">
      <c r="A111" s="1277" t="s">
        <v>167</v>
      </c>
      <c r="B111" s="1278"/>
      <c r="C111" s="179" t="s">
        <v>38</v>
      </c>
      <c r="D111" s="285">
        <v>25578</v>
      </c>
      <c r="E111" s="67"/>
      <c r="G111" s="185" t="s">
        <v>816</v>
      </c>
      <c r="H111" s="179"/>
      <c r="I111" s="694">
        <v>996288.2</v>
      </c>
      <c r="J111" s="67">
        <v>1000000</v>
      </c>
    </row>
    <row r="112" spans="1:10" s="65" customFormat="1" ht="11.25" customHeight="1">
      <c r="A112" s="1277" t="s">
        <v>389</v>
      </c>
      <c r="B112" s="1278"/>
      <c r="C112" s="179" t="s">
        <v>719</v>
      </c>
      <c r="D112" s="285">
        <v>1061150</v>
      </c>
      <c r="E112" s="67">
        <v>670560</v>
      </c>
      <c r="F112" s="146"/>
      <c r="G112" s="321" t="s">
        <v>805</v>
      </c>
      <c r="H112" s="198" t="s">
        <v>813</v>
      </c>
      <c r="I112" s="694"/>
      <c r="J112" s="67">
        <v>1500000</v>
      </c>
    </row>
    <row r="113" spans="1:10" s="65" customFormat="1" ht="11.25" customHeight="1">
      <c r="A113" s="1277" t="s">
        <v>724</v>
      </c>
      <c r="B113" s="1278"/>
      <c r="C113" s="179" t="s">
        <v>38</v>
      </c>
      <c r="D113" s="285"/>
      <c r="E113" s="67">
        <v>96000</v>
      </c>
      <c r="G113" s="185"/>
      <c r="H113" s="179"/>
      <c r="I113" s="181"/>
      <c r="J113" s="66"/>
    </row>
    <row r="114" spans="1:10" s="65" customFormat="1" ht="11.25" customHeight="1">
      <c r="A114" s="1277" t="s">
        <v>371</v>
      </c>
      <c r="B114" s="1278"/>
      <c r="C114" s="179" t="s">
        <v>38</v>
      </c>
      <c r="D114" s="285">
        <v>250000</v>
      </c>
      <c r="E114" s="67"/>
      <c r="G114" s="185"/>
      <c r="H114" s="179"/>
      <c r="I114" s="181"/>
      <c r="J114" s="66"/>
    </row>
    <row r="115" spans="1:10" s="65" customFormat="1" ht="11.25" customHeight="1">
      <c r="A115" s="1277" t="s">
        <v>725</v>
      </c>
      <c r="B115" s="1278"/>
      <c r="C115" s="198" t="s">
        <v>812</v>
      </c>
      <c r="D115" s="285"/>
      <c r="E115" s="67">
        <v>65000</v>
      </c>
      <c r="G115" s="185"/>
      <c r="H115" s="185"/>
      <c r="I115" s="181"/>
      <c r="J115" s="66"/>
    </row>
    <row r="116" spans="1:10" s="65" customFormat="1" ht="11.25" customHeight="1">
      <c r="A116" s="1277" t="s">
        <v>775</v>
      </c>
      <c r="B116" s="1278"/>
      <c r="C116" s="179"/>
      <c r="D116" s="285">
        <v>10000</v>
      </c>
      <c r="E116" s="67"/>
      <c r="G116" s="185"/>
      <c r="H116" s="185"/>
      <c r="I116" s="181"/>
      <c r="J116" s="66"/>
    </row>
    <row r="117" spans="1:10" s="65" customFormat="1" ht="11.25" customHeight="1">
      <c r="A117" s="1277" t="s">
        <v>776</v>
      </c>
      <c r="B117" s="1278"/>
      <c r="C117" s="179"/>
      <c r="D117" s="285"/>
      <c r="E117" s="67"/>
      <c r="G117" s="185"/>
      <c r="H117" s="185"/>
      <c r="I117" s="181"/>
      <c r="J117" s="66"/>
    </row>
    <row r="118" spans="1:10" s="65" customFormat="1" ht="11.25" customHeight="1">
      <c r="A118" s="1277"/>
      <c r="B118" s="1278"/>
      <c r="C118" s="179"/>
      <c r="D118" s="285"/>
      <c r="E118" s="67"/>
      <c r="F118" s="146"/>
      <c r="G118" s="185"/>
      <c r="H118" s="185"/>
      <c r="I118" s="181"/>
      <c r="J118" s="66"/>
    </row>
    <row r="119" spans="1:10" s="65" customFormat="1" ht="11.25" customHeight="1" thickBot="1">
      <c r="A119" s="1584"/>
      <c r="B119" s="1585"/>
      <c r="C119" s="179"/>
      <c r="D119" s="285"/>
      <c r="E119" s="67"/>
      <c r="G119" s="186"/>
      <c r="H119" s="186"/>
      <c r="I119" s="182"/>
      <c r="J119" s="171"/>
    </row>
    <row r="120" spans="1:10" s="130" customFormat="1" ht="11.25" customHeight="1" thickBot="1">
      <c r="A120" s="1348" t="s">
        <v>9</v>
      </c>
      <c r="B120" s="1349"/>
      <c r="C120" s="180"/>
      <c r="D120" s="175">
        <f>SUM(D100:D119)</f>
        <v>7853593</v>
      </c>
      <c r="E120" s="126">
        <f>SUM(E100:E119)</f>
        <v>14895678.5</v>
      </c>
      <c r="G120" s="187" t="s">
        <v>9</v>
      </c>
      <c r="H120" s="187"/>
      <c r="I120" s="183">
        <f>SUM(I100:I119)</f>
        <v>12130817.2</v>
      </c>
      <c r="J120" s="172">
        <f>SUM(J100:J119)</f>
        <v>4327048.2</v>
      </c>
    </row>
    <row r="121" ht="4.5" customHeight="1"/>
    <row r="122" spans="1:14" ht="7.5" customHeight="1">
      <c r="A122" s="342"/>
      <c r="B122" s="342"/>
      <c r="C122" s="342"/>
      <c r="D122" s="342"/>
      <c r="E122" s="342"/>
      <c r="F122" s="342"/>
      <c r="G122" s="342"/>
      <c r="H122" s="342"/>
      <c r="L122" s="342"/>
      <c r="M122" s="342"/>
      <c r="N122" s="342"/>
    </row>
    <row r="123" spans="1:14" ht="18.75" customHeight="1" thickBot="1">
      <c r="A123" s="2" t="s">
        <v>19</v>
      </c>
      <c r="B123" s="1"/>
      <c r="C123" s="1"/>
      <c r="D123" s="342"/>
      <c r="E123" s="342"/>
      <c r="F123" s="342"/>
      <c r="G123" s="2" t="s">
        <v>716</v>
      </c>
      <c r="H123"/>
      <c r="I123"/>
      <c r="J123"/>
      <c r="L123" s="342"/>
      <c r="M123" s="342"/>
      <c r="N123" s="342"/>
    </row>
    <row r="124" spans="1:10" s="6" customFormat="1" ht="11.25" customHeight="1" thickBot="1">
      <c r="A124" s="1241" t="s">
        <v>565</v>
      </c>
      <c r="B124" s="1253"/>
      <c r="C124" s="1407"/>
      <c r="G124" s="1241" t="s">
        <v>717</v>
      </c>
      <c r="H124" s="1253"/>
      <c r="I124" s="1253"/>
      <c r="J124" s="1176"/>
    </row>
    <row r="125" spans="1:10" s="48" customFormat="1" ht="11.25" customHeight="1" thickBot="1">
      <c r="A125" s="1346" t="s">
        <v>17</v>
      </c>
      <c r="B125" s="1347"/>
      <c r="C125" s="1156">
        <f>(E120-E108)/1000</f>
        <v>14712.6785</v>
      </c>
      <c r="G125" s="1254" t="s">
        <v>718</v>
      </c>
      <c r="H125" s="1255"/>
      <c r="I125" s="1256"/>
      <c r="J125" s="1177">
        <v>7384</v>
      </c>
    </row>
    <row r="126" spans="1:10" s="48" customFormat="1" ht="11.25" customHeight="1">
      <c r="A126" s="1344" t="s">
        <v>15</v>
      </c>
      <c r="B126" s="1345"/>
      <c r="C126" s="1157">
        <f>(J120-J111-J100)/1000</f>
        <v>2330.76</v>
      </c>
      <c r="G126" s="302"/>
      <c r="H126" s="302"/>
      <c r="I126" s="1562"/>
      <c r="J126" s="303"/>
    </row>
    <row r="127" spans="1:10" s="48" customFormat="1" ht="11.25" customHeight="1" thickBot="1">
      <c r="A127" s="1300" t="s">
        <v>18</v>
      </c>
      <c r="B127" s="1301"/>
      <c r="C127" s="1138">
        <f>F78</f>
        <v>196800</v>
      </c>
      <c r="G127" s="1563"/>
      <c r="H127" s="1563"/>
      <c r="I127" s="1562"/>
      <c r="J127" s="304"/>
    </row>
    <row r="128" spans="1:14" ht="5.25" customHeight="1">
      <c r="A128" s="14"/>
      <c r="B128" s="16"/>
      <c r="C128" s="344"/>
      <c r="D128" s="342"/>
      <c r="E128" s="342"/>
      <c r="F128" s="342"/>
      <c r="G128" s="342"/>
      <c r="H128" s="342"/>
      <c r="I128" s="342"/>
      <c r="J128" s="343"/>
      <c r="K128" s="342"/>
      <c r="L128" s="342"/>
      <c r="M128" s="342"/>
      <c r="N128" s="342"/>
    </row>
    <row r="129" spans="1:11" s="73" customFormat="1" ht="11.25" customHeight="1">
      <c r="A129" s="74"/>
      <c r="B129" s="74"/>
      <c r="C129" s="75"/>
      <c r="D129" s="75"/>
      <c r="E129" s="75"/>
      <c r="F129" s="75"/>
      <c r="G129" s="75"/>
      <c r="H129" s="75"/>
      <c r="I129" s="75"/>
      <c r="J129" s="75"/>
      <c r="K129" s="72"/>
    </row>
    <row r="130" spans="1:10" ht="15.75" customHeight="1" thickBot="1">
      <c r="A130" s="2" t="s">
        <v>475</v>
      </c>
      <c r="J130" s="60"/>
    </row>
    <row r="131" spans="1:12" s="1125" customFormat="1" ht="22.5" customHeight="1">
      <c r="A131" s="1434" t="s">
        <v>476</v>
      </c>
      <c r="B131" s="1435"/>
      <c r="C131" s="1428" t="s">
        <v>525</v>
      </c>
      <c r="D131" s="1428" t="s">
        <v>526</v>
      </c>
      <c r="E131" s="1428" t="s">
        <v>527</v>
      </c>
      <c r="F131" s="1428" t="s">
        <v>477</v>
      </c>
      <c r="G131" s="1088" t="s">
        <v>478</v>
      </c>
      <c r="H131" s="1122" t="s">
        <v>165</v>
      </c>
      <c r="I131" s="1419" t="s">
        <v>479</v>
      </c>
      <c r="J131" s="1421" t="s">
        <v>480</v>
      </c>
      <c r="K131" s="1428" t="s">
        <v>481</v>
      </c>
      <c r="L131" s="1124"/>
    </row>
    <row r="132" spans="1:12" s="1125" customFormat="1" ht="32.25" customHeight="1" thickBot="1">
      <c r="A132" s="1436"/>
      <c r="B132" s="1437"/>
      <c r="C132" s="1429"/>
      <c r="D132" s="1429"/>
      <c r="E132" s="1438"/>
      <c r="F132" s="1439"/>
      <c r="G132" s="1089" t="s">
        <v>482</v>
      </c>
      <c r="H132" s="1123" t="s">
        <v>521</v>
      </c>
      <c r="I132" s="1420"/>
      <c r="J132" s="1422"/>
      <c r="K132" s="1429"/>
      <c r="L132" s="1124"/>
    </row>
    <row r="133" spans="1:12" s="1127" customFormat="1" ht="11.25" customHeight="1">
      <c r="A133" s="1430" t="s">
        <v>638</v>
      </c>
      <c r="B133" s="1431"/>
      <c r="C133" s="1211">
        <v>1573920</v>
      </c>
      <c r="D133" s="1186"/>
      <c r="E133" s="1186"/>
      <c r="F133" s="1186"/>
      <c r="G133" s="1180"/>
      <c r="H133" s="1181"/>
      <c r="I133" s="1182"/>
      <c r="J133" s="1183">
        <f aca="true" t="shared" si="15" ref="J133:J138">SUM(G133:I133)</f>
        <v>0</v>
      </c>
      <c r="K133" s="1184">
        <f aca="true" t="shared" si="16" ref="K133:K138">SUM(C133:F133,J133)</f>
        <v>1573920</v>
      </c>
      <c r="L133" s="1126"/>
    </row>
    <row r="134" spans="1:12" s="1127" customFormat="1" ht="11.25" customHeight="1">
      <c r="A134" s="1440" t="s">
        <v>781</v>
      </c>
      <c r="B134" s="1441"/>
      <c r="C134" s="1185">
        <v>168000</v>
      </c>
      <c r="D134" s="1186"/>
      <c r="E134" s="1186"/>
      <c r="F134" s="1186"/>
      <c r="G134" s="1180"/>
      <c r="H134" s="1181"/>
      <c r="I134" s="1182"/>
      <c r="J134" s="1183">
        <f t="shared" si="15"/>
        <v>0</v>
      </c>
      <c r="K134" s="1184">
        <f t="shared" si="16"/>
        <v>168000</v>
      </c>
      <c r="L134" s="1126"/>
    </row>
    <row r="135" spans="1:12" s="1127" customFormat="1" ht="11.25" customHeight="1">
      <c r="A135" s="1440" t="s">
        <v>778</v>
      </c>
      <c r="B135" s="1441"/>
      <c r="C135" s="1185">
        <v>180000</v>
      </c>
      <c r="D135" s="1186"/>
      <c r="E135" s="1186"/>
      <c r="F135" s="1186"/>
      <c r="G135" s="1180"/>
      <c r="H135" s="1181"/>
      <c r="I135" s="1182"/>
      <c r="J135" s="1183">
        <f t="shared" si="15"/>
        <v>0</v>
      </c>
      <c r="K135" s="1184">
        <f t="shared" si="16"/>
        <v>180000</v>
      </c>
      <c r="L135" s="1126"/>
    </row>
    <row r="136" spans="1:12" s="1127" customFormat="1" ht="11.25" customHeight="1">
      <c r="A136" s="1432" t="s">
        <v>639</v>
      </c>
      <c r="B136" s="1433"/>
      <c r="C136" s="1099">
        <v>100000</v>
      </c>
      <c r="D136" s="1091"/>
      <c r="E136" s="1091"/>
      <c r="F136" s="1091"/>
      <c r="G136" s="1092"/>
      <c r="H136" s="1093"/>
      <c r="I136" s="1094"/>
      <c r="J136" s="1095">
        <f t="shared" si="15"/>
        <v>0</v>
      </c>
      <c r="K136" s="1096">
        <f t="shared" si="16"/>
        <v>100000</v>
      </c>
      <c r="L136" s="1126"/>
    </row>
    <row r="137" spans="1:12" s="1127" customFormat="1" ht="11.25" customHeight="1">
      <c r="A137" s="1432" t="s">
        <v>640</v>
      </c>
      <c r="B137" s="1433"/>
      <c r="C137" s="1099">
        <v>1100000</v>
      </c>
      <c r="D137" s="1091"/>
      <c r="E137" s="1091"/>
      <c r="F137" s="1091"/>
      <c r="G137" s="1092"/>
      <c r="H137" s="1093"/>
      <c r="I137" s="1094"/>
      <c r="J137" s="1095">
        <f t="shared" si="15"/>
        <v>0</v>
      </c>
      <c r="K137" s="1096">
        <f t="shared" si="16"/>
        <v>1100000</v>
      </c>
      <c r="L137" s="1126"/>
    </row>
    <row r="138" spans="1:12" s="1127" customFormat="1" ht="11.25" customHeight="1">
      <c r="A138" s="1456" t="s">
        <v>779</v>
      </c>
      <c r="B138" s="1457"/>
      <c r="C138" s="1208">
        <v>80000</v>
      </c>
      <c r="D138" s="1188"/>
      <c r="E138" s="1188"/>
      <c r="F138" s="1188"/>
      <c r="G138" s="1189"/>
      <c r="H138" s="1190"/>
      <c r="I138" s="1191"/>
      <c r="J138" s="1192">
        <f t="shared" si="15"/>
        <v>0</v>
      </c>
      <c r="K138" s="1193">
        <f t="shared" si="16"/>
        <v>80000</v>
      </c>
      <c r="L138" s="1126"/>
    </row>
    <row r="139" spans="1:12" s="1105" customFormat="1" ht="11.25" customHeight="1" thickBot="1">
      <c r="A139" s="1442" t="s">
        <v>488</v>
      </c>
      <c r="B139" s="1443"/>
      <c r="C139" s="1100">
        <f aca="true" t="shared" si="17" ref="C139:K139">SUM(C133:C138)</f>
        <v>3201920</v>
      </c>
      <c r="D139" s="1100">
        <f t="shared" si="17"/>
        <v>0</v>
      </c>
      <c r="E139" s="1100">
        <f t="shared" si="17"/>
        <v>0</v>
      </c>
      <c r="F139" s="1100">
        <f t="shared" si="17"/>
        <v>0</v>
      </c>
      <c r="G139" s="1101">
        <f t="shared" si="17"/>
        <v>0</v>
      </c>
      <c r="H139" s="1102">
        <f t="shared" si="17"/>
        <v>0</v>
      </c>
      <c r="I139" s="1102">
        <f t="shared" si="17"/>
        <v>0</v>
      </c>
      <c r="J139" s="1103">
        <f t="shared" si="17"/>
        <v>0</v>
      </c>
      <c r="K139" s="1100">
        <f t="shared" si="17"/>
        <v>3201920</v>
      </c>
      <c r="L139" s="1104"/>
    </row>
    <row r="140" spans="1:12" s="1098" customFormat="1" ht="6" customHeight="1" thickBot="1">
      <c r="A140" s="1106"/>
      <c r="B140" s="1106"/>
      <c r="C140" s="1106"/>
      <c r="D140" s="1106"/>
      <c r="E140" s="1106"/>
      <c r="F140" s="1106"/>
      <c r="G140" s="1106"/>
      <c r="H140" s="1106"/>
      <c r="I140" s="1106"/>
      <c r="J140" s="1106"/>
      <c r="K140" s="1106"/>
      <c r="L140" s="1097"/>
    </row>
    <row r="141" spans="1:12" s="1108" customFormat="1" ht="22.5" customHeight="1">
      <c r="A141" s="1444" t="s">
        <v>489</v>
      </c>
      <c r="B141" s="1445"/>
      <c r="C141" s="1428" t="s">
        <v>525</v>
      </c>
      <c r="D141" s="1428" t="s">
        <v>526</v>
      </c>
      <c r="E141" s="1428" t="s">
        <v>527</v>
      </c>
      <c r="F141" s="1428" t="s">
        <v>477</v>
      </c>
      <c r="G141" s="1088" t="s">
        <v>478</v>
      </c>
      <c r="H141" s="1122" t="s">
        <v>165</v>
      </c>
      <c r="I141" s="1419" t="s">
        <v>479</v>
      </c>
      <c r="J141" s="1421" t="s">
        <v>480</v>
      </c>
      <c r="K141" s="1428" t="s">
        <v>481</v>
      </c>
      <c r="L141" s="1107"/>
    </row>
    <row r="142" spans="1:12" s="1110" customFormat="1" ht="34.5" customHeight="1" thickBot="1">
      <c r="A142" s="1446"/>
      <c r="B142" s="1447"/>
      <c r="C142" s="1429"/>
      <c r="D142" s="1429"/>
      <c r="E142" s="1438"/>
      <c r="F142" s="1439"/>
      <c r="G142" s="1089" t="s">
        <v>482</v>
      </c>
      <c r="H142" s="1123" t="s">
        <v>521</v>
      </c>
      <c r="I142" s="1420"/>
      <c r="J142" s="1422"/>
      <c r="K142" s="1429"/>
      <c r="L142" s="1109"/>
    </row>
    <row r="143" spans="1:12" s="1110" customFormat="1" ht="11.25" customHeight="1">
      <c r="A143" s="1448" t="s">
        <v>622</v>
      </c>
      <c r="B143" s="1449"/>
      <c r="C143" s="1090"/>
      <c r="D143" s="1091"/>
      <c r="E143" s="1091"/>
      <c r="F143" s="1091">
        <v>850000</v>
      </c>
      <c r="G143" s="1092"/>
      <c r="H143" s="1111"/>
      <c r="I143" s="1094"/>
      <c r="J143" s="1095">
        <f>SUM(G143:I143)</f>
        <v>0</v>
      </c>
      <c r="K143" s="1096">
        <f aca="true" t="shared" si="18" ref="K143:K153">SUM(C143:F143,J143)</f>
        <v>850000</v>
      </c>
      <c r="L143" s="1109"/>
    </row>
    <row r="144" spans="1:12" s="1110" customFormat="1" ht="11.25" customHeight="1">
      <c r="A144" s="1440" t="s">
        <v>641</v>
      </c>
      <c r="B144" s="1441"/>
      <c r="C144" s="1185"/>
      <c r="D144" s="1186"/>
      <c r="E144" s="1186"/>
      <c r="F144" s="1186">
        <v>128400</v>
      </c>
      <c r="G144" s="1180"/>
      <c r="H144" s="1187"/>
      <c r="I144" s="1182"/>
      <c r="J144" s="1183">
        <f aca="true" t="shared" si="19" ref="J144:J153">SUM(G144:I144)</f>
        <v>0</v>
      </c>
      <c r="K144" s="1184">
        <f t="shared" si="18"/>
        <v>128400</v>
      </c>
      <c r="L144" s="1109"/>
    </row>
    <row r="145" spans="1:12" s="1110" customFormat="1" ht="11.25" customHeight="1">
      <c r="A145" s="1440" t="s">
        <v>642</v>
      </c>
      <c r="B145" s="1441"/>
      <c r="C145" s="1185"/>
      <c r="D145" s="1186"/>
      <c r="E145" s="1186"/>
      <c r="F145" s="1186">
        <v>342000</v>
      </c>
      <c r="G145" s="1180"/>
      <c r="H145" s="1181"/>
      <c r="I145" s="1182"/>
      <c r="J145" s="1183">
        <f t="shared" si="19"/>
        <v>0</v>
      </c>
      <c r="K145" s="1184">
        <f t="shared" si="18"/>
        <v>342000</v>
      </c>
      <c r="L145" s="1109"/>
    </row>
    <row r="146" spans="1:12" s="1110" customFormat="1" ht="11.25" customHeight="1">
      <c r="A146" s="1432" t="s">
        <v>643</v>
      </c>
      <c r="B146" s="1433"/>
      <c r="C146" s="1099"/>
      <c r="D146" s="1091"/>
      <c r="E146" s="1091"/>
      <c r="F146" s="1091">
        <v>250000</v>
      </c>
      <c r="G146" s="1092"/>
      <c r="H146" s="1093"/>
      <c r="I146" s="1094"/>
      <c r="J146" s="1095">
        <f t="shared" si="19"/>
        <v>0</v>
      </c>
      <c r="K146" s="1096">
        <f t="shared" si="18"/>
        <v>250000</v>
      </c>
      <c r="L146" s="1109"/>
    </row>
    <row r="147" spans="1:12" s="1110" customFormat="1" ht="11.25" customHeight="1">
      <c r="A147" s="1432" t="s">
        <v>644</v>
      </c>
      <c r="B147" s="1433"/>
      <c r="C147" s="1099">
        <v>9750000</v>
      </c>
      <c r="D147" s="1091"/>
      <c r="E147" s="1091"/>
      <c r="F147" s="1091">
        <v>2250000</v>
      </c>
      <c r="G147" s="1092"/>
      <c r="H147" s="1093"/>
      <c r="I147" s="1094"/>
      <c r="J147" s="1095">
        <f t="shared" si="19"/>
        <v>0</v>
      </c>
      <c r="K147" s="1096">
        <f t="shared" si="18"/>
        <v>12000000</v>
      </c>
      <c r="L147" s="1109"/>
    </row>
    <row r="148" spans="1:12" s="1110" customFormat="1" ht="11.25" customHeight="1">
      <c r="A148" s="1440" t="s">
        <v>645</v>
      </c>
      <c r="B148" s="1441"/>
      <c r="C148" s="1185"/>
      <c r="D148" s="1186"/>
      <c r="E148" s="1186">
        <v>199500</v>
      </c>
      <c r="F148" s="1186"/>
      <c r="G148" s="1180"/>
      <c r="H148" s="1181"/>
      <c r="I148" s="1182"/>
      <c r="J148" s="1183">
        <f t="shared" si="19"/>
        <v>0</v>
      </c>
      <c r="K148" s="1184">
        <f t="shared" si="18"/>
        <v>199500</v>
      </c>
      <c r="L148" s="1109"/>
    </row>
    <row r="149" spans="1:12" s="1110" customFormat="1" ht="11.25" customHeight="1">
      <c r="A149" s="1432" t="s">
        <v>646</v>
      </c>
      <c r="B149" s="1433"/>
      <c r="C149" s="1099"/>
      <c r="D149" s="1091"/>
      <c r="E149" s="1091">
        <v>360000</v>
      </c>
      <c r="F149" s="1091"/>
      <c r="G149" s="1092"/>
      <c r="H149" s="1093"/>
      <c r="I149" s="1094"/>
      <c r="J149" s="1095">
        <f t="shared" si="19"/>
        <v>0</v>
      </c>
      <c r="K149" s="1096">
        <f t="shared" si="18"/>
        <v>360000</v>
      </c>
      <c r="L149" s="1109"/>
    </row>
    <row r="150" spans="1:12" s="1110" customFormat="1" ht="11.25" customHeight="1">
      <c r="A150" s="1440" t="s">
        <v>647</v>
      </c>
      <c r="B150" s="1441"/>
      <c r="C150" s="1185"/>
      <c r="D150" s="1186"/>
      <c r="E150" s="1186">
        <v>440500</v>
      </c>
      <c r="F150" s="1186">
        <v>9500</v>
      </c>
      <c r="G150" s="1180"/>
      <c r="H150" s="1181"/>
      <c r="I150" s="1182"/>
      <c r="J150" s="1183">
        <f t="shared" si="19"/>
        <v>0</v>
      </c>
      <c r="K150" s="1184">
        <f t="shared" si="18"/>
        <v>450000</v>
      </c>
      <c r="L150" s="1109"/>
    </row>
    <row r="151" spans="1:12" s="1110" customFormat="1" ht="11.25" customHeight="1">
      <c r="A151" s="1432" t="s">
        <v>648</v>
      </c>
      <c r="B151" s="1433"/>
      <c r="C151" s="1099">
        <v>4749193.2</v>
      </c>
      <c r="D151" s="1091"/>
      <c r="E151" s="1091"/>
      <c r="F151" s="1091"/>
      <c r="G151" s="1092"/>
      <c r="H151" s="1093"/>
      <c r="I151" s="1094"/>
      <c r="J151" s="1095">
        <f t="shared" si="19"/>
        <v>0</v>
      </c>
      <c r="K151" s="1096">
        <f t="shared" si="18"/>
        <v>4749193.2</v>
      </c>
      <c r="L151" s="1109"/>
    </row>
    <row r="152" spans="1:12" s="1110" customFormat="1" ht="11.25" customHeight="1">
      <c r="A152" s="1440" t="s">
        <v>649</v>
      </c>
      <c r="B152" s="1441"/>
      <c r="C152" s="1185"/>
      <c r="D152" s="1186"/>
      <c r="E152" s="1186"/>
      <c r="F152" s="1186">
        <v>621560</v>
      </c>
      <c r="G152" s="1180"/>
      <c r="H152" s="1181"/>
      <c r="I152" s="1182"/>
      <c r="J152" s="1183">
        <f t="shared" si="19"/>
        <v>0</v>
      </c>
      <c r="K152" s="1184">
        <f t="shared" si="18"/>
        <v>621560</v>
      </c>
      <c r="L152" s="1109"/>
    </row>
    <row r="153" spans="1:12" s="1110" customFormat="1" ht="11.25" customHeight="1">
      <c r="A153" s="1560" t="s">
        <v>780</v>
      </c>
      <c r="B153" s="1561"/>
      <c r="C153" s="1099"/>
      <c r="D153" s="1091"/>
      <c r="E153" s="1091"/>
      <c r="F153" s="1091">
        <v>82620</v>
      </c>
      <c r="G153" s="1092"/>
      <c r="H153" s="1093"/>
      <c r="I153" s="1094"/>
      <c r="J153" s="1095">
        <f t="shared" si="19"/>
        <v>0</v>
      </c>
      <c r="K153" s="1096">
        <f t="shared" si="18"/>
        <v>82620</v>
      </c>
      <c r="L153" s="1109"/>
    </row>
    <row r="154" spans="1:12" s="1110" customFormat="1" ht="11.25" customHeight="1" thickBot="1">
      <c r="A154" s="1442" t="s">
        <v>514</v>
      </c>
      <c r="B154" s="1443"/>
      <c r="C154" s="1100">
        <f aca="true" t="shared" si="20" ref="C154:K154">SUM(C143:C153)</f>
        <v>14499193.2</v>
      </c>
      <c r="D154" s="1100">
        <f t="shared" si="20"/>
        <v>0</v>
      </c>
      <c r="E154" s="1100">
        <f t="shared" si="20"/>
        <v>1000000</v>
      </c>
      <c r="F154" s="1100">
        <f t="shared" si="20"/>
        <v>4534080</v>
      </c>
      <c r="G154" s="1113">
        <f t="shared" si="20"/>
        <v>0</v>
      </c>
      <c r="H154" s="1114">
        <f t="shared" si="20"/>
        <v>0</v>
      </c>
      <c r="I154" s="1114">
        <f t="shared" si="20"/>
        <v>0</v>
      </c>
      <c r="J154" s="1103">
        <f t="shared" si="20"/>
        <v>0</v>
      </c>
      <c r="K154" s="1100">
        <f t="shared" si="20"/>
        <v>20033273.2</v>
      </c>
      <c r="L154" s="1109"/>
    </row>
    <row r="155" spans="1:12" s="1098" customFormat="1" ht="5.25" customHeight="1" thickBot="1">
      <c r="A155" s="1106"/>
      <c r="B155" s="1106"/>
      <c r="C155" s="1106"/>
      <c r="D155" s="1106"/>
      <c r="E155" s="1106"/>
      <c r="F155" s="1106"/>
      <c r="G155" s="1106"/>
      <c r="H155" s="1106"/>
      <c r="I155" s="1106"/>
      <c r="J155" s="1106"/>
      <c r="K155" s="1106"/>
      <c r="L155" s="1097"/>
    </row>
    <row r="156" spans="1:12" s="1110" customFormat="1" ht="22.5" customHeight="1">
      <c r="A156" s="1444" t="s">
        <v>515</v>
      </c>
      <c r="B156" s="1445"/>
      <c r="C156" s="1428" t="s">
        <v>525</v>
      </c>
      <c r="D156" s="1428" t="s">
        <v>526</v>
      </c>
      <c r="E156" s="1428" t="s">
        <v>527</v>
      </c>
      <c r="F156" s="1428" t="s">
        <v>477</v>
      </c>
      <c r="G156" s="1088" t="s">
        <v>478</v>
      </c>
      <c r="H156" s="1122" t="s">
        <v>165</v>
      </c>
      <c r="I156" s="1419" t="s">
        <v>479</v>
      </c>
      <c r="J156" s="1421" t="s">
        <v>480</v>
      </c>
      <c r="K156" s="1428" t="s">
        <v>481</v>
      </c>
      <c r="L156" s="1109"/>
    </row>
    <row r="157" spans="1:12" s="1110" customFormat="1" ht="33.75" customHeight="1" thickBot="1">
      <c r="A157" s="1446"/>
      <c r="B157" s="1447"/>
      <c r="C157" s="1429"/>
      <c r="D157" s="1429"/>
      <c r="E157" s="1438"/>
      <c r="F157" s="1439"/>
      <c r="G157" s="1089" t="s">
        <v>482</v>
      </c>
      <c r="H157" s="1123" t="s">
        <v>521</v>
      </c>
      <c r="I157" s="1420"/>
      <c r="J157" s="1422"/>
      <c r="K157" s="1429"/>
      <c r="L157" s="1109"/>
    </row>
    <row r="158" spans="1:12" s="1110" customFormat="1" ht="11.25" customHeight="1">
      <c r="A158" s="1448" t="s">
        <v>648</v>
      </c>
      <c r="B158" s="1449"/>
      <c r="C158" s="1090">
        <v>351624</v>
      </c>
      <c r="D158" s="1091"/>
      <c r="E158" s="1091"/>
      <c r="F158" s="1091"/>
      <c r="G158" s="1092"/>
      <c r="H158" s="1111"/>
      <c r="I158" s="1094"/>
      <c r="J158" s="1095">
        <f>SUM(G158:I158)</f>
        <v>0</v>
      </c>
      <c r="K158" s="1096">
        <f>SUM(C158:F158,J158)</f>
        <v>351624</v>
      </c>
      <c r="L158" s="1109"/>
    </row>
    <row r="159" spans="1:12" s="1110" customFormat="1" ht="11.25" customHeight="1">
      <c r="A159" s="1432" t="s">
        <v>650</v>
      </c>
      <c r="B159" s="1433"/>
      <c r="C159" s="1099"/>
      <c r="D159" s="1091"/>
      <c r="E159" s="1091"/>
      <c r="F159" s="1091"/>
      <c r="G159" s="1092"/>
      <c r="H159" s="1111"/>
      <c r="I159" s="1094">
        <f>J101</f>
        <v>695760</v>
      </c>
      <c r="J159" s="1095">
        <f>SUM(G159:I159)</f>
        <v>695760</v>
      </c>
      <c r="K159" s="1096">
        <f>SUM(C159:F159,J159)</f>
        <v>695760</v>
      </c>
      <c r="L159" s="1109"/>
    </row>
    <row r="160" spans="1:12" s="1110" customFormat="1" ht="11.25" customHeight="1">
      <c r="A160" s="1440" t="s">
        <v>651</v>
      </c>
      <c r="B160" s="1441"/>
      <c r="C160" s="1185"/>
      <c r="D160" s="1186"/>
      <c r="E160" s="1186"/>
      <c r="F160" s="1186">
        <v>114000</v>
      </c>
      <c r="G160" s="1180"/>
      <c r="H160" s="1181"/>
      <c r="I160" s="1182"/>
      <c r="J160" s="1183">
        <f>SUM(G160:I160)</f>
        <v>0</v>
      </c>
      <c r="K160" s="1184">
        <f>SUM(C160:F160,J160)</f>
        <v>114000</v>
      </c>
      <c r="L160" s="1109"/>
    </row>
    <row r="161" spans="1:12" s="1110" customFormat="1" ht="11.25" customHeight="1">
      <c r="A161" s="1559" t="s">
        <v>362</v>
      </c>
      <c r="B161" s="1457"/>
      <c r="C161" s="1208"/>
      <c r="D161" s="1188"/>
      <c r="E161" s="1188"/>
      <c r="F161" s="1188"/>
      <c r="G161" s="1189"/>
      <c r="H161" s="1190"/>
      <c r="I161" s="1191">
        <v>135000</v>
      </c>
      <c r="J161" s="1192">
        <f>SUM(G161:I161)</f>
        <v>135000</v>
      </c>
      <c r="K161" s="1193">
        <f>SUM(C161:F161,J161)</f>
        <v>135000</v>
      </c>
      <c r="L161" s="1109"/>
    </row>
    <row r="162" spans="1:12" s="1110" customFormat="1" ht="11.25" customHeight="1">
      <c r="A162" s="1559" t="s">
        <v>810</v>
      </c>
      <c r="B162" s="1457"/>
      <c r="C162" s="1204"/>
      <c r="D162" s="1205"/>
      <c r="E162" s="1205"/>
      <c r="F162" s="1205"/>
      <c r="G162" s="1206"/>
      <c r="H162" s="1207"/>
      <c r="I162" s="1191">
        <v>1500000</v>
      </c>
      <c r="J162" s="1192">
        <f>SUM(G162:I162)</f>
        <v>1500000</v>
      </c>
      <c r="K162" s="1193">
        <f>SUM(C162:F162,J162)</f>
        <v>1500000</v>
      </c>
      <c r="L162" s="1109"/>
    </row>
    <row r="163" spans="1:12" s="1110" customFormat="1" ht="11.25" customHeight="1" thickBot="1">
      <c r="A163" s="1442" t="s">
        <v>516</v>
      </c>
      <c r="B163" s="1443"/>
      <c r="C163" s="1100">
        <f aca="true" t="shared" si="21" ref="C163:K163">SUM(C158:C162)</f>
        <v>351624</v>
      </c>
      <c r="D163" s="1100">
        <f t="shared" si="21"/>
        <v>0</v>
      </c>
      <c r="E163" s="1100">
        <f t="shared" si="21"/>
        <v>0</v>
      </c>
      <c r="F163" s="1100">
        <f t="shared" si="21"/>
        <v>114000</v>
      </c>
      <c r="G163" s="1113">
        <f t="shared" si="21"/>
        <v>0</v>
      </c>
      <c r="H163" s="1114">
        <f t="shared" si="21"/>
        <v>0</v>
      </c>
      <c r="I163" s="1114">
        <f t="shared" si="21"/>
        <v>2330760</v>
      </c>
      <c r="J163" s="1115">
        <f t="shared" si="21"/>
        <v>2330760</v>
      </c>
      <c r="K163" s="1100">
        <f t="shared" si="21"/>
        <v>2796384</v>
      </c>
      <c r="L163" s="1109"/>
    </row>
    <row r="164" spans="1:12" s="1098" customFormat="1" ht="6.75" customHeight="1" thickBot="1">
      <c r="A164" s="1106"/>
      <c r="B164" s="1106"/>
      <c r="C164" s="1106"/>
      <c r="D164" s="1106"/>
      <c r="E164" s="1106"/>
      <c r="F164" s="1106"/>
      <c r="G164" s="1106"/>
      <c r="H164" s="1106"/>
      <c r="I164" s="1106"/>
      <c r="J164" s="1106"/>
      <c r="K164" s="1106"/>
      <c r="L164" s="1097"/>
    </row>
    <row r="165" spans="1:12" s="1110" customFormat="1" ht="22.5" customHeight="1">
      <c r="A165" s="1444" t="s">
        <v>481</v>
      </c>
      <c r="B165" s="1445"/>
      <c r="C165" s="1428" t="s">
        <v>525</v>
      </c>
      <c r="D165" s="1428" t="s">
        <v>526</v>
      </c>
      <c r="E165" s="1428" t="s">
        <v>527</v>
      </c>
      <c r="F165" s="1428" t="s">
        <v>477</v>
      </c>
      <c r="G165" s="1088" t="s">
        <v>478</v>
      </c>
      <c r="H165" s="1122" t="s">
        <v>165</v>
      </c>
      <c r="I165" s="1419" t="s">
        <v>479</v>
      </c>
      <c r="J165" s="1421" t="s">
        <v>480</v>
      </c>
      <c r="K165" s="1428" t="s">
        <v>481</v>
      </c>
      <c r="L165" s="1109"/>
    </row>
    <row r="166" spans="1:12" s="1110" customFormat="1" ht="36" customHeight="1" thickBot="1">
      <c r="A166" s="1450"/>
      <c r="B166" s="1451"/>
      <c r="C166" s="1429"/>
      <c r="D166" s="1429"/>
      <c r="E166" s="1438"/>
      <c r="F166" s="1439"/>
      <c r="G166" s="1089" t="s">
        <v>482</v>
      </c>
      <c r="H166" s="1123" t="s">
        <v>521</v>
      </c>
      <c r="I166" s="1420"/>
      <c r="J166" s="1422"/>
      <c r="K166" s="1429"/>
      <c r="L166" s="1109"/>
    </row>
    <row r="167" spans="1:12" s="1110" customFormat="1" ht="11.25" customHeight="1" thickBot="1">
      <c r="A167" s="1446"/>
      <c r="B167" s="1447"/>
      <c r="C167" s="1100">
        <f aca="true" t="shared" si="22" ref="C167:K167">SUM(C163,C154,C139)</f>
        <v>18052737.2</v>
      </c>
      <c r="D167" s="1100">
        <f t="shared" si="22"/>
        <v>0</v>
      </c>
      <c r="E167" s="1100">
        <f t="shared" si="22"/>
        <v>1000000</v>
      </c>
      <c r="F167" s="1100">
        <f t="shared" si="22"/>
        <v>4648080</v>
      </c>
      <c r="G167" s="1113">
        <f t="shared" si="22"/>
        <v>0</v>
      </c>
      <c r="H167" s="1116">
        <f t="shared" si="22"/>
        <v>0</v>
      </c>
      <c r="I167" s="1117">
        <f t="shared" si="22"/>
        <v>2330760</v>
      </c>
      <c r="J167" s="1118">
        <f t="shared" si="22"/>
        <v>2330760</v>
      </c>
      <c r="K167" s="1100">
        <f t="shared" si="22"/>
        <v>26031577.2</v>
      </c>
      <c r="L167" s="1109"/>
    </row>
    <row r="168" spans="1:12" s="1121" customFormat="1" ht="11.25" customHeight="1">
      <c r="A168" s="1119" t="s">
        <v>797</v>
      </c>
      <c r="B168" s="1214" t="s">
        <v>798</v>
      </c>
      <c r="C168" s="1215" t="s">
        <v>799</v>
      </c>
      <c r="D168" s="1459" t="s">
        <v>800</v>
      </c>
      <c r="E168" s="1459"/>
      <c r="F168" s="75"/>
      <c r="G168" s="75"/>
      <c r="H168" s="75"/>
      <c r="I168" s="75"/>
      <c r="J168" s="75"/>
      <c r="K168" s="75"/>
      <c r="L168" s="1120"/>
    </row>
    <row r="169" spans="1:14" ht="17.25" customHeight="1" thickBot="1">
      <c r="A169" s="2" t="s">
        <v>517</v>
      </c>
      <c r="B169" s="342"/>
      <c r="C169" s="342"/>
      <c r="D169" s="342"/>
      <c r="E169" s="342"/>
      <c r="F169" s="342"/>
      <c r="G169" s="342"/>
      <c r="H169" s="342"/>
      <c r="I169" s="342"/>
      <c r="J169" s="343"/>
      <c r="K169" s="342"/>
      <c r="L169" s="342"/>
      <c r="M169" s="342"/>
      <c r="N169" s="342"/>
    </row>
    <row r="170" spans="1:10" s="15" customFormat="1" ht="11.25" customHeight="1">
      <c r="A170" s="21" t="s">
        <v>54</v>
      </c>
      <c r="B170" s="22" t="s">
        <v>55</v>
      </c>
      <c r="C170" s="23" t="s">
        <v>56</v>
      </c>
      <c r="D170" s="24" t="s">
        <v>57</v>
      </c>
      <c r="E170" s="24" t="s">
        <v>58</v>
      </c>
      <c r="F170" s="25" t="s">
        <v>59</v>
      </c>
      <c r="J170" s="62"/>
    </row>
    <row r="171" spans="1:10" s="15" customFormat="1" ht="11.25" customHeight="1">
      <c r="A171" s="26" t="s">
        <v>60</v>
      </c>
      <c r="B171" s="27" t="s">
        <v>61</v>
      </c>
      <c r="C171" s="28" t="s">
        <v>62</v>
      </c>
      <c r="D171" s="29" t="s">
        <v>395</v>
      </c>
      <c r="E171" s="29" t="s">
        <v>63</v>
      </c>
      <c r="F171" s="30" t="s">
        <v>61</v>
      </c>
      <c r="J171" s="62"/>
    </row>
    <row r="172" spans="1:10" s="15" customFormat="1" ht="11.25" customHeight="1" thickBot="1">
      <c r="A172" s="31"/>
      <c r="B172" s="32" t="s">
        <v>64</v>
      </c>
      <c r="C172" s="33" t="s">
        <v>65</v>
      </c>
      <c r="D172" s="34"/>
      <c r="E172" s="34" t="s">
        <v>396</v>
      </c>
      <c r="F172" s="35" t="s">
        <v>397</v>
      </c>
      <c r="J172" s="62"/>
    </row>
    <row r="173" spans="1:10" s="15" customFormat="1" ht="11.25" customHeight="1">
      <c r="A173" s="345">
        <v>1</v>
      </c>
      <c r="B173" s="346">
        <v>21928</v>
      </c>
      <c r="C173" s="347">
        <v>15</v>
      </c>
      <c r="D173" s="348">
        <v>15200</v>
      </c>
      <c r="E173" s="348">
        <v>1693</v>
      </c>
      <c r="F173" s="36">
        <v>5035</v>
      </c>
      <c r="J173" s="62"/>
    </row>
    <row r="174" spans="1:10" s="15" customFormat="1" ht="11.25" customHeight="1">
      <c r="A174" s="350" t="s">
        <v>66</v>
      </c>
      <c r="B174" s="351"/>
      <c r="C174" s="352">
        <v>0</v>
      </c>
      <c r="D174" s="353"/>
      <c r="E174" s="353"/>
      <c r="F174" s="36">
        <v>0</v>
      </c>
      <c r="J174" s="62"/>
    </row>
    <row r="175" spans="1:10" s="15" customFormat="1" ht="11.25" customHeight="1">
      <c r="A175" s="350">
        <v>2</v>
      </c>
      <c r="B175" s="351">
        <v>270000</v>
      </c>
      <c r="C175" s="352">
        <v>8</v>
      </c>
      <c r="D175" s="353">
        <v>92363</v>
      </c>
      <c r="E175" s="353">
        <v>17228</v>
      </c>
      <c r="F175" s="36">
        <v>160409</v>
      </c>
      <c r="J175" s="62"/>
    </row>
    <row r="176" spans="1:10" s="15" customFormat="1" ht="11.25" customHeight="1">
      <c r="A176" s="350">
        <v>3</v>
      </c>
      <c r="B176" s="351">
        <v>43546</v>
      </c>
      <c r="C176" s="352">
        <v>5</v>
      </c>
      <c r="D176" s="353">
        <v>28055</v>
      </c>
      <c r="E176" s="353">
        <v>843</v>
      </c>
      <c r="F176" s="36">
        <v>14648</v>
      </c>
      <c r="J176" s="62"/>
    </row>
    <row r="177" spans="1:10" s="15" customFormat="1" ht="11.25" customHeight="1">
      <c r="A177" s="350">
        <v>4</v>
      </c>
      <c r="B177" s="351">
        <v>4886</v>
      </c>
      <c r="C177" s="352">
        <v>2.5</v>
      </c>
      <c r="D177" s="353">
        <v>188</v>
      </c>
      <c r="E177" s="353">
        <v>122</v>
      </c>
      <c r="F177" s="36">
        <v>4576</v>
      </c>
      <c r="J177" s="62"/>
    </row>
    <row r="178" spans="1:10" s="15" customFormat="1" ht="11.25" customHeight="1" thickBot="1">
      <c r="A178" s="350">
        <v>5</v>
      </c>
      <c r="B178" s="351">
        <v>11362</v>
      </c>
      <c r="C178" s="352">
        <v>1</v>
      </c>
      <c r="D178" s="353">
        <v>433</v>
      </c>
      <c r="E178" s="353">
        <v>114</v>
      </c>
      <c r="F178" s="36">
        <v>10815</v>
      </c>
      <c r="J178" s="62"/>
    </row>
    <row r="179" spans="1:10" s="15" customFormat="1" ht="11.25" customHeight="1" thickBot="1">
      <c r="A179" s="37" t="s">
        <v>9</v>
      </c>
      <c r="B179" s="76">
        <f>SUM(B173:B178)</f>
        <v>351722</v>
      </c>
      <c r="C179" s="38" t="s">
        <v>219</v>
      </c>
      <c r="D179" s="39">
        <f>SUM(D173:D178)</f>
        <v>136239</v>
      </c>
      <c r="E179" s="39">
        <f>SUM(E173:E178)</f>
        <v>20000</v>
      </c>
      <c r="F179" s="40">
        <f>SUM(F173:F178)</f>
        <v>195483</v>
      </c>
      <c r="J179" s="62"/>
    </row>
    <row r="180" spans="1:14" ht="6.75" customHeight="1">
      <c r="A180" s="342"/>
      <c r="B180" s="342"/>
      <c r="C180" s="342"/>
      <c r="D180" s="342"/>
      <c r="E180" s="342"/>
      <c r="F180" s="342"/>
      <c r="G180" s="342"/>
      <c r="H180" s="342"/>
      <c r="I180" s="342"/>
      <c r="J180" s="343"/>
      <c r="K180" s="342"/>
      <c r="L180" s="342"/>
      <c r="M180" s="342"/>
      <c r="N180" s="342"/>
    </row>
    <row r="181" spans="1:20" s="9" customFormat="1" ht="3.75" customHeight="1">
      <c r="A181" s="12"/>
      <c r="B181" s="13"/>
      <c r="C181" s="13"/>
      <c r="D181" s="13"/>
      <c r="E181" s="13"/>
      <c r="F181" s="13"/>
      <c r="G181" s="13"/>
      <c r="H181" s="13"/>
      <c r="I181" s="13"/>
      <c r="J181" s="56"/>
      <c r="K181" s="3"/>
      <c r="L181" s="3"/>
      <c r="M181" s="3"/>
      <c r="N181" s="342"/>
      <c r="O181" s="342"/>
      <c r="P181" s="342"/>
      <c r="Q181" s="342"/>
      <c r="R181" s="342"/>
      <c r="S181" s="342"/>
      <c r="T181" s="342"/>
    </row>
    <row r="182" spans="1:20" s="9" customFormat="1" ht="17.25" customHeight="1" thickBot="1">
      <c r="A182" s="2" t="s">
        <v>518</v>
      </c>
      <c r="B182" s="6"/>
      <c r="C182" s="6"/>
      <c r="D182" s="6"/>
      <c r="E182" s="6"/>
      <c r="F182" s="6"/>
      <c r="G182" s="6"/>
      <c r="H182" s="6"/>
      <c r="I182" s="3"/>
      <c r="J182" s="56"/>
      <c r="K182" s="3"/>
      <c r="L182" s="3"/>
      <c r="M182" s="3"/>
      <c r="N182" s="342"/>
      <c r="O182" s="342"/>
      <c r="P182" s="342"/>
      <c r="Q182" s="342"/>
      <c r="R182" s="342"/>
      <c r="S182" s="342"/>
      <c r="T182" s="342"/>
    </row>
    <row r="183" spans="1:10" s="78" customFormat="1" ht="11.25" customHeight="1">
      <c r="A183" s="1263" t="s">
        <v>179</v>
      </c>
      <c r="B183" s="1264"/>
      <c r="C183" s="91" t="s">
        <v>35</v>
      </c>
      <c r="D183" s="77" t="s">
        <v>36</v>
      </c>
      <c r="F183" s="1267" t="s">
        <v>195</v>
      </c>
      <c r="G183" s="1268"/>
      <c r="H183" s="1269"/>
      <c r="I183" s="91" t="s">
        <v>35</v>
      </c>
      <c r="J183" s="77" t="s">
        <v>36</v>
      </c>
    </row>
    <row r="184" spans="1:10" s="78" customFormat="1" ht="11.25" customHeight="1" thickBot="1">
      <c r="A184" s="1265"/>
      <c r="B184" s="1266"/>
      <c r="C184" s="722" t="s">
        <v>232</v>
      </c>
      <c r="D184" s="71" t="s">
        <v>392</v>
      </c>
      <c r="F184" s="1270"/>
      <c r="G184" s="1271"/>
      <c r="H184" s="1272"/>
      <c r="I184" s="722" t="s">
        <v>232</v>
      </c>
      <c r="J184" s="71" t="s">
        <v>392</v>
      </c>
    </row>
    <row r="185" spans="1:10" s="78" customFormat="1" ht="11.25" customHeight="1" thickBot="1">
      <c r="A185" s="1302" t="s">
        <v>42</v>
      </c>
      <c r="B185" s="1303"/>
      <c r="C185" s="678">
        <v>3317.22911</v>
      </c>
      <c r="D185" s="674">
        <f>C228</f>
        <v>21340.900110000002</v>
      </c>
      <c r="F185" s="1297" t="s">
        <v>42</v>
      </c>
      <c r="G185" s="1298"/>
      <c r="H185" s="1299"/>
      <c r="I185" s="87">
        <v>3985.14198</v>
      </c>
      <c r="J185" s="96">
        <f>I195</f>
        <v>4172.40875</v>
      </c>
    </row>
    <row r="186" spans="1:10" s="78" customFormat="1" ht="11.25" customHeight="1" thickBot="1">
      <c r="A186" s="1283" t="s">
        <v>43</v>
      </c>
      <c r="B186" s="1285"/>
      <c r="C186" s="707">
        <f>SUM(C187:C197)</f>
        <v>30354.803200000002</v>
      </c>
      <c r="D186" s="708">
        <f>SUM(D187:D197)</f>
        <v>23330.760000000002</v>
      </c>
      <c r="F186" s="1310" t="s">
        <v>43</v>
      </c>
      <c r="G186" s="1311"/>
      <c r="H186" s="1312"/>
      <c r="I186" s="89">
        <f>SUM(I187:I189)</f>
        <v>503.54187</v>
      </c>
      <c r="J186" s="90">
        <f>SUM(J187:J189)</f>
        <v>754.569249999884</v>
      </c>
    </row>
    <row r="187" spans="1:10" s="78" customFormat="1" ht="11.25" customHeight="1">
      <c r="A187" s="1286" t="s">
        <v>44</v>
      </c>
      <c r="B187" s="1288"/>
      <c r="C187" s="669">
        <v>18223.286</v>
      </c>
      <c r="D187" s="684">
        <v>20000</v>
      </c>
      <c r="F187" s="1286" t="s">
        <v>196</v>
      </c>
      <c r="G187" s="1287"/>
      <c r="H187" s="1288"/>
      <c r="I187" s="297"/>
      <c r="J187" s="88">
        <v>254.56924999988405</v>
      </c>
    </row>
    <row r="188" spans="1:10" s="78" customFormat="1" ht="11.25" customHeight="1">
      <c r="A188" s="1261" t="s">
        <v>235</v>
      </c>
      <c r="B188" s="1262"/>
      <c r="C188" s="669">
        <v>8351.667</v>
      </c>
      <c r="D188" s="671"/>
      <c r="E188" s="81"/>
      <c r="F188" s="1289" t="s">
        <v>193</v>
      </c>
      <c r="G188" s="1290"/>
      <c r="H188" s="1291"/>
      <c r="I188" s="297"/>
      <c r="J188" s="83"/>
    </row>
    <row r="189" spans="1:10" s="78" customFormat="1" ht="11.25" customHeight="1" thickBot="1">
      <c r="A189" s="1261" t="s">
        <v>236</v>
      </c>
      <c r="B189" s="1262"/>
      <c r="C189" s="669"/>
      <c r="D189" s="671"/>
      <c r="F189" s="1292" t="s">
        <v>194</v>
      </c>
      <c r="G189" s="1293"/>
      <c r="H189" s="1294"/>
      <c r="I189" s="297">
        <v>503.54187</v>
      </c>
      <c r="J189" s="97">
        <v>500</v>
      </c>
    </row>
    <row r="190" spans="1:10" s="78" customFormat="1" ht="11.25" customHeight="1" thickBot="1">
      <c r="A190" s="1261" t="s">
        <v>237</v>
      </c>
      <c r="B190" s="1262"/>
      <c r="C190" s="669"/>
      <c r="D190" s="671"/>
      <c r="F190" s="1283" t="s">
        <v>45</v>
      </c>
      <c r="G190" s="1284"/>
      <c r="H190" s="1285"/>
      <c r="I190" s="89">
        <f>SUM(I191:I194)</f>
        <v>316.2751</v>
      </c>
      <c r="J190" s="90">
        <f>SUM(J191:J194)</f>
        <v>754.569249999884</v>
      </c>
    </row>
    <row r="191" spans="1:10" s="78" customFormat="1" ht="11.25" customHeight="1">
      <c r="A191" s="1261" t="s">
        <v>238</v>
      </c>
      <c r="B191" s="1262"/>
      <c r="C191" s="669"/>
      <c r="D191" s="671"/>
      <c r="F191" s="1286" t="s">
        <v>47</v>
      </c>
      <c r="G191" s="1287"/>
      <c r="H191" s="1288"/>
      <c r="I191" s="297">
        <v>316.2751</v>
      </c>
      <c r="J191" s="88">
        <v>500</v>
      </c>
    </row>
    <row r="192" spans="1:10" s="78" customFormat="1" ht="11.25" customHeight="1">
      <c r="A192" s="1261" t="s">
        <v>239</v>
      </c>
      <c r="B192" s="1262"/>
      <c r="C192" s="669"/>
      <c r="D192" s="671"/>
      <c r="F192" s="1289" t="s">
        <v>48</v>
      </c>
      <c r="G192" s="1290"/>
      <c r="H192" s="1291"/>
      <c r="I192" s="297"/>
      <c r="J192" s="83">
        <f>J187</f>
        <v>254.56924999988405</v>
      </c>
    </row>
    <row r="193" spans="1:10" s="78" customFormat="1" ht="11.25" customHeight="1">
      <c r="A193" s="1261" t="s">
        <v>723</v>
      </c>
      <c r="B193" s="1262"/>
      <c r="C193" s="669">
        <f>(I101+I108)/1000</f>
        <v>1655.56</v>
      </c>
      <c r="D193" s="671">
        <f>(J112+J101)/1000</f>
        <v>2195.76</v>
      </c>
      <c r="F193" s="1289" t="s">
        <v>49</v>
      </c>
      <c r="G193" s="1290"/>
      <c r="H193" s="1291"/>
      <c r="I193" s="297"/>
      <c r="J193" s="83"/>
    </row>
    <row r="194" spans="1:10" s="78" customFormat="1" ht="11.25" customHeight="1" thickBot="1">
      <c r="A194" s="1261" t="s">
        <v>365</v>
      </c>
      <c r="B194" s="1262"/>
      <c r="C194" s="669">
        <f>(I107+I109+I110)/1000</f>
        <v>1127.302</v>
      </c>
      <c r="D194" s="671">
        <f>J110/1000</f>
        <v>135</v>
      </c>
      <c r="F194" s="1292" t="s">
        <v>50</v>
      </c>
      <c r="G194" s="1293"/>
      <c r="H194" s="1294"/>
      <c r="I194" s="293"/>
      <c r="J194" s="97"/>
    </row>
    <row r="195" spans="1:10" s="78" customFormat="1" ht="11.25" customHeight="1" thickBot="1">
      <c r="A195" s="1261" t="s">
        <v>227</v>
      </c>
      <c r="B195" s="1262"/>
      <c r="C195" s="669">
        <v>996.9882</v>
      </c>
      <c r="D195" s="671">
        <v>1000</v>
      </c>
      <c r="F195" s="1283" t="s">
        <v>46</v>
      </c>
      <c r="G195" s="1284"/>
      <c r="H195" s="1285"/>
      <c r="I195" s="89">
        <f>SUM(I185+I186-I190)</f>
        <v>4172.40875</v>
      </c>
      <c r="J195" s="90">
        <f>SUM(J185+J186-J190)</f>
        <v>4172.40875</v>
      </c>
    </row>
    <row r="196" spans="1:6" s="78" customFormat="1" ht="11.25" customHeight="1" thickBot="1">
      <c r="A196" s="1261" t="s">
        <v>28</v>
      </c>
      <c r="B196" s="1262"/>
      <c r="C196" s="293"/>
      <c r="D196" s="671"/>
      <c r="F196" s="81"/>
    </row>
    <row r="197" spans="1:10" s="78" customFormat="1" ht="11.25" customHeight="1" thickBot="1">
      <c r="A197" s="1323" t="s">
        <v>171</v>
      </c>
      <c r="B197" s="1324"/>
      <c r="C197" s="293"/>
      <c r="D197" s="685"/>
      <c r="E197" s="82"/>
      <c r="F197" s="1330" t="s">
        <v>197</v>
      </c>
      <c r="G197" s="1331"/>
      <c r="H197" s="1332"/>
      <c r="I197" s="101" t="s">
        <v>35</v>
      </c>
      <c r="J197" s="69" t="s">
        <v>36</v>
      </c>
    </row>
    <row r="198" spans="1:10" s="78" customFormat="1" ht="11.25" customHeight="1" thickBot="1">
      <c r="A198" s="1283" t="s">
        <v>45</v>
      </c>
      <c r="B198" s="1285"/>
      <c r="C198" s="707">
        <f>SUM(C199:C227)</f>
        <v>12331.1322</v>
      </c>
      <c r="D198" s="708">
        <f>SUM(D199:D227)</f>
        <v>40631.5772</v>
      </c>
      <c r="E198" s="84"/>
      <c r="F198" s="1333"/>
      <c r="G198" s="1334"/>
      <c r="H198" s="1335"/>
      <c r="I198" s="722" t="s">
        <v>232</v>
      </c>
      <c r="J198" s="71" t="s">
        <v>392</v>
      </c>
    </row>
    <row r="199" spans="1:10" s="78" customFormat="1" ht="11.25" customHeight="1">
      <c r="A199" s="1321" t="s">
        <v>172</v>
      </c>
      <c r="B199" s="1322"/>
      <c r="C199" s="1062">
        <v>830.314</v>
      </c>
      <c r="D199" s="88">
        <f>F154/1000</f>
        <v>4534.08</v>
      </c>
      <c r="E199" s="80"/>
      <c r="F199" s="1307" t="s">
        <v>42</v>
      </c>
      <c r="G199" s="1308"/>
      <c r="H199" s="1309"/>
      <c r="I199" s="189">
        <v>684</v>
      </c>
      <c r="J199" s="98">
        <f>+I202</f>
        <v>684</v>
      </c>
    </row>
    <row r="200" spans="1:10" s="78" customFormat="1" ht="11.25" customHeight="1">
      <c r="A200" s="1289" t="s">
        <v>240</v>
      </c>
      <c r="B200" s="1291"/>
      <c r="C200" s="1062"/>
      <c r="D200" s="83"/>
      <c r="E200" s="80"/>
      <c r="F200" s="1304" t="s">
        <v>43</v>
      </c>
      <c r="G200" s="1305"/>
      <c r="H200" s="1306"/>
      <c r="I200" s="104"/>
      <c r="J200" s="99"/>
    </row>
    <row r="201" spans="1:10" s="78" customFormat="1" ht="11.25" customHeight="1">
      <c r="A201" s="1289" t="s">
        <v>241</v>
      </c>
      <c r="B201" s="1291"/>
      <c r="C201" s="1062"/>
      <c r="D201" s="83"/>
      <c r="E201" s="80"/>
      <c r="F201" s="1304" t="s">
        <v>45</v>
      </c>
      <c r="G201" s="1305"/>
      <c r="H201" s="1306"/>
      <c r="I201" s="104"/>
      <c r="J201" s="99"/>
    </row>
    <row r="202" spans="1:10" s="78" customFormat="1" ht="11.25" customHeight="1" thickBot="1">
      <c r="A202" s="1289" t="s">
        <v>242</v>
      </c>
      <c r="B202" s="1291"/>
      <c r="C202" s="1063"/>
      <c r="D202" s="671"/>
      <c r="E202" s="80"/>
      <c r="F202" s="1327" t="s">
        <v>46</v>
      </c>
      <c r="G202" s="1328"/>
      <c r="H202" s="1329"/>
      <c r="I202" s="105">
        <f>+I199+I200-I201</f>
        <v>684</v>
      </c>
      <c r="J202" s="100">
        <f>SUM(J199+J200-J201)</f>
        <v>684</v>
      </c>
    </row>
    <row r="203" spans="1:6" s="78" customFormat="1" ht="11.25" customHeight="1" thickBot="1">
      <c r="A203" s="1289" t="s">
        <v>243</v>
      </c>
      <c r="B203" s="1291"/>
      <c r="C203" s="1064"/>
      <c r="D203" s="671"/>
      <c r="E203" s="80"/>
      <c r="F203" s="80"/>
    </row>
    <row r="204" spans="1:10" s="78" customFormat="1" ht="11.25" customHeight="1">
      <c r="A204" s="1289" t="s">
        <v>244</v>
      </c>
      <c r="B204" s="1291"/>
      <c r="C204" s="1064"/>
      <c r="D204" s="671"/>
      <c r="E204" s="80"/>
      <c r="F204" s="1313" t="s">
        <v>198</v>
      </c>
      <c r="G204" s="1314"/>
      <c r="H204" s="1565"/>
      <c r="I204" s="91" t="s">
        <v>35</v>
      </c>
      <c r="J204" s="77" t="s">
        <v>36</v>
      </c>
    </row>
    <row r="205" spans="1:10" s="78" customFormat="1" ht="11.25" customHeight="1" thickBot="1">
      <c r="A205" s="1289" t="s">
        <v>228</v>
      </c>
      <c r="B205" s="1291"/>
      <c r="C205" s="1064">
        <v>897.4382</v>
      </c>
      <c r="D205" s="671">
        <f>E154/1000</f>
        <v>1000</v>
      </c>
      <c r="E205" s="80"/>
      <c r="F205" s="1315"/>
      <c r="G205" s="1316"/>
      <c r="H205" s="1566"/>
      <c r="I205" s="722" t="s">
        <v>232</v>
      </c>
      <c r="J205" s="71" t="s">
        <v>392</v>
      </c>
    </row>
    <row r="206" spans="1:10" s="78" customFormat="1" ht="11.25" customHeight="1">
      <c r="A206" s="1289" t="s">
        <v>173</v>
      </c>
      <c r="B206" s="1291"/>
      <c r="C206" s="1064"/>
      <c r="D206" s="671">
        <f>(C154+D154)/1000</f>
        <v>14499.1932</v>
      </c>
      <c r="E206" s="84"/>
      <c r="F206" s="1325" t="s">
        <v>42</v>
      </c>
      <c r="G206" s="1326"/>
      <c r="H206" s="1572"/>
      <c r="I206" s="402">
        <v>2969.72768</v>
      </c>
      <c r="J206" s="106">
        <f>+I209</f>
        <v>204.24110999999994</v>
      </c>
    </row>
    <row r="207" spans="1:10" s="78" customFormat="1" ht="11.25" customHeight="1">
      <c r="A207" s="1289" t="s">
        <v>174</v>
      </c>
      <c r="B207" s="1291"/>
      <c r="C207" s="1065">
        <v>256.719</v>
      </c>
      <c r="D207" s="83">
        <f>F163/1000</f>
        <v>114</v>
      </c>
      <c r="E207" s="80"/>
      <c r="F207" s="1319" t="s">
        <v>43</v>
      </c>
      <c r="G207" s="1320"/>
      <c r="H207" s="1568"/>
      <c r="I207" s="305">
        <v>1927.50845</v>
      </c>
      <c r="J207" s="107">
        <v>1950</v>
      </c>
    </row>
    <row r="208" spans="1:10" s="78" customFormat="1" ht="11.25" customHeight="1">
      <c r="A208" s="1289" t="s">
        <v>245</v>
      </c>
      <c r="B208" s="1291"/>
      <c r="C208" s="1065"/>
      <c r="D208" s="83"/>
      <c r="E208" s="80"/>
      <c r="F208" s="1319" t="s">
        <v>45</v>
      </c>
      <c r="G208" s="1320"/>
      <c r="H208" s="1568"/>
      <c r="I208" s="294">
        <v>4692.99502</v>
      </c>
      <c r="J208" s="85">
        <v>1950</v>
      </c>
    </row>
    <row r="209" spans="1:10" s="78" customFormat="1" ht="11.25" customHeight="1" thickBot="1">
      <c r="A209" s="1289" t="s">
        <v>246</v>
      </c>
      <c r="B209" s="1291"/>
      <c r="C209" s="1065"/>
      <c r="D209" s="83"/>
      <c r="E209" s="80"/>
      <c r="F209" s="1317" t="s">
        <v>46</v>
      </c>
      <c r="G209" s="1318"/>
      <c r="H209" s="1567"/>
      <c r="I209" s="403">
        <f>+I206+I207-I208</f>
        <v>204.24110999999994</v>
      </c>
      <c r="J209" s="86">
        <f>SUM(J206+J207-J208)</f>
        <v>204.24110999999994</v>
      </c>
    </row>
    <row r="210" spans="1:6" s="78" customFormat="1" ht="11.25" customHeight="1">
      <c r="A210" s="1289" t="s">
        <v>247</v>
      </c>
      <c r="B210" s="1291"/>
      <c r="C210" s="1064"/>
      <c r="D210" s="671"/>
      <c r="E210" s="80"/>
      <c r="F210" s="80"/>
    </row>
    <row r="211" spans="1:6" s="78" customFormat="1" ht="11.25" customHeight="1">
      <c r="A211" s="1289" t="s">
        <v>248</v>
      </c>
      <c r="B211" s="1291"/>
      <c r="C211" s="1064"/>
      <c r="D211" s="671"/>
      <c r="E211" s="80"/>
      <c r="F211" s="80"/>
    </row>
    <row r="212" spans="1:6" s="78" customFormat="1" ht="11.25" customHeight="1">
      <c r="A212" s="1289" t="s">
        <v>721</v>
      </c>
      <c r="B212" s="1291"/>
      <c r="C212" s="1064">
        <f>C193</f>
        <v>1655.56</v>
      </c>
      <c r="D212" s="671">
        <f>(I159+I162)/1000</f>
        <v>2195.76</v>
      </c>
      <c r="E212" s="80"/>
      <c r="F212" s="80"/>
    </row>
    <row r="213" spans="1:6" s="78" customFormat="1" ht="11.25" customHeight="1">
      <c r="A213" s="1289" t="s">
        <v>249</v>
      </c>
      <c r="B213" s="1291"/>
      <c r="C213" s="1064"/>
      <c r="D213" s="671"/>
      <c r="E213" s="80"/>
      <c r="F213" s="80"/>
    </row>
    <row r="214" spans="1:6" s="78" customFormat="1" ht="11.25" customHeight="1">
      <c r="A214" s="1289" t="s">
        <v>367</v>
      </c>
      <c r="B214" s="1291"/>
      <c r="C214" s="1064">
        <f>C194</f>
        <v>1127.302</v>
      </c>
      <c r="D214" s="671">
        <f>I161/1000</f>
        <v>135</v>
      </c>
      <c r="E214" s="80"/>
      <c r="F214" s="80"/>
    </row>
    <row r="215" spans="1:6" s="78" customFormat="1" ht="11.25" customHeight="1">
      <c r="A215" s="1289" t="s">
        <v>229</v>
      </c>
      <c r="B215" s="1291"/>
      <c r="C215" s="1064"/>
      <c r="D215" s="671"/>
      <c r="E215" s="80"/>
      <c r="F215" s="80"/>
    </row>
    <row r="216" spans="1:6" s="78" customFormat="1" ht="11.25" customHeight="1">
      <c r="A216" s="1289" t="s">
        <v>175</v>
      </c>
      <c r="B216" s="1291"/>
      <c r="C216" s="1064">
        <v>242.97</v>
      </c>
      <c r="D216" s="671">
        <f>(C163+D163)/1000</f>
        <v>351.624</v>
      </c>
      <c r="E216" s="80"/>
      <c r="F216" s="80"/>
    </row>
    <row r="217" spans="1:6" s="78" customFormat="1" ht="11.25" customHeight="1">
      <c r="A217" s="1289" t="s">
        <v>176</v>
      </c>
      <c r="B217" s="1291"/>
      <c r="C217" s="1064">
        <v>520.829</v>
      </c>
      <c r="D217" s="671">
        <f>F139/1000</f>
        <v>0</v>
      </c>
      <c r="E217" s="80"/>
      <c r="F217" s="80"/>
    </row>
    <row r="218" spans="1:6" s="78" customFormat="1" ht="11.25" customHeight="1">
      <c r="A218" s="1289" t="s">
        <v>250</v>
      </c>
      <c r="B218" s="1291"/>
      <c r="C218" s="1064"/>
      <c r="D218" s="671"/>
      <c r="E218" s="80"/>
      <c r="F218" s="80"/>
    </row>
    <row r="219" spans="1:6" s="78" customFormat="1" ht="11.25" customHeight="1">
      <c r="A219" s="1289" t="s">
        <v>251</v>
      </c>
      <c r="B219" s="1291"/>
      <c r="C219" s="1065"/>
      <c r="D219" s="83"/>
      <c r="E219" s="80"/>
      <c r="F219" s="80"/>
    </row>
    <row r="220" spans="1:6" s="78" customFormat="1" ht="11.25" customHeight="1">
      <c r="A220" s="1289" t="s">
        <v>792</v>
      </c>
      <c r="B220" s="1291"/>
      <c r="C220" s="1065"/>
      <c r="D220" s="83"/>
      <c r="E220" s="80"/>
      <c r="F220" s="80"/>
    </row>
    <row r="221" spans="1:6" s="78" customFormat="1" ht="11.25" customHeight="1">
      <c r="A221" s="1289" t="s">
        <v>793</v>
      </c>
      <c r="B221" s="1291"/>
      <c r="C221" s="1065"/>
      <c r="D221" s="83"/>
      <c r="E221" s="80"/>
      <c r="F221" s="80"/>
    </row>
    <row r="222" spans="1:6" s="78" customFormat="1" ht="11.25" customHeight="1">
      <c r="A222" s="1289" t="s">
        <v>794</v>
      </c>
      <c r="B222" s="1291"/>
      <c r="C222" s="1065"/>
      <c r="D222" s="83"/>
      <c r="E222" s="80"/>
      <c r="F222" s="80"/>
    </row>
    <row r="223" spans="1:6" s="78" customFormat="1" ht="11.25" customHeight="1">
      <c r="A223" s="1289" t="s">
        <v>230</v>
      </c>
      <c r="B223" s="1291"/>
      <c r="C223" s="1065"/>
      <c r="D223" s="83"/>
      <c r="E223" s="80"/>
      <c r="F223" s="80"/>
    </row>
    <row r="224" spans="1:6" s="78" customFormat="1" ht="11.25" customHeight="1">
      <c r="A224" s="1289" t="s">
        <v>177</v>
      </c>
      <c r="B224" s="1291"/>
      <c r="C224" s="1065"/>
      <c r="D224" s="83">
        <f>(C139+D139)/1000</f>
        <v>3201.92</v>
      </c>
      <c r="E224" s="80"/>
      <c r="F224" s="80"/>
    </row>
    <row r="225" spans="1:6" s="78" customFormat="1" ht="11.25" customHeight="1">
      <c r="A225" s="1338" t="s">
        <v>404</v>
      </c>
      <c r="B225" s="1339"/>
      <c r="C225" s="1065">
        <v>6800</v>
      </c>
      <c r="D225" s="83">
        <f>D278/1000</f>
        <v>12713</v>
      </c>
      <c r="F225" s="80"/>
    </row>
    <row r="226" spans="1:6" s="78" customFormat="1" ht="11.25" customHeight="1">
      <c r="A226" s="1338" t="s">
        <v>405</v>
      </c>
      <c r="B226" s="1339"/>
      <c r="C226" s="1065"/>
      <c r="D226" s="83">
        <v>1887</v>
      </c>
      <c r="E226" s="81"/>
      <c r="F226" s="80"/>
    </row>
    <row r="227" spans="1:20" s="9" customFormat="1" ht="11.25" customHeight="1" thickBot="1">
      <c r="A227" s="1336" t="s">
        <v>178</v>
      </c>
      <c r="B227" s="1337"/>
      <c r="C227" s="1063"/>
      <c r="D227" s="670"/>
      <c r="E227" s="6"/>
      <c r="F227" s="6"/>
      <c r="G227" s="6"/>
      <c r="H227" s="6"/>
      <c r="I227" s="3"/>
      <c r="J227" s="56"/>
      <c r="K227" s="3"/>
      <c r="L227" s="3"/>
      <c r="M227" s="3"/>
      <c r="N227" s="342"/>
      <c r="O227" s="342"/>
      <c r="P227" s="342"/>
      <c r="Q227" s="342"/>
      <c r="R227" s="342"/>
      <c r="S227" s="342"/>
      <c r="T227" s="342"/>
    </row>
    <row r="228" spans="1:14" ht="11.25" customHeight="1" thickBot="1">
      <c r="A228" s="1283" t="s">
        <v>46</v>
      </c>
      <c r="B228" s="1285"/>
      <c r="C228" s="89">
        <f>SUM(C185+C186-C198)</f>
        <v>21340.900110000002</v>
      </c>
      <c r="D228" s="90">
        <f>SUM(D185+D186-D198)</f>
        <v>4040.0829100000046</v>
      </c>
      <c r="M228" s="342"/>
      <c r="N228" s="342"/>
    </row>
    <row r="229" spans="1:14" ht="6" customHeight="1">
      <c r="A229" s="2"/>
      <c r="J229" s="3"/>
      <c r="K229" s="56"/>
      <c r="N229" s="342"/>
    </row>
    <row r="230" spans="1:14" ht="15" customHeight="1" thickBot="1">
      <c r="A230" s="11" t="s">
        <v>519</v>
      </c>
      <c r="B230" s="20"/>
      <c r="C230" s="20"/>
      <c r="D230" s="3"/>
      <c r="J230" s="3"/>
      <c r="K230" s="56"/>
      <c r="N230" s="342"/>
    </row>
    <row r="231" spans="1:14" ht="11.25" customHeight="1">
      <c r="A231" s="1340" t="s">
        <v>30</v>
      </c>
      <c r="B231" s="1494"/>
      <c r="C231" s="23" t="s">
        <v>35</v>
      </c>
      <c r="D231" s="18" t="s">
        <v>36</v>
      </c>
      <c r="J231" s="3"/>
      <c r="K231" s="56"/>
      <c r="N231" s="342"/>
    </row>
    <row r="232" spans="1:14" ht="11.25" customHeight="1" thickBot="1">
      <c r="A232" s="1342"/>
      <c r="B232" s="1495"/>
      <c r="C232" s="33">
        <v>2011</v>
      </c>
      <c r="D232" s="19">
        <v>2012</v>
      </c>
      <c r="M232" s="342"/>
      <c r="N232" s="342"/>
    </row>
    <row r="233" spans="1:10" s="465" customFormat="1" ht="12.75" customHeight="1" thickBot="1">
      <c r="A233" s="1257" t="s">
        <v>192</v>
      </c>
      <c r="B233" s="1258"/>
      <c r="C233" s="199">
        <v>635.51</v>
      </c>
      <c r="D233" s="191">
        <v>640</v>
      </c>
      <c r="J233" s="528"/>
    </row>
    <row r="234" spans="1:10" s="466" customFormat="1" ht="12.75">
      <c r="A234" s="3"/>
      <c r="B234" s="6"/>
      <c r="C234" s="6"/>
      <c r="D234" s="3"/>
      <c r="J234" s="470"/>
    </row>
    <row r="235" spans="1:10" s="6" customFormat="1" ht="16.5" thickBot="1">
      <c r="A235" s="427" t="s">
        <v>520</v>
      </c>
      <c r="B235" s="465"/>
      <c r="C235" s="465"/>
      <c r="D235" s="465"/>
      <c r="J235" s="61"/>
    </row>
    <row r="236" spans="1:10" s="6" customFormat="1" ht="33.75">
      <c r="A236" s="435" t="s">
        <v>271</v>
      </c>
      <c r="B236" s="436" t="s">
        <v>272</v>
      </c>
      <c r="C236" s="436" t="s">
        <v>429</v>
      </c>
      <c r="D236" s="437" t="s">
        <v>399</v>
      </c>
      <c r="J236" s="61"/>
    </row>
    <row r="237" spans="1:10" s="6" customFormat="1" ht="11.25">
      <c r="A237" s="431">
        <v>1</v>
      </c>
      <c r="B237" s="429" t="s">
        <v>311</v>
      </c>
      <c r="C237" s="448">
        <v>420489.11</v>
      </c>
      <c r="D237" s="452">
        <v>600000</v>
      </c>
      <c r="J237" s="61"/>
    </row>
    <row r="238" spans="1:10" s="6" customFormat="1" ht="11.25">
      <c r="A238" s="431">
        <v>2</v>
      </c>
      <c r="B238" s="429" t="s">
        <v>312</v>
      </c>
      <c r="C238" s="448">
        <v>309152.32</v>
      </c>
      <c r="D238" s="452">
        <v>350000</v>
      </c>
      <c r="J238" s="61"/>
    </row>
    <row r="239" spans="1:10" s="6" customFormat="1" ht="11.25">
      <c r="A239" s="431">
        <v>3</v>
      </c>
      <c r="B239" s="429" t="s">
        <v>313</v>
      </c>
      <c r="C239" s="448">
        <v>1126100.46</v>
      </c>
      <c r="D239" s="452">
        <v>1250000</v>
      </c>
      <c r="J239" s="61"/>
    </row>
    <row r="240" spans="1:10" s="6" customFormat="1" ht="11.25">
      <c r="A240" s="431">
        <v>4</v>
      </c>
      <c r="B240" s="429" t="s">
        <v>314</v>
      </c>
      <c r="C240" s="448">
        <v>76950.19</v>
      </c>
      <c r="D240" s="452">
        <v>80000</v>
      </c>
      <c r="J240" s="61"/>
    </row>
    <row r="241" spans="1:10" s="6" customFormat="1" ht="11.25">
      <c r="A241" s="431">
        <v>5</v>
      </c>
      <c r="B241" s="429" t="s">
        <v>315</v>
      </c>
      <c r="C241" s="448">
        <v>41844</v>
      </c>
      <c r="D241" s="452">
        <v>100000</v>
      </c>
      <c r="J241" s="61"/>
    </row>
    <row r="242" spans="1:10" s="6" customFormat="1" ht="11.25">
      <c r="A242" s="431">
        <v>6</v>
      </c>
      <c r="B242" s="429" t="s">
        <v>316</v>
      </c>
      <c r="C242" s="448">
        <v>0</v>
      </c>
      <c r="D242" s="452">
        <v>10000</v>
      </c>
      <c r="J242" s="61"/>
    </row>
    <row r="243" spans="1:10" s="527" customFormat="1" ht="11.25">
      <c r="A243" s="431">
        <v>7</v>
      </c>
      <c r="B243" s="429" t="s">
        <v>317</v>
      </c>
      <c r="C243" s="448">
        <v>319400.25</v>
      </c>
      <c r="D243" s="452">
        <v>380000</v>
      </c>
      <c r="J243" s="529"/>
    </row>
    <row r="244" spans="1:10" s="6" customFormat="1" ht="11.25">
      <c r="A244" s="431">
        <v>8</v>
      </c>
      <c r="B244" s="429" t="s">
        <v>261</v>
      </c>
      <c r="C244" s="448">
        <v>208407</v>
      </c>
      <c r="D244" s="452">
        <v>260000</v>
      </c>
      <c r="J244" s="61"/>
    </row>
    <row r="245" spans="1:10" s="466" customFormat="1" ht="11.25">
      <c r="A245" s="1259" t="s">
        <v>273</v>
      </c>
      <c r="B245" s="1260"/>
      <c r="C245" s="449">
        <f>SUM(C237:C244)</f>
        <v>2502343.33</v>
      </c>
      <c r="D245" s="453">
        <f>SUM(D237:D244)</f>
        <v>3030000</v>
      </c>
      <c r="J245" s="470"/>
    </row>
    <row r="246" spans="1:10" s="6" customFormat="1" ht="11.25">
      <c r="A246" s="532"/>
      <c r="B246" s="430"/>
      <c r="C246" s="430"/>
      <c r="D246" s="434"/>
      <c r="J246" s="61"/>
    </row>
    <row r="247" spans="1:10" s="6" customFormat="1" ht="33.75">
      <c r="A247" s="441" t="s">
        <v>274</v>
      </c>
      <c r="B247" s="442" t="s">
        <v>275</v>
      </c>
      <c r="C247" s="442" t="s">
        <v>429</v>
      </c>
      <c r="D247" s="443" t="s">
        <v>399</v>
      </c>
      <c r="J247" s="61"/>
    </row>
    <row r="248" spans="1:10" s="527" customFormat="1" ht="11.25">
      <c r="A248" s="431">
        <v>1</v>
      </c>
      <c r="B248" s="429" t="s">
        <v>318</v>
      </c>
      <c r="C248" s="448">
        <v>9187157.33</v>
      </c>
      <c r="D248" s="452">
        <v>7900000</v>
      </c>
      <c r="J248" s="529"/>
    </row>
    <row r="249" spans="1:10" s="466" customFormat="1" ht="11.25">
      <c r="A249" s="1259" t="s">
        <v>276</v>
      </c>
      <c r="B249" s="1260"/>
      <c r="C249" s="449">
        <f>SUM(C248:C248)</f>
        <v>9187157.33</v>
      </c>
      <c r="D249" s="453">
        <f>SUM(D248:D248)</f>
        <v>7900000</v>
      </c>
      <c r="J249" s="470"/>
    </row>
    <row r="250" spans="1:10" s="6" customFormat="1" ht="11.25">
      <c r="A250" s="532"/>
      <c r="B250" s="430"/>
      <c r="C250" s="430"/>
      <c r="D250" s="434"/>
      <c r="J250" s="61"/>
    </row>
    <row r="251" spans="1:10" s="6" customFormat="1" ht="33.75">
      <c r="A251" s="441" t="s">
        <v>274</v>
      </c>
      <c r="B251" s="442" t="s">
        <v>277</v>
      </c>
      <c r="C251" s="442" t="s">
        <v>429</v>
      </c>
      <c r="D251" s="443" t="s">
        <v>399</v>
      </c>
      <c r="J251" s="61"/>
    </row>
    <row r="252" spans="1:10" s="6" customFormat="1" ht="11.25">
      <c r="A252" s="431">
        <v>1</v>
      </c>
      <c r="B252" s="429" t="s">
        <v>319</v>
      </c>
      <c r="C252" s="448">
        <v>838520.83</v>
      </c>
      <c r="D252" s="452">
        <v>920000</v>
      </c>
      <c r="J252" s="61"/>
    </row>
    <row r="253" spans="1:10" s="6" customFormat="1" ht="11.25">
      <c r="A253" s="431">
        <v>2</v>
      </c>
      <c r="B253" s="429" t="s">
        <v>320</v>
      </c>
      <c r="C253" s="448">
        <v>0</v>
      </c>
      <c r="D253" s="452">
        <v>5000</v>
      </c>
      <c r="J253" s="61"/>
    </row>
    <row r="254" spans="1:10" s="6" customFormat="1" ht="11.25">
      <c r="A254" s="431">
        <v>3</v>
      </c>
      <c r="B254" s="429" t="s">
        <v>321</v>
      </c>
      <c r="C254" s="448">
        <v>11786.45</v>
      </c>
      <c r="D254" s="452">
        <v>20000</v>
      </c>
      <c r="J254" s="61"/>
    </row>
    <row r="255" spans="1:10" s="6" customFormat="1" ht="11.25">
      <c r="A255" s="431">
        <v>4</v>
      </c>
      <c r="B255" s="429" t="s">
        <v>322</v>
      </c>
      <c r="C255" s="448">
        <v>9738.65</v>
      </c>
      <c r="D255" s="452">
        <v>15000</v>
      </c>
      <c r="J255" s="61"/>
    </row>
    <row r="256" spans="1:10" s="6" customFormat="1" ht="11.25">
      <c r="A256" s="431">
        <v>5</v>
      </c>
      <c r="B256" s="429" t="s">
        <v>323</v>
      </c>
      <c r="C256" s="448">
        <v>5770</v>
      </c>
      <c r="D256" s="452">
        <v>10000</v>
      </c>
      <c r="J256" s="61"/>
    </row>
    <row r="257" spans="1:10" s="6" customFormat="1" ht="11.25">
      <c r="A257" s="431">
        <v>6</v>
      </c>
      <c r="B257" s="429" t="s">
        <v>324</v>
      </c>
      <c r="C257" s="448">
        <v>157945.55</v>
      </c>
      <c r="D257" s="452">
        <v>180000</v>
      </c>
      <c r="J257" s="61"/>
    </row>
    <row r="258" spans="1:10" s="6" customFormat="1" ht="11.25">
      <c r="A258" s="431">
        <v>7</v>
      </c>
      <c r="B258" s="429" t="s">
        <v>325</v>
      </c>
      <c r="C258" s="448">
        <v>52324</v>
      </c>
      <c r="D258" s="452">
        <v>60000</v>
      </c>
      <c r="J258" s="61"/>
    </row>
    <row r="259" spans="1:10" s="6" customFormat="1" ht="11.25">
      <c r="A259" s="431">
        <v>8</v>
      </c>
      <c r="B259" s="429" t="s">
        <v>326</v>
      </c>
      <c r="C259" s="448">
        <v>22104</v>
      </c>
      <c r="D259" s="452">
        <v>25000</v>
      </c>
      <c r="J259" s="61"/>
    </row>
    <row r="260" spans="1:10" s="6" customFormat="1" ht="11.25">
      <c r="A260" s="431">
        <v>9</v>
      </c>
      <c r="B260" s="429" t="s">
        <v>327</v>
      </c>
      <c r="C260" s="448">
        <v>17826.81</v>
      </c>
      <c r="D260" s="452">
        <v>20000</v>
      </c>
      <c r="J260" s="61"/>
    </row>
    <row r="261" spans="1:10" s="527" customFormat="1" ht="11.25">
      <c r="A261" s="431">
        <v>10</v>
      </c>
      <c r="B261" s="429" t="s">
        <v>328</v>
      </c>
      <c r="C261" s="448">
        <v>259826.87</v>
      </c>
      <c r="D261" s="452">
        <v>300000</v>
      </c>
      <c r="J261" s="529"/>
    </row>
    <row r="262" spans="1:10" s="6" customFormat="1" ht="11.25">
      <c r="A262" s="431">
        <v>11</v>
      </c>
      <c r="B262" s="429" t="s">
        <v>261</v>
      </c>
      <c r="C262" s="448">
        <v>144585.21000000002</v>
      </c>
      <c r="D262" s="452">
        <v>180000</v>
      </c>
      <c r="J262" s="61"/>
    </row>
    <row r="263" spans="1:10" s="466" customFormat="1" ht="11.25">
      <c r="A263" s="1259" t="s">
        <v>280</v>
      </c>
      <c r="B263" s="1260"/>
      <c r="C263" s="449">
        <f>SUM(C252:C262)</f>
        <v>1520428.37</v>
      </c>
      <c r="D263" s="453">
        <f>SUM(D252:D262)</f>
        <v>1735000</v>
      </c>
      <c r="J263" s="470"/>
    </row>
    <row r="264" spans="1:10" s="6" customFormat="1" ht="11.25">
      <c r="A264" s="532"/>
      <c r="B264" s="430"/>
      <c r="C264" s="430"/>
      <c r="D264" s="434"/>
      <c r="J264" s="61"/>
    </row>
    <row r="265" spans="1:10" s="527" customFormat="1" ht="33.75">
      <c r="A265" s="441" t="s">
        <v>271</v>
      </c>
      <c r="B265" s="442" t="s">
        <v>281</v>
      </c>
      <c r="C265" s="442" t="s">
        <v>429</v>
      </c>
      <c r="D265" s="443" t="s">
        <v>399</v>
      </c>
      <c r="J265" s="529"/>
    </row>
    <row r="266" spans="1:10" s="6" customFormat="1" ht="11.25">
      <c r="A266" s="431">
        <v>1</v>
      </c>
      <c r="B266" s="429" t="s">
        <v>329</v>
      </c>
      <c r="C266" s="448">
        <v>23174.44</v>
      </c>
      <c r="D266" s="452">
        <v>25000</v>
      </c>
      <c r="J266" s="61"/>
    </row>
    <row r="267" spans="1:10" s="466" customFormat="1" ht="11.25">
      <c r="A267" s="1259" t="s">
        <v>282</v>
      </c>
      <c r="B267" s="1260"/>
      <c r="C267" s="449">
        <f>SUM(C266)</f>
        <v>23174.44</v>
      </c>
      <c r="D267" s="453">
        <f>SUM(D266)</f>
        <v>25000</v>
      </c>
      <c r="J267" s="470"/>
    </row>
    <row r="268" spans="1:10" s="6" customFormat="1" ht="11.25">
      <c r="A268" s="532"/>
      <c r="B268" s="430"/>
      <c r="C268" s="430"/>
      <c r="D268" s="434"/>
      <c r="J268" s="61"/>
    </row>
    <row r="269" spans="1:10" s="6" customFormat="1" ht="33.75">
      <c r="A269" s="441" t="s">
        <v>271</v>
      </c>
      <c r="B269" s="442" t="s">
        <v>283</v>
      </c>
      <c r="C269" s="442" t="s">
        <v>429</v>
      </c>
      <c r="D269" s="443" t="s">
        <v>399</v>
      </c>
      <c r="J269" s="61"/>
    </row>
    <row r="270" spans="1:10" s="6" customFormat="1" ht="11.25">
      <c r="A270" s="441">
        <v>1</v>
      </c>
      <c r="B270" s="747" t="s">
        <v>330</v>
      </c>
      <c r="C270" s="748">
        <v>4970.77</v>
      </c>
      <c r="D270" s="749">
        <v>23000</v>
      </c>
      <c r="J270" s="61"/>
    </row>
    <row r="271" spans="1:10" s="6" customFormat="1" ht="11.25">
      <c r="A271" s="431">
        <v>2</v>
      </c>
      <c r="B271" s="429"/>
      <c r="C271" s="448">
        <v>13385.01</v>
      </c>
      <c r="D271" s="452"/>
      <c r="J271" s="61"/>
    </row>
    <row r="272" spans="1:10" s="466" customFormat="1" ht="11.25">
      <c r="A272" s="1259" t="s">
        <v>289</v>
      </c>
      <c r="B272" s="1260"/>
      <c r="C272" s="449">
        <f>SUM(C270:C271)</f>
        <v>18355.78</v>
      </c>
      <c r="D272" s="453">
        <f>SUM(D270:D271)</f>
        <v>23000</v>
      </c>
      <c r="J272" s="470"/>
    </row>
    <row r="273" spans="1:10" s="48" customFormat="1" ht="11.25">
      <c r="A273" s="533"/>
      <c r="B273" s="530"/>
      <c r="C273" s="531"/>
      <c r="D273" s="534"/>
      <c r="J273" s="68"/>
    </row>
    <row r="274" spans="1:10" s="48" customFormat="1" ht="33.75">
      <c r="A274" s="441" t="s">
        <v>271</v>
      </c>
      <c r="B274" s="442" t="s">
        <v>284</v>
      </c>
      <c r="C274" s="442" t="s">
        <v>429</v>
      </c>
      <c r="D274" s="443" t="s">
        <v>399</v>
      </c>
      <c r="J274" s="68"/>
    </row>
    <row r="275" spans="1:10" s="48" customFormat="1" ht="11.25">
      <c r="A275" s="441">
        <v>1</v>
      </c>
      <c r="B275" s="459" t="s">
        <v>285</v>
      </c>
      <c r="C275" s="460">
        <f>SUM(C245,C267)</f>
        <v>2525517.77</v>
      </c>
      <c r="D275" s="461">
        <f>SUM(D245,D267)</f>
        <v>3055000</v>
      </c>
      <c r="J275" s="68"/>
    </row>
    <row r="276" spans="1:10" s="527" customFormat="1" ht="22.5">
      <c r="A276" s="441">
        <v>2</v>
      </c>
      <c r="B276" s="459" t="s">
        <v>286</v>
      </c>
      <c r="C276" s="460">
        <f>SUM(C249)</f>
        <v>9187157.33</v>
      </c>
      <c r="D276" s="461">
        <f>SUM(D249)</f>
        <v>7900000</v>
      </c>
      <c r="J276" s="529"/>
    </row>
    <row r="277" spans="1:10" s="6" customFormat="1" ht="11.25">
      <c r="A277" s="441">
        <v>3</v>
      </c>
      <c r="B277" s="459" t="s">
        <v>287</v>
      </c>
      <c r="C277" s="460">
        <f>SUM(C263,C272)</f>
        <v>1538784.1500000001</v>
      </c>
      <c r="D277" s="461">
        <f>SUM(D263,D272)</f>
        <v>1758000</v>
      </c>
      <c r="J277" s="61"/>
    </row>
    <row r="278" spans="1:10" s="6" customFormat="1" ht="12" thickBot="1">
      <c r="A278" s="535" t="s">
        <v>288</v>
      </c>
      <c r="B278" s="447"/>
      <c r="C278" s="451">
        <f>SUM(C275:C277)</f>
        <v>13251459.25</v>
      </c>
      <c r="D278" s="455">
        <f>SUM(D275:D277)</f>
        <v>12713000</v>
      </c>
      <c r="J278" s="61"/>
    </row>
    <row r="279" spans="3:10" s="6" customFormat="1" ht="11.25">
      <c r="C279" s="272"/>
      <c r="J279" s="61"/>
    </row>
    <row r="280" ht="12.75">
      <c r="A280" s="6"/>
    </row>
    <row r="281" ht="12.75">
      <c r="A281" s="6"/>
    </row>
  </sheetData>
  <sheetProtection formatCells="0"/>
  <protectedRanges>
    <protectedRange password="A131" sqref="C7:D7 D9 C10:D22 D23:D24 G90 C26:D60 C62:D68 D71 C73:D78 C80:D94 F7:G7 G9 F10:G22 G23:G24 F91:G94 F26:G60 F62:G68 G71 F73:G78 F80:G89" name="Oblast1_1"/>
    <protectedRange password="A131" sqref="D100:E119" name="Oblast1"/>
    <protectedRange password="A131" sqref="C185 C187:D197 D201 D203:D204 D219 D221:D222 D225:D227 D209 C199:C227 I185 D211:D215" name="Oblast1_2"/>
    <protectedRange password="A131" sqref="I191:J194 I187:J189" name="Oblast1_3"/>
    <protectedRange password="A131" sqref="I199:I201" name="Oblast1_4"/>
    <protectedRange password="A131" sqref="I206:I208 J207:J208" name="Oblast1_5"/>
  </protectedRanges>
  <mergeCells count="235">
    <mergeCell ref="D168:E168"/>
    <mergeCell ref="A57:B57"/>
    <mergeCell ref="A60:B60"/>
    <mergeCell ref="A49:A50"/>
    <mergeCell ref="A51:B51"/>
    <mergeCell ref="A52:B52"/>
    <mergeCell ref="A54:B54"/>
    <mergeCell ref="A55:B55"/>
    <mergeCell ref="A56:B56"/>
    <mergeCell ref="A53:B53"/>
    <mergeCell ref="A58:B58"/>
    <mergeCell ref="A24:B24"/>
    <mergeCell ref="A28:A31"/>
    <mergeCell ref="A32:B32"/>
    <mergeCell ref="A78:A79"/>
    <mergeCell ref="A81:B81"/>
    <mergeCell ref="A76:B76"/>
    <mergeCell ref="A77:B77"/>
    <mergeCell ref="A48:B48"/>
    <mergeCell ref="A83:B83"/>
    <mergeCell ref="A41:B41"/>
    <mergeCell ref="A42:B42"/>
    <mergeCell ref="A43:B43"/>
    <mergeCell ref="A44:A47"/>
    <mergeCell ref="J5:J6"/>
    <mergeCell ref="H5:H6"/>
    <mergeCell ref="I5:I6"/>
    <mergeCell ref="A15:A16"/>
    <mergeCell ref="A14:B14"/>
    <mergeCell ref="I4:J4"/>
    <mergeCell ref="A4:B6"/>
    <mergeCell ref="C4:E4"/>
    <mergeCell ref="E5:E6"/>
    <mergeCell ref="F4:H4"/>
    <mergeCell ref="A119:B119"/>
    <mergeCell ref="A118:B118"/>
    <mergeCell ref="A117:B117"/>
    <mergeCell ref="C98:C99"/>
    <mergeCell ref="A17:B17"/>
    <mergeCell ref="A120:B120"/>
    <mergeCell ref="A27:B27"/>
    <mergeCell ref="A64:B64"/>
    <mergeCell ref="A65:B65"/>
    <mergeCell ref="A33:A39"/>
    <mergeCell ref="A40:B40"/>
    <mergeCell ref="A84:B84"/>
    <mergeCell ref="A116:B116"/>
    <mergeCell ref="A115:B115"/>
    <mergeCell ref="A70:A75"/>
    <mergeCell ref="A19:B19"/>
    <mergeCell ref="A26:B26"/>
    <mergeCell ref="A25:B25"/>
    <mergeCell ref="A22:B22"/>
    <mergeCell ref="A23:B23"/>
    <mergeCell ref="A7:B7"/>
    <mergeCell ref="A8:B8"/>
    <mergeCell ref="A9:A12"/>
    <mergeCell ref="A13:B13"/>
    <mergeCell ref="A20:A21"/>
    <mergeCell ref="A102:B102"/>
    <mergeCell ref="A61:B61"/>
    <mergeCell ref="A94:B94"/>
    <mergeCell ref="A87:A88"/>
    <mergeCell ref="A90:A92"/>
    <mergeCell ref="A62:B62"/>
    <mergeCell ref="A63:B63"/>
    <mergeCell ref="A82:B82"/>
    <mergeCell ref="A89:B89"/>
    <mergeCell ref="A93:B93"/>
    <mergeCell ref="A98:B99"/>
    <mergeCell ref="A59:B59"/>
    <mergeCell ref="A69:B69"/>
    <mergeCell ref="A80:B80"/>
    <mergeCell ref="A66:A68"/>
    <mergeCell ref="A105:B105"/>
    <mergeCell ref="A100:B100"/>
    <mergeCell ref="A103:B103"/>
    <mergeCell ref="A85:B85"/>
    <mergeCell ref="A86:B86"/>
    <mergeCell ref="A189:B189"/>
    <mergeCell ref="A101:B101"/>
    <mergeCell ref="A95:B95"/>
    <mergeCell ref="A96:B96"/>
    <mergeCell ref="A112:B112"/>
    <mergeCell ref="A111:B111"/>
    <mergeCell ref="A110:B110"/>
    <mergeCell ref="A106:B106"/>
    <mergeCell ref="A108:B108"/>
    <mergeCell ref="A107:B107"/>
    <mergeCell ref="A124:C124"/>
    <mergeCell ref="A104:B104"/>
    <mergeCell ref="A185:B185"/>
    <mergeCell ref="A187:B187"/>
    <mergeCell ref="A207:B207"/>
    <mergeCell ref="A206:B206"/>
    <mergeCell ref="A205:B205"/>
    <mergeCell ref="A204:B204"/>
    <mergeCell ref="A193:B193"/>
    <mergeCell ref="A192:B192"/>
    <mergeCell ref="A191:B191"/>
    <mergeCell ref="A209:B209"/>
    <mergeCell ref="A214:B214"/>
    <mergeCell ref="A109:B109"/>
    <mergeCell ref="A114:B114"/>
    <mergeCell ref="A113:B113"/>
    <mergeCell ref="A196:B196"/>
    <mergeCell ref="A186:B186"/>
    <mergeCell ref="A127:B127"/>
    <mergeCell ref="A141:B142"/>
    <mergeCell ref="A195:B195"/>
    <mergeCell ref="A208:B208"/>
    <mergeCell ref="A216:B216"/>
    <mergeCell ref="A215:B215"/>
    <mergeCell ref="A183:B184"/>
    <mergeCell ref="A194:B194"/>
    <mergeCell ref="A188:B188"/>
    <mergeCell ref="A199:B199"/>
    <mergeCell ref="A198:B198"/>
    <mergeCell ref="A197:B197"/>
    <mergeCell ref="A210:B210"/>
    <mergeCell ref="A221:B221"/>
    <mergeCell ref="A217:B217"/>
    <mergeCell ref="A218:B218"/>
    <mergeCell ref="A213:B213"/>
    <mergeCell ref="A190:B190"/>
    <mergeCell ref="A203:B203"/>
    <mergeCell ref="A202:B202"/>
    <mergeCell ref="A201:B201"/>
    <mergeCell ref="A200:B200"/>
    <mergeCell ref="A220:B220"/>
    <mergeCell ref="A219:B219"/>
    <mergeCell ref="A224:B224"/>
    <mergeCell ref="A223:B223"/>
    <mergeCell ref="A222:B222"/>
    <mergeCell ref="A211:B211"/>
    <mergeCell ref="F190:H190"/>
    <mergeCell ref="F197:H198"/>
    <mergeCell ref="F206:H206"/>
    <mergeCell ref="F200:H200"/>
    <mergeCell ref="A233:B233"/>
    <mergeCell ref="F183:H184"/>
    <mergeCell ref="F195:H195"/>
    <mergeCell ref="F194:H194"/>
    <mergeCell ref="F193:H193"/>
    <mergeCell ref="F192:H192"/>
    <mergeCell ref="J98:J99"/>
    <mergeCell ref="I98:I99"/>
    <mergeCell ref="G124:I124"/>
    <mergeCell ref="F199:H199"/>
    <mergeCell ref="F187:H187"/>
    <mergeCell ref="F185:H185"/>
    <mergeCell ref="F186:H186"/>
    <mergeCell ref="F189:H189"/>
    <mergeCell ref="F188:H188"/>
    <mergeCell ref="F191:H191"/>
    <mergeCell ref="A139:B139"/>
    <mergeCell ref="A231:B232"/>
    <mergeCell ref="G98:G99"/>
    <mergeCell ref="H98:H99"/>
    <mergeCell ref="F201:H201"/>
    <mergeCell ref="F202:H202"/>
    <mergeCell ref="F204:H205"/>
    <mergeCell ref="F209:H209"/>
    <mergeCell ref="F208:H208"/>
    <mergeCell ref="F207:H207"/>
    <mergeCell ref="A272:B272"/>
    <mergeCell ref="A245:B245"/>
    <mergeCell ref="A249:B249"/>
    <mergeCell ref="A263:B263"/>
    <mergeCell ref="A267:B267"/>
    <mergeCell ref="A212:B212"/>
    <mergeCell ref="A228:B228"/>
    <mergeCell ref="A227:B227"/>
    <mergeCell ref="A226:B226"/>
    <mergeCell ref="A225:B225"/>
    <mergeCell ref="E131:E132"/>
    <mergeCell ref="I131:I132"/>
    <mergeCell ref="A126:B126"/>
    <mergeCell ref="A125:B125"/>
    <mergeCell ref="F131:F132"/>
    <mergeCell ref="I126:I127"/>
    <mergeCell ref="G127:H127"/>
    <mergeCell ref="G125:I125"/>
    <mergeCell ref="I141:I142"/>
    <mergeCell ref="J131:J132"/>
    <mergeCell ref="K131:K132"/>
    <mergeCell ref="A133:B133"/>
    <mergeCell ref="A134:B134"/>
    <mergeCell ref="A136:B136"/>
    <mergeCell ref="A137:B137"/>
    <mergeCell ref="A131:B132"/>
    <mergeCell ref="C131:C132"/>
    <mergeCell ref="D131:D132"/>
    <mergeCell ref="J141:J142"/>
    <mergeCell ref="K141:K142"/>
    <mergeCell ref="A143:B143"/>
    <mergeCell ref="A144:B144"/>
    <mergeCell ref="A151:B151"/>
    <mergeCell ref="A152:B152"/>
    <mergeCell ref="C141:C142"/>
    <mergeCell ref="D141:D142"/>
    <mergeCell ref="E141:E142"/>
    <mergeCell ref="F141:F142"/>
    <mergeCell ref="E156:E157"/>
    <mergeCell ref="F156:F157"/>
    <mergeCell ref="A153:B153"/>
    <mergeCell ref="A145:B145"/>
    <mergeCell ref="A146:B146"/>
    <mergeCell ref="A147:B147"/>
    <mergeCell ref="A148:B148"/>
    <mergeCell ref="A149:B149"/>
    <mergeCell ref="A150:B150"/>
    <mergeCell ref="I156:I157"/>
    <mergeCell ref="J156:J157"/>
    <mergeCell ref="I165:I166"/>
    <mergeCell ref="J165:J166"/>
    <mergeCell ref="K156:K157"/>
    <mergeCell ref="K165:K166"/>
    <mergeCell ref="E165:E166"/>
    <mergeCell ref="A158:B158"/>
    <mergeCell ref="A159:B159"/>
    <mergeCell ref="A160:B160"/>
    <mergeCell ref="A161:B161"/>
    <mergeCell ref="F165:F166"/>
    <mergeCell ref="A162:B162"/>
    <mergeCell ref="A135:B135"/>
    <mergeCell ref="A163:B163"/>
    <mergeCell ref="A165:B167"/>
    <mergeCell ref="C165:C166"/>
    <mergeCell ref="D165:D166"/>
    <mergeCell ref="A154:B154"/>
    <mergeCell ref="A156:B157"/>
    <mergeCell ref="C156:C157"/>
    <mergeCell ref="D156:D157"/>
    <mergeCell ref="A138:B138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2" r:id="rId1"/>
  <headerFooter alignWithMargins="0">
    <oddFooter>&amp;C&amp;8&amp;A&amp;R&amp;8Stránka &amp;P</oddFooter>
  </headerFooter>
  <rowBreaks count="2" manualBreakCount="2">
    <brk id="96" max="10" man="1"/>
    <brk id="18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93"/>
  <sheetViews>
    <sheetView showGridLines="0" zoomScalePageLayoutView="0" workbookViewId="0" topLeftCell="A1">
      <pane xSplit="2" ySplit="6" topLeftCell="C149" activePane="bottomRight" state="frozen"/>
      <selection pane="topLeft" activeCell="J7" sqref="J7"/>
      <selection pane="topRight" activeCell="J7" sqref="J7"/>
      <selection pane="bottomLeft" activeCell="J7" sqref="J7"/>
      <selection pane="bottomRight" activeCell="H228" sqref="H228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2.125" style="3" customWidth="1"/>
    <col min="8" max="8" width="10.625" style="3" customWidth="1"/>
    <col min="9" max="9" width="10.875" style="3" customWidth="1"/>
    <col min="10" max="10" width="11.25390625" style="56" customWidth="1"/>
    <col min="11" max="11" width="11.00390625" style="3" customWidth="1"/>
    <col min="12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467</v>
      </c>
    </row>
    <row r="2" spans="8:13" ht="6.75" customHeight="1">
      <c r="H2" s="4"/>
      <c r="M2" s="4"/>
    </row>
    <row r="3" spans="1:13" ht="16.5" thickBot="1">
      <c r="A3" s="5" t="s">
        <v>218</v>
      </c>
      <c r="B3" s="8"/>
      <c r="C3" s="8"/>
      <c r="D3" s="8"/>
      <c r="H3" s="4"/>
      <c r="J3" s="63" t="s">
        <v>170</v>
      </c>
      <c r="M3" s="4"/>
    </row>
    <row r="4" spans="1:10" s="49" customFormat="1" ht="11.25" customHeight="1">
      <c r="A4" s="1465" t="s">
        <v>264</v>
      </c>
      <c r="B4" s="1466"/>
      <c r="C4" s="1475" t="s">
        <v>390</v>
      </c>
      <c r="D4" s="1476"/>
      <c r="E4" s="1477"/>
      <c r="F4" s="1475" t="s">
        <v>391</v>
      </c>
      <c r="G4" s="1476"/>
      <c r="H4" s="1477"/>
      <c r="I4" s="1471" t="s">
        <v>51</v>
      </c>
      <c r="J4" s="1472"/>
    </row>
    <row r="5" spans="1:10" s="49" customFormat="1" ht="11.25">
      <c r="A5" s="1467"/>
      <c r="B5" s="1468"/>
      <c r="C5" s="50" t="s">
        <v>31</v>
      </c>
      <c r="D5" s="51" t="s">
        <v>32</v>
      </c>
      <c r="E5" s="1463" t="s">
        <v>9</v>
      </c>
      <c r="F5" s="50" t="s">
        <v>31</v>
      </c>
      <c r="G5" s="51" t="s">
        <v>32</v>
      </c>
      <c r="H5" s="1463" t="s">
        <v>9</v>
      </c>
      <c r="I5" s="1473" t="s">
        <v>52</v>
      </c>
      <c r="J5" s="1478" t="s">
        <v>11</v>
      </c>
    </row>
    <row r="6" spans="1:10" s="49" customFormat="1" ht="12" thickBot="1">
      <c r="A6" s="1469"/>
      <c r="B6" s="1470"/>
      <c r="C6" s="52" t="s">
        <v>10</v>
      </c>
      <c r="D6" s="53" t="s">
        <v>10</v>
      </c>
      <c r="E6" s="1464"/>
      <c r="F6" s="52" t="s">
        <v>10</v>
      </c>
      <c r="G6" s="53" t="s">
        <v>10</v>
      </c>
      <c r="H6" s="1464"/>
      <c r="I6" s="1474"/>
      <c r="J6" s="1587"/>
    </row>
    <row r="7" spans="1:10" s="55" customFormat="1" ht="11.25" customHeight="1">
      <c r="A7" s="1403" t="s">
        <v>87</v>
      </c>
      <c r="B7" s="1404"/>
      <c r="C7" s="884">
        <v>0</v>
      </c>
      <c r="D7" s="885">
        <v>699.56514</v>
      </c>
      <c r="E7" s="886">
        <f aca="true" t="shared" si="0" ref="E7:E44">SUM(C7:D7)</f>
        <v>699.56514</v>
      </c>
      <c r="F7" s="913">
        <v>0</v>
      </c>
      <c r="G7" s="914">
        <v>0</v>
      </c>
      <c r="H7" s="889">
        <f aca="true" t="shared" si="1" ref="H7:H44">SUM(F7:G7)</f>
        <v>0</v>
      </c>
      <c r="I7" s="938">
        <f aca="true" t="shared" si="2" ref="I7:I44">+H7-E7</f>
        <v>-699.56514</v>
      </c>
      <c r="J7" s="890">
        <f aca="true" t="shared" si="3" ref="J7:J12">+H7/E7</f>
        <v>0</v>
      </c>
    </row>
    <row r="8" spans="1:10" s="55" customFormat="1" ht="11.25" customHeight="1">
      <c r="A8" s="1378" t="s">
        <v>88</v>
      </c>
      <c r="B8" s="1379"/>
      <c r="C8" s="891">
        <v>632609.0756</v>
      </c>
      <c r="D8" s="892">
        <v>2822.10466</v>
      </c>
      <c r="E8" s="893">
        <f t="shared" si="0"/>
        <v>635431.1802599999</v>
      </c>
      <c r="F8" s="915">
        <v>632998.8930924338</v>
      </c>
      <c r="G8" s="916">
        <v>1550</v>
      </c>
      <c r="H8" s="894">
        <f t="shared" si="1"/>
        <v>634548.8930924338</v>
      </c>
      <c r="I8" s="939">
        <f t="shared" si="2"/>
        <v>-882.2871675661299</v>
      </c>
      <c r="J8" s="895">
        <f t="shared" si="3"/>
        <v>0.9986115142048819</v>
      </c>
    </row>
    <row r="9" spans="1:10" s="54" customFormat="1" ht="11.25">
      <c r="A9" s="1367" t="s">
        <v>89</v>
      </c>
      <c r="B9" s="697" t="s">
        <v>90</v>
      </c>
      <c r="C9" s="307">
        <v>610416.82865</v>
      </c>
      <c r="D9" s="306">
        <v>0</v>
      </c>
      <c r="E9" s="911">
        <f t="shared" si="0"/>
        <v>610416.82865</v>
      </c>
      <c r="F9" s="917">
        <v>606570.6020924338</v>
      </c>
      <c r="G9" s="918">
        <v>0</v>
      </c>
      <c r="H9" s="912">
        <f t="shared" si="1"/>
        <v>606570.6020924338</v>
      </c>
      <c r="I9" s="940">
        <f t="shared" si="2"/>
        <v>-3846.2265575662022</v>
      </c>
      <c r="J9" s="57">
        <f t="shared" si="3"/>
        <v>0.9936990161852639</v>
      </c>
    </row>
    <row r="10" spans="1:10" s="54" customFormat="1" ht="11.25" customHeight="1">
      <c r="A10" s="1367"/>
      <c r="B10" s="697" t="s">
        <v>91</v>
      </c>
      <c r="C10" s="308">
        <v>1797.51744</v>
      </c>
      <c r="D10" s="306">
        <v>0</v>
      </c>
      <c r="E10" s="911">
        <f t="shared" si="0"/>
        <v>1797.51744</v>
      </c>
      <c r="F10" s="919">
        <v>2300</v>
      </c>
      <c r="G10" s="918">
        <v>0</v>
      </c>
      <c r="H10" s="912">
        <f t="shared" si="1"/>
        <v>2300</v>
      </c>
      <c r="I10" s="940">
        <f t="shared" si="2"/>
        <v>502.4825599999999</v>
      </c>
      <c r="J10" s="57">
        <f t="shared" si="3"/>
        <v>1.2795425228252584</v>
      </c>
    </row>
    <row r="11" spans="1:10" s="54" customFormat="1" ht="11.25">
      <c r="A11" s="1367"/>
      <c r="B11" s="697" t="s">
        <v>92</v>
      </c>
      <c r="C11" s="308">
        <v>3583.26</v>
      </c>
      <c r="D11" s="306">
        <v>0</v>
      </c>
      <c r="E11" s="911">
        <f t="shared" si="0"/>
        <v>3583.26</v>
      </c>
      <c r="F11" s="919">
        <v>1800</v>
      </c>
      <c r="G11" s="918">
        <v>0</v>
      </c>
      <c r="H11" s="912">
        <f t="shared" si="1"/>
        <v>1800</v>
      </c>
      <c r="I11" s="940">
        <f t="shared" si="2"/>
        <v>-1783.2600000000002</v>
      </c>
      <c r="J11" s="57">
        <f t="shared" si="3"/>
        <v>0.5023358617571708</v>
      </c>
    </row>
    <row r="12" spans="1:10" s="54" customFormat="1" ht="11.25">
      <c r="A12" s="1367"/>
      <c r="B12" s="697" t="s">
        <v>93</v>
      </c>
      <c r="C12" s="308">
        <v>16811.469509999966</v>
      </c>
      <c r="D12" s="306">
        <v>2822.10466</v>
      </c>
      <c r="E12" s="911">
        <f t="shared" si="0"/>
        <v>19633.574169999967</v>
      </c>
      <c r="F12" s="919">
        <v>22328.291</v>
      </c>
      <c r="G12" s="918">
        <v>1550</v>
      </c>
      <c r="H12" s="912">
        <f t="shared" si="1"/>
        <v>23878.291</v>
      </c>
      <c r="I12" s="940">
        <f t="shared" si="2"/>
        <v>4244.716830000034</v>
      </c>
      <c r="J12" s="57">
        <f t="shared" si="3"/>
        <v>1.216196846954435</v>
      </c>
    </row>
    <row r="13" spans="1:10" s="55" customFormat="1" ht="11.25">
      <c r="A13" s="1380" t="s">
        <v>94</v>
      </c>
      <c r="B13" s="1381"/>
      <c r="C13" s="896">
        <v>1112.0718</v>
      </c>
      <c r="D13" s="892">
        <v>8.97</v>
      </c>
      <c r="E13" s="893">
        <f t="shared" si="0"/>
        <v>1121.0418</v>
      </c>
      <c r="F13" s="920">
        <v>1100</v>
      </c>
      <c r="G13" s="916">
        <v>0</v>
      </c>
      <c r="H13" s="894">
        <f t="shared" si="1"/>
        <v>1100</v>
      </c>
      <c r="I13" s="939">
        <f t="shared" si="2"/>
        <v>-21.041799999999967</v>
      </c>
      <c r="J13" s="895">
        <f>+H13/E13</f>
        <v>0.9812301378949474</v>
      </c>
    </row>
    <row r="14" spans="1:10" s="55" customFormat="1" ht="11.25">
      <c r="A14" s="1378" t="s">
        <v>95</v>
      </c>
      <c r="B14" s="1379"/>
      <c r="C14" s="896">
        <v>0</v>
      </c>
      <c r="D14" s="892">
        <v>47116.74599</v>
      </c>
      <c r="E14" s="893">
        <f t="shared" si="0"/>
        <v>47116.74599</v>
      </c>
      <c r="F14" s="920">
        <v>0</v>
      </c>
      <c r="G14" s="916">
        <v>51280</v>
      </c>
      <c r="H14" s="894">
        <f t="shared" si="1"/>
        <v>51280</v>
      </c>
      <c r="I14" s="939">
        <f t="shared" si="2"/>
        <v>4163.254009999997</v>
      </c>
      <c r="J14" s="895">
        <f>+H14/E14</f>
        <v>1.0883603891254205</v>
      </c>
    </row>
    <row r="15" spans="1:10" s="54" customFormat="1" ht="11.25">
      <c r="A15" s="1367" t="s">
        <v>96</v>
      </c>
      <c r="B15" s="700" t="s">
        <v>97</v>
      </c>
      <c r="C15" s="308">
        <v>0</v>
      </c>
      <c r="D15" s="306">
        <v>43692.51152</v>
      </c>
      <c r="E15" s="911">
        <f t="shared" si="0"/>
        <v>43692.51152</v>
      </c>
      <c r="F15" s="919">
        <v>0</v>
      </c>
      <c r="G15" s="918">
        <v>47920</v>
      </c>
      <c r="H15" s="912">
        <f t="shared" si="1"/>
        <v>47920</v>
      </c>
      <c r="I15" s="940">
        <f t="shared" si="2"/>
        <v>4227.48848</v>
      </c>
      <c r="J15" s="57">
        <f>+H15/E15</f>
        <v>1.0967554469388854</v>
      </c>
    </row>
    <row r="16" spans="1:10" s="54" customFormat="1" ht="11.25">
      <c r="A16" s="1367"/>
      <c r="B16" s="700" t="s">
        <v>98</v>
      </c>
      <c r="C16" s="308">
        <v>0</v>
      </c>
      <c r="D16" s="306">
        <v>2155.73173</v>
      </c>
      <c r="E16" s="911">
        <f t="shared" si="0"/>
        <v>2155.73173</v>
      </c>
      <c r="F16" s="919">
        <v>0</v>
      </c>
      <c r="G16" s="918">
        <v>2280</v>
      </c>
      <c r="H16" s="912">
        <f t="shared" si="1"/>
        <v>2280</v>
      </c>
      <c r="I16" s="940">
        <f t="shared" si="2"/>
        <v>124.26827000000003</v>
      </c>
      <c r="J16" s="57">
        <f>+H16/E16</f>
        <v>1.0576455169586432</v>
      </c>
    </row>
    <row r="17" spans="1:10" s="55" customFormat="1" ht="11.25">
      <c r="A17" s="1380" t="s">
        <v>99</v>
      </c>
      <c r="B17" s="1381"/>
      <c r="C17" s="896">
        <v>0</v>
      </c>
      <c r="D17" s="892">
        <v>0</v>
      </c>
      <c r="E17" s="893">
        <f t="shared" si="0"/>
        <v>0</v>
      </c>
      <c r="F17" s="920">
        <v>12</v>
      </c>
      <c r="G17" s="916">
        <v>0</v>
      </c>
      <c r="H17" s="894">
        <f t="shared" si="1"/>
        <v>12</v>
      </c>
      <c r="I17" s="939">
        <f t="shared" si="2"/>
        <v>12</v>
      </c>
      <c r="J17" s="895"/>
    </row>
    <row r="18" spans="1:11" s="55" customFormat="1" ht="11.25">
      <c r="A18" s="1592" t="s">
        <v>374</v>
      </c>
      <c r="B18" s="1593"/>
      <c r="C18" s="896">
        <v>662.68565</v>
      </c>
      <c r="D18" s="892">
        <v>74.23139</v>
      </c>
      <c r="E18" s="893">
        <f t="shared" si="0"/>
        <v>736.91704</v>
      </c>
      <c r="F18" s="920"/>
      <c r="G18" s="916"/>
      <c r="H18" s="894">
        <f t="shared" si="1"/>
        <v>0</v>
      </c>
      <c r="I18" s="939">
        <f t="shared" si="2"/>
        <v>-736.91704</v>
      </c>
      <c r="J18" s="895">
        <f>+H18/E18</f>
        <v>0</v>
      </c>
      <c r="K18" s="1155"/>
    </row>
    <row r="19" spans="1:10" s="55" customFormat="1" ht="11.25">
      <c r="A19" s="1378" t="s">
        <v>158</v>
      </c>
      <c r="B19" s="1379"/>
      <c r="C19" s="896">
        <v>3453.04216</v>
      </c>
      <c r="D19" s="892">
        <v>492.13151</v>
      </c>
      <c r="E19" s="893">
        <f t="shared" si="0"/>
        <v>3945.17367</v>
      </c>
      <c r="F19" s="920">
        <v>4430.97</v>
      </c>
      <c r="G19" s="916">
        <v>500</v>
      </c>
      <c r="H19" s="894">
        <f t="shared" si="1"/>
        <v>4930.97</v>
      </c>
      <c r="I19" s="939">
        <f t="shared" si="2"/>
        <v>985.7963300000001</v>
      </c>
      <c r="J19" s="895">
        <f>+H19/E19</f>
        <v>1.2498740011108307</v>
      </c>
    </row>
    <row r="20" spans="1:10" s="54" customFormat="1" ht="11.25">
      <c r="A20" s="1382" t="s">
        <v>96</v>
      </c>
      <c r="B20" s="697" t="s">
        <v>101</v>
      </c>
      <c r="C20" s="308">
        <v>363.10582</v>
      </c>
      <c r="D20" s="306">
        <v>0</v>
      </c>
      <c r="E20" s="911">
        <f t="shared" si="0"/>
        <v>363.10582</v>
      </c>
      <c r="F20" s="1213">
        <v>1067.1635</v>
      </c>
      <c r="G20" s="918">
        <v>0</v>
      </c>
      <c r="H20" s="912">
        <f t="shared" si="1"/>
        <v>1067.1635</v>
      </c>
      <c r="I20" s="940">
        <f t="shared" si="2"/>
        <v>704.0576800000001</v>
      </c>
      <c r="J20" s="57">
        <f>+H20/E20</f>
        <v>2.9389875932035463</v>
      </c>
    </row>
    <row r="21" spans="1:10" s="54" customFormat="1" ht="11.25">
      <c r="A21" s="1383"/>
      <c r="B21" s="697" t="s">
        <v>375</v>
      </c>
      <c r="C21" s="308">
        <v>3089.64467</v>
      </c>
      <c r="D21" s="306">
        <v>492.13151</v>
      </c>
      <c r="E21" s="911">
        <f t="shared" si="0"/>
        <v>3581.7761800000003</v>
      </c>
      <c r="F21" s="919">
        <v>3363.8065</v>
      </c>
      <c r="G21" s="918">
        <v>500</v>
      </c>
      <c r="H21" s="912">
        <f t="shared" si="1"/>
        <v>3863.8065</v>
      </c>
      <c r="I21" s="940">
        <f t="shared" si="2"/>
        <v>282.03031999999985</v>
      </c>
      <c r="J21" s="57">
        <f>+H21/E21</f>
        <v>1.0787403527821775</v>
      </c>
    </row>
    <row r="22" spans="1:10" s="55" customFormat="1" ht="11.25">
      <c r="A22" s="1378" t="s">
        <v>102</v>
      </c>
      <c r="B22" s="1379"/>
      <c r="C22" s="896">
        <v>52.61936</v>
      </c>
      <c r="D22" s="892">
        <v>0</v>
      </c>
      <c r="E22" s="893">
        <f t="shared" si="0"/>
        <v>52.61936</v>
      </c>
      <c r="F22" s="920">
        <v>35</v>
      </c>
      <c r="G22" s="916">
        <v>0</v>
      </c>
      <c r="H22" s="894">
        <f t="shared" si="1"/>
        <v>35</v>
      </c>
      <c r="I22" s="939">
        <f t="shared" si="2"/>
        <v>-17.61936</v>
      </c>
      <c r="J22" s="895">
        <f>+H22/E22</f>
        <v>0.6651544222506697</v>
      </c>
    </row>
    <row r="23" spans="1:10" s="55" customFormat="1" ht="11.25">
      <c r="A23" s="1378" t="s">
        <v>376</v>
      </c>
      <c r="B23" s="1379"/>
      <c r="C23" s="897">
        <v>20980.0498</v>
      </c>
      <c r="D23" s="892">
        <v>0</v>
      </c>
      <c r="E23" s="893">
        <f t="shared" si="0"/>
        <v>20980.0498</v>
      </c>
      <c r="F23" s="921">
        <f>E121/1000</f>
        <v>19954.098550000002</v>
      </c>
      <c r="G23" s="916">
        <v>0</v>
      </c>
      <c r="H23" s="894">
        <f t="shared" si="1"/>
        <v>19954.098550000002</v>
      </c>
      <c r="I23" s="939">
        <f t="shared" si="2"/>
        <v>-1025.9512499999983</v>
      </c>
      <c r="J23" s="895">
        <f aca="true" t="shared" si="4" ref="J23:J46">+H23/E23</f>
        <v>0.9510987218914991</v>
      </c>
    </row>
    <row r="24" spans="1:10" s="54" customFormat="1" ht="12" thickBot="1">
      <c r="A24" s="1384" t="s">
        <v>377</v>
      </c>
      <c r="B24" s="1385"/>
      <c r="C24" s="308">
        <v>20980.0498</v>
      </c>
      <c r="D24" s="306">
        <v>0</v>
      </c>
      <c r="E24" s="911">
        <f t="shared" si="0"/>
        <v>20980.0498</v>
      </c>
      <c r="F24" s="919">
        <f>F23-E108/1000</f>
        <v>19829.098550000002</v>
      </c>
      <c r="G24" s="918">
        <v>0</v>
      </c>
      <c r="H24" s="912">
        <f t="shared" si="1"/>
        <v>19829.098550000002</v>
      </c>
      <c r="I24" s="940">
        <f t="shared" si="2"/>
        <v>-1150.9512499999983</v>
      </c>
      <c r="J24" s="57">
        <f t="shared" si="4"/>
        <v>0.9451406807432842</v>
      </c>
    </row>
    <row r="25" spans="1:10" s="114" customFormat="1" ht="12" thickBot="1">
      <c r="A25" s="1480" t="s">
        <v>12</v>
      </c>
      <c r="B25" s="1481"/>
      <c r="C25" s="706">
        <f>SUM(C7,C8,C13,C14,C17,C18,C19,C22,C23)</f>
        <v>658869.54437</v>
      </c>
      <c r="D25" s="109">
        <f>SUM(D7,D8,D13,D14,D17,D18,D19,D22,D23)</f>
        <v>51213.74869</v>
      </c>
      <c r="E25" s="110">
        <f t="shared" si="0"/>
        <v>710083.29306</v>
      </c>
      <c r="F25" s="922">
        <f>SUM(F7,F8,F13,F14,F17,F18,F19,F22,F23)</f>
        <v>658530.9616424338</v>
      </c>
      <c r="G25" s="923">
        <f>SUM(G7,G8,G13,G14,G17,G18,G19,G22,G23)</f>
        <v>53330</v>
      </c>
      <c r="H25" s="112">
        <f t="shared" si="1"/>
        <v>711860.9616424338</v>
      </c>
      <c r="I25" s="941">
        <f t="shared" si="2"/>
        <v>1777.6685824337183</v>
      </c>
      <c r="J25" s="113">
        <f t="shared" si="4"/>
        <v>1.0025034648749065</v>
      </c>
    </row>
    <row r="26" spans="1:10" s="54" customFormat="1" ht="11.25" customHeight="1">
      <c r="A26" s="1368" t="s">
        <v>103</v>
      </c>
      <c r="B26" s="1369"/>
      <c r="C26" s="898">
        <f>146190.45281-C89</f>
        <v>141113.27300999998</v>
      </c>
      <c r="D26" s="899">
        <v>672.15202</v>
      </c>
      <c r="E26" s="900">
        <f t="shared" si="0"/>
        <v>141785.42502999998</v>
      </c>
      <c r="F26" s="924">
        <f>136723.64182-0.00045</f>
        <v>136723.64137</v>
      </c>
      <c r="G26" s="925">
        <v>700</v>
      </c>
      <c r="H26" s="901">
        <f t="shared" si="1"/>
        <v>137423.64137</v>
      </c>
      <c r="I26" s="942">
        <f t="shared" si="2"/>
        <v>-4361.783659999986</v>
      </c>
      <c r="J26" s="902">
        <f t="shared" si="4"/>
        <v>0.9692367275474395</v>
      </c>
    </row>
    <row r="27" spans="1:10" s="54" customFormat="1" ht="11.25">
      <c r="A27" s="1370" t="s">
        <v>104</v>
      </c>
      <c r="B27" s="1371"/>
      <c r="C27" s="308">
        <v>48637.04866</v>
      </c>
      <c r="D27" s="306">
        <v>478.04632</v>
      </c>
      <c r="E27" s="123">
        <f t="shared" si="0"/>
        <v>49115.09498</v>
      </c>
      <c r="F27" s="926">
        <v>47500</v>
      </c>
      <c r="G27" s="927">
        <v>500</v>
      </c>
      <c r="H27" s="125">
        <f t="shared" si="1"/>
        <v>48000</v>
      </c>
      <c r="I27" s="943">
        <f t="shared" si="2"/>
        <v>-1115.0949800000017</v>
      </c>
      <c r="J27" s="59">
        <f t="shared" si="4"/>
        <v>0.9772962878224286</v>
      </c>
    </row>
    <row r="28" spans="1:10" s="54" customFormat="1" ht="11.25">
      <c r="A28" s="1372" t="s">
        <v>96</v>
      </c>
      <c r="B28" s="697" t="s">
        <v>105</v>
      </c>
      <c r="C28" s="308">
        <v>701.9968</v>
      </c>
      <c r="D28" s="306">
        <v>0</v>
      </c>
      <c r="E28" s="123">
        <f t="shared" si="0"/>
        <v>701.9968</v>
      </c>
      <c r="F28" s="926">
        <v>685</v>
      </c>
      <c r="G28" s="927">
        <v>0</v>
      </c>
      <c r="H28" s="125">
        <f t="shared" si="1"/>
        <v>685</v>
      </c>
      <c r="I28" s="943">
        <f t="shared" si="2"/>
        <v>-16.996800000000007</v>
      </c>
      <c r="J28" s="59">
        <f t="shared" si="4"/>
        <v>0.9757879238195958</v>
      </c>
    </row>
    <row r="29" spans="1:10" s="54" customFormat="1" ht="11.25">
      <c r="A29" s="1372"/>
      <c r="B29" s="697" t="s">
        <v>106</v>
      </c>
      <c r="C29" s="309">
        <v>1560.22046</v>
      </c>
      <c r="D29" s="310">
        <v>0</v>
      </c>
      <c r="E29" s="123">
        <f t="shared" si="0"/>
        <v>1560.22046</v>
      </c>
      <c r="F29" s="926">
        <v>1525</v>
      </c>
      <c r="G29" s="927">
        <v>0</v>
      </c>
      <c r="H29" s="125">
        <f t="shared" si="1"/>
        <v>1525</v>
      </c>
      <c r="I29" s="943">
        <f t="shared" si="2"/>
        <v>-35.22046</v>
      </c>
      <c r="J29" s="59">
        <f t="shared" si="4"/>
        <v>0.9774259722244637</v>
      </c>
    </row>
    <row r="30" spans="1:10" s="54" customFormat="1" ht="11.25">
      <c r="A30" s="1372"/>
      <c r="B30" s="697" t="s">
        <v>107</v>
      </c>
      <c r="C30" s="309">
        <v>1211.28815</v>
      </c>
      <c r="D30" s="311">
        <v>0</v>
      </c>
      <c r="E30" s="123">
        <f t="shared" si="0"/>
        <v>1211.28815</v>
      </c>
      <c r="F30" s="926">
        <v>1180</v>
      </c>
      <c r="G30" s="927">
        <v>0</v>
      </c>
      <c r="H30" s="125">
        <f t="shared" si="1"/>
        <v>1180</v>
      </c>
      <c r="I30" s="943">
        <f t="shared" si="2"/>
        <v>-31.288150000000087</v>
      </c>
      <c r="J30" s="59">
        <f t="shared" si="4"/>
        <v>0.9741695235770282</v>
      </c>
    </row>
    <row r="31" spans="1:10" s="54" customFormat="1" ht="11.25">
      <c r="A31" s="1372"/>
      <c r="B31" s="697" t="s">
        <v>108</v>
      </c>
      <c r="C31" s="309">
        <v>1879.04887</v>
      </c>
      <c r="D31" s="310">
        <v>0</v>
      </c>
      <c r="E31" s="123">
        <f t="shared" si="0"/>
        <v>1879.04887</v>
      </c>
      <c r="F31" s="926">
        <v>1835</v>
      </c>
      <c r="G31" s="927">
        <v>0</v>
      </c>
      <c r="H31" s="125">
        <f t="shared" si="1"/>
        <v>1835</v>
      </c>
      <c r="I31" s="943">
        <f t="shared" si="2"/>
        <v>-44.04887000000008</v>
      </c>
      <c r="J31" s="59">
        <f t="shared" si="4"/>
        <v>0.9765578901628035</v>
      </c>
    </row>
    <row r="32" spans="1:10" s="54" customFormat="1" ht="11.25">
      <c r="A32" s="1370" t="s">
        <v>109</v>
      </c>
      <c r="B32" s="1371"/>
      <c r="C32" s="308">
        <v>49246.65084</v>
      </c>
      <c r="D32" s="306">
        <v>0</v>
      </c>
      <c r="E32" s="123">
        <f t="shared" si="0"/>
        <v>49246.65084</v>
      </c>
      <c r="F32" s="926">
        <v>48029.64182</v>
      </c>
      <c r="G32" s="927">
        <v>0</v>
      </c>
      <c r="H32" s="125">
        <f t="shared" si="1"/>
        <v>48029.64182</v>
      </c>
      <c r="I32" s="943">
        <f t="shared" si="2"/>
        <v>-1217.009020000005</v>
      </c>
      <c r="J32" s="59">
        <f t="shared" si="4"/>
        <v>0.975287476422427</v>
      </c>
    </row>
    <row r="33" spans="1:10" s="54" customFormat="1" ht="11.25">
      <c r="A33" s="1372" t="s">
        <v>96</v>
      </c>
      <c r="B33" s="697" t="s">
        <v>110</v>
      </c>
      <c r="C33" s="308">
        <v>493.49911</v>
      </c>
      <c r="D33" s="306">
        <v>0</v>
      </c>
      <c r="E33" s="123">
        <f t="shared" si="0"/>
        <v>493.49911</v>
      </c>
      <c r="F33" s="926">
        <v>100</v>
      </c>
      <c r="G33" s="927">
        <v>0</v>
      </c>
      <c r="H33" s="125">
        <f t="shared" si="1"/>
        <v>100</v>
      </c>
      <c r="I33" s="943">
        <f t="shared" si="2"/>
        <v>-393.49911</v>
      </c>
      <c r="J33" s="59">
        <f t="shared" si="4"/>
        <v>0.2026346106277679</v>
      </c>
    </row>
    <row r="34" spans="1:10" s="54" customFormat="1" ht="11.25">
      <c r="A34" s="1372"/>
      <c r="B34" s="697" t="s">
        <v>111</v>
      </c>
      <c r="C34" s="308">
        <v>201.23162</v>
      </c>
      <c r="D34" s="306">
        <v>0</v>
      </c>
      <c r="E34" s="123">
        <f t="shared" si="0"/>
        <v>201.23162</v>
      </c>
      <c r="F34" s="926">
        <v>200</v>
      </c>
      <c r="G34" s="927">
        <v>0</v>
      </c>
      <c r="H34" s="125">
        <f t="shared" si="1"/>
        <v>200</v>
      </c>
      <c r="I34" s="943">
        <f t="shared" si="2"/>
        <v>-1.2316199999999924</v>
      </c>
      <c r="J34" s="59">
        <f t="shared" si="4"/>
        <v>0.9938795900962285</v>
      </c>
    </row>
    <row r="35" spans="1:10" s="54" customFormat="1" ht="11.25">
      <c r="A35" s="1372"/>
      <c r="B35" s="697" t="s">
        <v>112</v>
      </c>
      <c r="C35" s="308">
        <v>6805.0913</v>
      </c>
      <c r="D35" s="306">
        <v>0</v>
      </c>
      <c r="E35" s="123">
        <f t="shared" si="0"/>
        <v>6805.0913</v>
      </c>
      <c r="F35" s="926">
        <v>6730</v>
      </c>
      <c r="G35" s="927">
        <v>0</v>
      </c>
      <c r="H35" s="125">
        <f t="shared" si="1"/>
        <v>6730</v>
      </c>
      <c r="I35" s="943">
        <f t="shared" si="2"/>
        <v>-75.09130000000005</v>
      </c>
      <c r="J35" s="59">
        <f t="shared" si="4"/>
        <v>0.9889654235792545</v>
      </c>
    </row>
    <row r="36" spans="1:10" s="54" customFormat="1" ht="11.25">
      <c r="A36" s="1372"/>
      <c r="B36" s="697" t="s">
        <v>113</v>
      </c>
      <c r="C36" s="308">
        <v>2132.90956</v>
      </c>
      <c r="D36" s="306">
        <v>0</v>
      </c>
      <c r="E36" s="123">
        <f t="shared" si="0"/>
        <v>2132.90956</v>
      </c>
      <c r="F36" s="926">
        <v>2110</v>
      </c>
      <c r="G36" s="927">
        <v>0</v>
      </c>
      <c r="H36" s="125">
        <f t="shared" si="1"/>
        <v>2110</v>
      </c>
      <c r="I36" s="943">
        <f t="shared" si="2"/>
        <v>-22.909560000000056</v>
      </c>
      <c r="J36" s="59">
        <f t="shared" si="4"/>
        <v>0.9892590101194914</v>
      </c>
    </row>
    <row r="37" spans="1:10" s="54" customFormat="1" ht="11.25">
      <c r="A37" s="1372"/>
      <c r="B37" s="697" t="s">
        <v>114</v>
      </c>
      <c r="C37" s="308">
        <v>1448.84716</v>
      </c>
      <c r="D37" s="306">
        <v>0</v>
      </c>
      <c r="E37" s="123">
        <f t="shared" si="0"/>
        <v>1448.84716</v>
      </c>
      <c r="F37" s="926">
        <v>1430</v>
      </c>
      <c r="G37" s="927">
        <v>0</v>
      </c>
      <c r="H37" s="125">
        <f t="shared" si="1"/>
        <v>1430</v>
      </c>
      <c r="I37" s="943">
        <f t="shared" si="2"/>
        <v>-18.84716000000003</v>
      </c>
      <c r="J37" s="59">
        <f t="shared" si="4"/>
        <v>0.9869916161481105</v>
      </c>
    </row>
    <row r="38" spans="1:10" s="54" customFormat="1" ht="11.25">
      <c r="A38" s="1372"/>
      <c r="B38" s="697" t="s">
        <v>115</v>
      </c>
      <c r="C38" s="308">
        <v>1757.33844</v>
      </c>
      <c r="D38" s="306">
        <v>0</v>
      </c>
      <c r="E38" s="123">
        <f t="shared" si="0"/>
        <v>1757.33844</v>
      </c>
      <c r="F38" s="926">
        <v>1740</v>
      </c>
      <c r="G38" s="927">
        <v>0</v>
      </c>
      <c r="H38" s="125">
        <f t="shared" si="1"/>
        <v>1740</v>
      </c>
      <c r="I38" s="943">
        <f t="shared" si="2"/>
        <v>-17.33843999999999</v>
      </c>
      <c r="J38" s="59">
        <f t="shared" si="4"/>
        <v>0.9901336933140779</v>
      </c>
    </row>
    <row r="39" spans="1:10" s="54" customFormat="1" ht="11.25">
      <c r="A39" s="1372"/>
      <c r="B39" s="697" t="s">
        <v>116</v>
      </c>
      <c r="C39" s="308">
        <v>5461.76429</v>
      </c>
      <c r="D39" s="306">
        <v>0</v>
      </c>
      <c r="E39" s="123">
        <f t="shared" si="0"/>
        <v>5461.76429</v>
      </c>
      <c r="F39" s="926">
        <v>5400</v>
      </c>
      <c r="G39" s="927">
        <v>0</v>
      </c>
      <c r="H39" s="125">
        <f t="shared" si="1"/>
        <v>5400</v>
      </c>
      <c r="I39" s="943">
        <f t="shared" si="2"/>
        <v>-61.764290000000074</v>
      </c>
      <c r="J39" s="59">
        <f t="shared" si="4"/>
        <v>0.9886915130861497</v>
      </c>
    </row>
    <row r="40" spans="1:10" s="54" customFormat="1" ht="11.25">
      <c r="A40" s="1373" t="s">
        <v>378</v>
      </c>
      <c r="B40" s="1374"/>
      <c r="C40" s="308">
        <v>17070.89791</v>
      </c>
      <c r="D40" s="306">
        <v>0</v>
      </c>
      <c r="E40" s="123">
        <f t="shared" si="0"/>
        <v>17070.89791</v>
      </c>
      <c r="F40" s="926">
        <v>17000</v>
      </c>
      <c r="G40" s="927">
        <v>0</v>
      </c>
      <c r="H40" s="125">
        <f t="shared" si="1"/>
        <v>17000</v>
      </c>
      <c r="I40" s="943">
        <f t="shared" si="2"/>
        <v>-70.89790999999968</v>
      </c>
      <c r="J40" s="59">
        <f t="shared" si="4"/>
        <v>0.9958468552519157</v>
      </c>
    </row>
    <row r="41" spans="1:10" s="54" customFormat="1" ht="11.25">
      <c r="A41" s="1373" t="s">
        <v>379</v>
      </c>
      <c r="B41" s="1374"/>
      <c r="C41" s="308">
        <v>11663.74971</v>
      </c>
      <c r="D41" s="306">
        <v>193.0408</v>
      </c>
      <c r="E41" s="123">
        <f t="shared" si="0"/>
        <v>11856.79051</v>
      </c>
      <c r="F41" s="926">
        <v>11650</v>
      </c>
      <c r="G41" s="927">
        <v>200</v>
      </c>
      <c r="H41" s="125">
        <f t="shared" si="1"/>
        <v>11850</v>
      </c>
      <c r="I41" s="943">
        <f t="shared" si="2"/>
        <v>-6.790510000000722</v>
      </c>
      <c r="J41" s="59">
        <f t="shared" si="4"/>
        <v>0.9994272893668591</v>
      </c>
    </row>
    <row r="42" spans="1:10" s="54" customFormat="1" ht="11.25">
      <c r="A42" s="1370" t="s">
        <v>117</v>
      </c>
      <c r="B42" s="1371"/>
      <c r="C42" s="308">
        <v>243.69977</v>
      </c>
      <c r="D42" s="306">
        <v>0</v>
      </c>
      <c r="E42" s="123">
        <f t="shared" si="0"/>
        <v>243.69977</v>
      </c>
      <c r="F42" s="926">
        <v>260</v>
      </c>
      <c r="G42" s="927">
        <v>0</v>
      </c>
      <c r="H42" s="125">
        <f t="shared" si="1"/>
        <v>260</v>
      </c>
      <c r="I42" s="943">
        <f t="shared" si="2"/>
        <v>16.30023</v>
      </c>
      <c r="J42" s="59">
        <f t="shared" si="4"/>
        <v>1.0668865218871564</v>
      </c>
    </row>
    <row r="43" spans="1:10" s="54" customFormat="1" ht="11.25">
      <c r="A43" s="1370" t="s">
        <v>118</v>
      </c>
      <c r="B43" s="1586"/>
      <c r="C43" s="308">
        <v>6467.37566</v>
      </c>
      <c r="D43" s="306">
        <v>1.02024</v>
      </c>
      <c r="E43" s="123">
        <f t="shared" si="0"/>
        <v>6468.3958999999995</v>
      </c>
      <c r="F43" s="926">
        <v>5349</v>
      </c>
      <c r="G43" s="927">
        <v>0</v>
      </c>
      <c r="H43" s="125">
        <f t="shared" si="1"/>
        <v>5349</v>
      </c>
      <c r="I43" s="943">
        <f t="shared" si="2"/>
        <v>-1119.3958999999995</v>
      </c>
      <c r="J43" s="59">
        <f t="shared" si="4"/>
        <v>0.8269438177091171</v>
      </c>
    </row>
    <row r="44" spans="1:10" s="54" customFormat="1" ht="11.25">
      <c r="A44" s="1372" t="s">
        <v>96</v>
      </c>
      <c r="B44" s="703" t="s">
        <v>119</v>
      </c>
      <c r="C44" s="308">
        <v>1274.9968800000001</v>
      </c>
      <c r="D44" s="306">
        <v>0.97524</v>
      </c>
      <c r="E44" s="123">
        <f t="shared" si="0"/>
        <v>1275.9721200000001</v>
      </c>
      <c r="F44" s="926">
        <v>1094.507</v>
      </c>
      <c r="G44" s="927">
        <v>0</v>
      </c>
      <c r="H44" s="125">
        <f t="shared" si="1"/>
        <v>1094.507</v>
      </c>
      <c r="I44" s="943">
        <f t="shared" si="2"/>
        <v>-181.46512000000007</v>
      </c>
      <c r="J44" s="59">
        <f t="shared" si="4"/>
        <v>0.8577828487349708</v>
      </c>
    </row>
    <row r="45" spans="1:10" s="54" customFormat="1" ht="11.25">
      <c r="A45" s="1372"/>
      <c r="B45" s="704" t="s">
        <v>120</v>
      </c>
      <c r="C45" s="308">
        <v>32.96556</v>
      </c>
      <c r="D45" s="306">
        <v>0</v>
      </c>
      <c r="E45" s="123">
        <f aca="true" t="shared" si="5" ref="E45:E76">SUM(C45:D45)</f>
        <v>32.96556</v>
      </c>
      <c r="F45" s="926">
        <v>32.9</v>
      </c>
      <c r="G45" s="927">
        <v>0</v>
      </c>
      <c r="H45" s="125">
        <f aca="true" t="shared" si="6" ref="H45:H76">SUM(F45:G45)</f>
        <v>32.9</v>
      </c>
      <c r="I45" s="943">
        <f aca="true" t="shared" si="7" ref="I45:I76">+H45-E45</f>
        <v>-0.06556000000000495</v>
      </c>
      <c r="J45" s="59">
        <f t="shared" si="4"/>
        <v>0.9980112578096655</v>
      </c>
    </row>
    <row r="46" spans="1:10" s="54" customFormat="1" ht="11.25">
      <c r="A46" s="1372"/>
      <c r="B46" s="697" t="s">
        <v>121</v>
      </c>
      <c r="C46" s="308">
        <v>1124.07451</v>
      </c>
      <c r="D46" s="306">
        <v>0.045</v>
      </c>
      <c r="E46" s="123">
        <f t="shared" si="5"/>
        <v>1124.11951</v>
      </c>
      <c r="F46" s="926">
        <v>1066.1000000000001</v>
      </c>
      <c r="G46" s="927">
        <v>0</v>
      </c>
      <c r="H46" s="125">
        <f t="shared" si="6"/>
        <v>1066.1000000000001</v>
      </c>
      <c r="I46" s="943">
        <f t="shared" si="7"/>
        <v>-58.019509999999855</v>
      </c>
      <c r="J46" s="59">
        <f t="shared" si="4"/>
        <v>0.9483867066767662</v>
      </c>
    </row>
    <row r="47" spans="1:10" s="54" customFormat="1" ht="11.25">
      <c r="A47" s="1372"/>
      <c r="B47" s="704" t="s">
        <v>122</v>
      </c>
      <c r="C47" s="308">
        <v>232.95256</v>
      </c>
      <c r="D47" s="306">
        <v>0</v>
      </c>
      <c r="E47" s="123">
        <f t="shared" si="5"/>
        <v>232.95256</v>
      </c>
      <c r="F47" s="926">
        <v>6.7</v>
      </c>
      <c r="G47" s="927">
        <v>0</v>
      </c>
      <c r="H47" s="125">
        <f t="shared" si="6"/>
        <v>6.7</v>
      </c>
      <c r="I47" s="943">
        <f t="shared" si="7"/>
        <v>-226.25256000000002</v>
      </c>
      <c r="J47" s="59">
        <f aca="true" t="shared" si="8" ref="J47:J57">+H47/E47</f>
        <v>0.02876122073953598</v>
      </c>
    </row>
    <row r="48" spans="1:10" s="54" customFormat="1" ht="11.25" customHeight="1">
      <c r="A48" s="1411" t="s">
        <v>126</v>
      </c>
      <c r="B48" s="1412"/>
      <c r="C48" s="308">
        <v>1117.96848</v>
      </c>
      <c r="D48" s="306">
        <v>0</v>
      </c>
      <c r="E48" s="123">
        <f t="shared" si="5"/>
        <v>1117.96848</v>
      </c>
      <c r="F48" s="926">
        <v>1045</v>
      </c>
      <c r="G48" s="927">
        <v>0</v>
      </c>
      <c r="H48" s="125">
        <f t="shared" si="6"/>
        <v>1045</v>
      </c>
      <c r="I48" s="943"/>
      <c r="J48" s="59">
        <f t="shared" si="8"/>
        <v>0.9347311831188657</v>
      </c>
    </row>
    <row r="49" spans="1:10" s="54" customFormat="1" ht="11.25">
      <c r="A49" s="1367" t="s">
        <v>96</v>
      </c>
      <c r="B49" s="697" t="s">
        <v>127</v>
      </c>
      <c r="C49" s="308">
        <v>531.92152</v>
      </c>
      <c r="D49" s="306">
        <v>0</v>
      </c>
      <c r="E49" s="123">
        <f t="shared" si="5"/>
        <v>531.92152</v>
      </c>
      <c r="F49" s="926">
        <v>515</v>
      </c>
      <c r="G49" s="927">
        <v>0</v>
      </c>
      <c r="H49" s="125">
        <f t="shared" si="6"/>
        <v>515</v>
      </c>
      <c r="I49" s="943">
        <f t="shared" si="7"/>
        <v>-16.921519999999987</v>
      </c>
      <c r="J49" s="59">
        <f t="shared" si="8"/>
        <v>0.9681879387019349</v>
      </c>
    </row>
    <row r="50" spans="1:10" s="54" customFormat="1" ht="11.25">
      <c r="A50" s="1367"/>
      <c r="B50" s="697" t="s">
        <v>128</v>
      </c>
      <c r="C50" s="308">
        <v>586.04696</v>
      </c>
      <c r="D50" s="306">
        <v>0</v>
      </c>
      <c r="E50" s="123">
        <f t="shared" si="5"/>
        <v>586.04696</v>
      </c>
      <c r="F50" s="926">
        <v>530</v>
      </c>
      <c r="G50" s="927">
        <v>0</v>
      </c>
      <c r="H50" s="125">
        <f t="shared" si="6"/>
        <v>530</v>
      </c>
      <c r="I50" s="943">
        <f t="shared" si="7"/>
        <v>-56.04696000000001</v>
      </c>
      <c r="J50" s="59">
        <f t="shared" si="8"/>
        <v>0.904364387454548</v>
      </c>
    </row>
    <row r="51" spans="1:10" s="54" customFormat="1" ht="11.25">
      <c r="A51" s="1375" t="s">
        <v>380</v>
      </c>
      <c r="B51" s="1376"/>
      <c r="C51" s="308">
        <v>1448.53268</v>
      </c>
      <c r="D51" s="306">
        <v>0.04466</v>
      </c>
      <c r="E51" s="123">
        <f t="shared" si="5"/>
        <v>1448.57734</v>
      </c>
      <c r="F51" s="926">
        <v>1200</v>
      </c>
      <c r="G51" s="927">
        <v>0</v>
      </c>
      <c r="H51" s="125">
        <f t="shared" si="6"/>
        <v>1200</v>
      </c>
      <c r="I51" s="943">
        <f t="shared" si="7"/>
        <v>-248.57734000000005</v>
      </c>
      <c r="J51" s="59">
        <f t="shared" si="8"/>
        <v>0.8283989862771152</v>
      </c>
    </row>
    <row r="52" spans="1:10" s="54" customFormat="1" ht="11.25">
      <c r="A52" s="1411" t="s">
        <v>129</v>
      </c>
      <c r="B52" s="1412"/>
      <c r="C52" s="309">
        <v>30.0343</v>
      </c>
      <c r="D52" s="310">
        <v>0</v>
      </c>
      <c r="E52" s="123">
        <f t="shared" si="5"/>
        <v>30.0343</v>
      </c>
      <c r="F52" s="926">
        <v>35</v>
      </c>
      <c r="G52" s="927">
        <v>0</v>
      </c>
      <c r="H52" s="125">
        <f t="shared" si="6"/>
        <v>35</v>
      </c>
      <c r="I52" s="943">
        <f t="shared" si="7"/>
        <v>4.965699999999998</v>
      </c>
      <c r="J52" s="59">
        <f t="shared" si="8"/>
        <v>1.1653343011157242</v>
      </c>
    </row>
    <row r="53" spans="1:10" s="54" customFormat="1" ht="11.25">
      <c r="A53" s="1413" t="s">
        <v>381</v>
      </c>
      <c r="B53" s="1414"/>
      <c r="C53" s="308">
        <v>5187.315</v>
      </c>
      <c r="D53" s="306">
        <v>0</v>
      </c>
      <c r="E53" s="123">
        <f t="shared" si="5"/>
        <v>5187.315</v>
      </c>
      <c r="F53" s="926">
        <v>4655</v>
      </c>
      <c r="G53" s="927">
        <v>0</v>
      </c>
      <c r="H53" s="125">
        <f t="shared" si="6"/>
        <v>4655</v>
      </c>
      <c r="I53" s="943">
        <f t="shared" si="7"/>
        <v>-532.3149999999996</v>
      </c>
      <c r="J53" s="59">
        <f t="shared" si="8"/>
        <v>0.8973814005897078</v>
      </c>
    </row>
    <row r="54" spans="1:10" s="108" customFormat="1" ht="11.25">
      <c r="A54" s="1415" t="s">
        <v>130</v>
      </c>
      <c r="B54" s="1416"/>
      <c r="C54" s="896">
        <v>27826.19637</v>
      </c>
      <c r="D54" s="892">
        <v>244.63433999999998</v>
      </c>
      <c r="E54" s="903">
        <f t="shared" si="5"/>
        <v>28070.830710000002</v>
      </c>
      <c r="F54" s="928">
        <v>32690</v>
      </c>
      <c r="G54" s="929">
        <v>370</v>
      </c>
      <c r="H54" s="904">
        <f t="shared" si="6"/>
        <v>33060</v>
      </c>
      <c r="I54" s="944">
        <f t="shared" si="7"/>
        <v>4989.169289999998</v>
      </c>
      <c r="J54" s="890">
        <f t="shared" si="8"/>
        <v>1.1777350069024728</v>
      </c>
    </row>
    <row r="55" spans="1:10" s="54" customFormat="1" ht="11.25">
      <c r="A55" s="1360" t="s">
        <v>131</v>
      </c>
      <c r="B55" s="1412"/>
      <c r="C55" s="309">
        <v>10122.5092</v>
      </c>
      <c r="D55" s="310">
        <v>56.72322</v>
      </c>
      <c r="E55" s="123">
        <f t="shared" si="5"/>
        <v>10179.23242</v>
      </c>
      <c r="F55" s="926">
        <v>12100</v>
      </c>
      <c r="G55" s="927">
        <v>110</v>
      </c>
      <c r="H55" s="125">
        <f t="shared" si="6"/>
        <v>12210</v>
      </c>
      <c r="I55" s="943">
        <f t="shared" si="7"/>
        <v>2030.7675799999997</v>
      </c>
      <c r="J55" s="59">
        <f t="shared" si="8"/>
        <v>1.1995010523593095</v>
      </c>
    </row>
    <row r="56" spans="1:10" s="54" customFormat="1" ht="11.25">
      <c r="A56" s="1360" t="s">
        <v>132</v>
      </c>
      <c r="B56" s="1412"/>
      <c r="C56" s="309">
        <v>4616.26754</v>
      </c>
      <c r="D56" s="310">
        <v>60.36755</v>
      </c>
      <c r="E56" s="123">
        <f t="shared" si="5"/>
        <v>4676.63509</v>
      </c>
      <c r="F56" s="926">
        <v>5500</v>
      </c>
      <c r="G56" s="927">
        <v>60</v>
      </c>
      <c r="H56" s="125">
        <f t="shared" si="6"/>
        <v>5560</v>
      </c>
      <c r="I56" s="943">
        <f t="shared" si="7"/>
        <v>883.3649100000002</v>
      </c>
      <c r="J56" s="59">
        <f t="shared" si="8"/>
        <v>1.1888889966824416</v>
      </c>
    </row>
    <row r="57" spans="1:10" s="54" customFormat="1" ht="11.25">
      <c r="A57" s="1360" t="s">
        <v>133</v>
      </c>
      <c r="B57" s="1412"/>
      <c r="C57" s="308">
        <v>12596.20715</v>
      </c>
      <c r="D57" s="306">
        <v>127.29567</v>
      </c>
      <c r="E57" s="123">
        <f t="shared" si="5"/>
        <v>12723.50282</v>
      </c>
      <c r="F57" s="926">
        <v>14500</v>
      </c>
      <c r="G57" s="927">
        <v>200</v>
      </c>
      <c r="H57" s="125">
        <f t="shared" si="6"/>
        <v>14700</v>
      </c>
      <c r="I57" s="943">
        <f t="shared" si="7"/>
        <v>1976.4971800000003</v>
      </c>
      <c r="J57" s="59">
        <f t="shared" si="8"/>
        <v>1.1553422204530939</v>
      </c>
    </row>
    <row r="58" spans="1:10" s="54" customFormat="1" ht="11.25">
      <c r="A58" s="1360" t="s">
        <v>134</v>
      </c>
      <c r="B58" s="1412"/>
      <c r="C58" s="308">
        <v>491.21248</v>
      </c>
      <c r="D58" s="306">
        <v>0.2479</v>
      </c>
      <c r="E58" s="123">
        <f t="shared" si="5"/>
        <v>491.46038000000004</v>
      </c>
      <c r="F58" s="926">
        <v>590</v>
      </c>
      <c r="G58" s="927">
        <v>0</v>
      </c>
      <c r="H58" s="125">
        <f t="shared" si="6"/>
        <v>590</v>
      </c>
      <c r="I58" s="943">
        <f t="shared" si="7"/>
        <v>98.53961999999996</v>
      </c>
      <c r="J58" s="59">
        <f aca="true" t="shared" si="9" ref="J58:J66">+H58/E58</f>
        <v>1.2005036906535578</v>
      </c>
    </row>
    <row r="59" spans="1:10" s="108" customFormat="1" ht="11.25">
      <c r="A59" s="1362" t="s">
        <v>135</v>
      </c>
      <c r="B59" s="1363"/>
      <c r="C59" s="896">
        <v>0</v>
      </c>
      <c r="D59" s="892">
        <v>0</v>
      </c>
      <c r="E59" s="903">
        <f t="shared" si="5"/>
        <v>0</v>
      </c>
      <c r="F59" s="928">
        <v>0</v>
      </c>
      <c r="G59" s="929">
        <v>0</v>
      </c>
      <c r="H59" s="904">
        <f t="shared" si="6"/>
        <v>0</v>
      </c>
      <c r="I59" s="944">
        <f t="shared" si="7"/>
        <v>0</v>
      </c>
      <c r="J59" s="890"/>
    </row>
    <row r="60" spans="1:10" s="54" customFormat="1" ht="11.25">
      <c r="A60" s="1362" t="s">
        <v>136</v>
      </c>
      <c r="B60" s="1363"/>
      <c r="C60" s="896">
        <v>0</v>
      </c>
      <c r="D60" s="892">
        <v>38831.98329</v>
      </c>
      <c r="E60" s="903">
        <f t="shared" si="5"/>
        <v>38831.98329</v>
      </c>
      <c r="F60" s="928">
        <v>0</v>
      </c>
      <c r="G60" s="929">
        <v>40000</v>
      </c>
      <c r="H60" s="904">
        <f t="shared" si="6"/>
        <v>40000</v>
      </c>
      <c r="I60" s="944">
        <f t="shared" si="7"/>
        <v>1168.0167100000035</v>
      </c>
      <c r="J60" s="890">
        <f t="shared" si="9"/>
        <v>1.0300787292082707</v>
      </c>
    </row>
    <row r="61" spans="1:10" s="54" customFormat="1" ht="11.25" customHeight="1">
      <c r="A61" s="1415" t="s">
        <v>382</v>
      </c>
      <c r="B61" s="1416"/>
      <c r="C61" s="905">
        <v>0</v>
      </c>
      <c r="D61" s="906">
        <v>0</v>
      </c>
      <c r="E61" s="903">
        <f t="shared" si="5"/>
        <v>0</v>
      </c>
      <c r="F61" s="930">
        <v>0</v>
      </c>
      <c r="G61" s="931">
        <v>0</v>
      </c>
      <c r="H61" s="904">
        <f t="shared" si="6"/>
        <v>0</v>
      </c>
      <c r="I61" s="944">
        <f t="shared" si="7"/>
        <v>0</v>
      </c>
      <c r="J61" s="890"/>
    </row>
    <row r="62" spans="1:10" s="108" customFormat="1" ht="11.25" customHeight="1">
      <c r="A62" s="1415" t="s">
        <v>383</v>
      </c>
      <c r="B62" s="1416"/>
      <c r="C62" s="896">
        <v>0</v>
      </c>
      <c r="D62" s="892">
        <v>0</v>
      </c>
      <c r="E62" s="903">
        <f t="shared" si="5"/>
        <v>0</v>
      </c>
      <c r="F62" s="928">
        <v>-662.5</v>
      </c>
      <c r="G62" s="929">
        <v>-77.5</v>
      </c>
      <c r="H62" s="904">
        <f t="shared" si="6"/>
        <v>-740</v>
      </c>
      <c r="I62" s="944">
        <f t="shared" si="7"/>
        <v>-740</v>
      </c>
      <c r="J62" s="890"/>
    </row>
    <row r="63" spans="1:10" s="108" customFormat="1" ht="11.25" customHeight="1">
      <c r="A63" s="1415" t="s">
        <v>384</v>
      </c>
      <c r="B63" s="1416"/>
      <c r="C63" s="896">
        <v>0</v>
      </c>
      <c r="D63" s="892">
        <v>0</v>
      </c>
      <c r="E63" s="903">
        <f t="shared" si="5"/>
        <v>0</v>
      </c>
      <c r="F63" s="928">
        <v>0</v>
      </c>
      <c r="G63" s="929">
        <v>0</v>
      </c>
      <c r="H63" s="904">
        <f t="shared" si="6"/>
        <v>0</v>
      </c>
      <c r="I63" s="944">
        <f t="shared" si="7"/>
        <v>0</v>
      </c>
      <c r="J63" s="890"/>
    </row>
    <row r="64" spans="1:10" s="108" customFormat="1" ht="11.25" customHeight="1">
      <c r="A64" s="1362" t="s">
        <v>461</v>
      </c>
      <c r="B64" s="1363"/>
      <c r="C64" s="896">
        <v>59197.977009999995</v>
      </c>
      <c r="D64" s="892">
        <v>141.33999</v>
      </c>
      <c r="E64" s="903">
        <f t="shared" si="5"/>
        <v>59339.316999999995</v>
      </c>
      <c r="F64" s="928">
        <f>56854.324+84.61767243+115.2-21.8455</f>
        <v>57032.29617243</v>
      </c>
      <c r="G64" s="929">
        <v>80</v>
      </c>
      <c r="H64" s="904">
        <f t="shared" si="6"/>
        <v>57112.29617243</v>
      </c>
      <c r="I64" s="944">
        <f t="shared" si="7"/>
        <v>-2227.020827569999</v>
      </c>
      <c r="J64" s="890">
        <f t="shared" si="9"/>
        <v>0.9624697259732531</v>
      </c>
    </row>
    <row r="65" spans="1:10" s="54" customFormat="1" ht="11.25" customHeight="1">
      <c r="A65" s="1360" t="s">
        <v>137</v>
      </c>
      <c r="B65" s="1361"/>
      <c r="C65" s="308">
        <v>11282.212619999998</v>
      </c>
      <c r="D65" s="306">
        <v>2.123</v>
      </c>
      <c r="E65" s="123">
        <f t="shared" si="5"/>
        <v>11284.335619999998</v>
      </c>
      <c r="F65" s="926">
        <v>12330</v>
      </c>
      <c r="G65" s="927">
        <v>0</v>
      </c>
      <c r="H65" s="125">
        <f t="shared" si="6"/>
        <v>12330</v>
      </c>
      <c r="I65" s="943">
        <f t="shared" si="7"/>
        <v>1045.664380000002</v>
      </c>
      <c r="J65" s="59">
        <f t="shared" si="9"/>
        <v>1.0926651258180144</v>
      </c>
    </row>
    <row r="66" spans="1:10" s="55" customFormat="1" ht="11.25" customHeight="1">
      <c r="A66" s="1417" t="s">
        <v>96</v>
      </c>
      <c r="B66" s="697" t="s">
        <v>138</v>
      </c>
      <c r="C66" s="308">
        <v>2245.12099</v>
      </c>
      <c r="D66" s="306">
        <v>0</v>
      </c>
      <c r="E66" s="123">
        <f t="shared" si="5"/>
        <v>2245.12099</v>
      </c>
      <c r="F66" s="926">
        <v>2510</v>
      </c>
      <c r="G66" s="927">
        <v>0</v>
      </c>
      <c r="H66" s="125">
        <f t="shared" si="6"/>
        <v>2510</v>
      </c>
      <c r="I66" s="943">
        <f t="shared" si="7"/>
        <v>264.8790100000001</v>
      </c>
      <c r="J66" s="59">
        <f t="shared" si="9"/>
        <v>1.1179798376924</v>
      </c>
    </row>
    <row r="67" spans="1:10" s="54" customFormat="1" ht="11.25" customHeight="1">
      <c r="A67" s="1372"/>
      <c r="B67" s="697" t="s">
        <v>139</v>
      </c>
      <c r="C67" s="308">
        <v>7441.358689999999</v>
      </c>
      <c r="D67" s="310">
        <v>0</v>
      </c>
      <c r="E67" s="123">
        <f t="shared" si="5"/>
        <v>7441.358689999999</v>
      </c>
      <c r="F67" s="926">
        <v>8230</v>
      </c>
      <c r="G67" s="927"/>
      <c r="H67" s="125">
        <f t="shared" si="6"/>
        <v>8230</v>
      </c>
      <c r="I67" s="943">
        <f t="shared" si="7"/>
        <v>788.6413100000009</v>
      </c>
      <c r="J67" s="59">
        <f aca="true" t="shared" si="10" ref="J67:J76">+H67/E67</f>
        <v>1.1059808218974594</v>
      </c>
    </row>
    <row r="68" spans="1:10" s="54" customFormat="1" ht="11.25">
      <c r="A68" s="1372"/>
      <c r="B68" s="697" t="s">
        <v>140</v>
      </c>
      <c r="C68" s="308">
        <v>1595.7329399999999</v>
      </c>
      <c r="D68" s="306">
        <v>2.123</v>
      </c>
      <c r="E68" s="123">
        <f t="shared" si="5"/>
        <v>1597.85594</v>
      </c>
      <c r="F68" s="926">
        <v>1590</v>
      </c>
      <c r="G68" s="927">
        <v>0</v>
      </c>
      <c r="H68" s="125">
        <f t="shared" si="6"/>
        <v>1590</v>
      </c>
      <c r="I68" s="943">
        <f t="shared" si="7"/>
        <v>-7.855939999999919</v>
      </c>
      <c r="J68" s="59">
        <f t="shared" si="10"/>
        <v>0.9950834491374736</v>
      </c>
    </row>
    <row r="69" spans="1:10" s="54" customFormat="1" ht="11.25" customHeight="1">
      <c r="A69" s="1360" t="s">
        <v>141</v>
      </c>
      <c r="B69" s="1361"/>
      <c r="C69" s="312">
        <v>46831.87454</v>
      </c>
      <c r="D69" s="313">
        <v>139.21699</v>
      </c>
      <c r="E69" s="123">
        <f t="shared" si="5"/>
        <v>46971.09153</v>
      </c>
      <c r="F69" s="932">
        <f>43464.324+84.61767243-21.8455</f>
        <v>43527.09617243</v>
      </c>
      <c r="G69" s="933">
        <v>80</v>
      </c>
      <c r="H69" s="125">
        <f t="shared" si="6"/>
        <v>43607.09617243</v>
      </c>
      <c r="I69" s="943">
        <f t="shared" si="7"/>
        <v>-3363.9953575699983</v>
      </c>
      <c r="J69" s="59">
        <f t="shared" si="10"/>
        <v>0.9283815800741729</v>
      </c>
    </row>
    <row r="70" spans="1:10" s="54" customFormat="1" ht="11.25">
      <c r="A70" s="1423" t="s">
        <v>96</v>
      </c>
      <c r="B70" s="875" t="s">
        <v>142</v>
      </c>
      <c r="C70" s="307">
        <v>5496.362</v>
      </c>
      <c r="D70" s="313">
        <v>0</v>
      </c>
      <c r="E70" s="123">
        <f t="shared" si="5"/>
        <v>5496.362</v>
      </c>
      <c r="F70" s="934">
        <v>5500</v>
      </c>
      <c r="G70" s="927">
        <v>0</v>
      </c>
      <c r="H70" s="125">
        <f t="shared" si="6"/>
        <v>5500</v>
      </c>
      <c r="I70" s="943">
        <f t="shared" si="7"/>
        <v>3.63799999999992</v>
      </c>
      <c r="J70" s="59">
        <f t="shared" si="10"/>
        <v>1.0006618923571629</v>
      </c>
    </row>
    <row r="71" spans="1:10" s="54" customFormat="1" ht="11.25" customHeight="1">
      <c r="A71" s="1424"/>
      <c r="B71" s="875" t="s">
        <v>143</v>
      </c>
      <c r="C71" s="307">
        <v>-537.30768</v>
      </c>
      <c r="D71" s="306">
        <v>36.2576</v>
      </c>
      <c r="E71" s="123">
        <f t="shared" si="5"/>
        <v>-501.05008</v>
      </c>
      <c r="F71" s="934">
        <v>30</v>
      </c>
      <c r="G71" s="927">
        <v>0</v>
      </c>
      <c r="H71" s="125">
        <f t="shared" si="6"/>
        <v>30</v>
      </c>
      <c r="I71" s="943">
        <f t="shared" si="7"/>
        <v>531.05008</v>
      </c>
      <c r="J71" s="59">
        <f t="shared" si="10"/>
        <v>-0.059874254485699316</v>
      </c>
    </row>
    <row r="72" spans="1:10" s="54" customFormat="1" ht="11.25" customHeight="1">
      <c r="A72" s="1424"/>
      <c r="B72" s="875" t="s">
        <v>144</v>
      </c>
      <c r="C72" s="307">
        <v>14922.92202</v>
      </c>
      <c r="D72" s="313">
        <v>0</v>
      </c>
      <c r="E72" s="123">
        <f t="shared" si="5"/>
        <v>14922.92202</v>
      </c>
      <c r="F72" s="934">
        <v>10000</v>
      </c>
      <c r="G72" s="933">
        <v>0</v>
      </c>
      <c r="H72" s="125">
        <f t="shared" si="6"/>
        <v>10000</v>
      </c>
      <c r="I72" s="943">
        <f t="shared" si="7"/>
        <v>-4922.92202</v>
      </c>
      <c r="J72" s="59">
        <f t="shared" si="10"/>
        <v>0.6701100485948931</v>
      </c>
    </row>
    <row r="73" spans="1:10" s="54" customFormat="1" ht="11.25" customHeight="1">
      <c r="A73" s="1424"/>
      <c r="B73" s="875" t="s">
        <v>385</v>
      </c>
      <c r="C73" s="314">
        <v>3252.7648</v>
      </c>
      <c r="D73" s="315">
        <v>0</v>
      </c>
      <c r="E73" s="123">
        <f t="shared" si="5"/>
        <v>3252.7648</v>
      </c>
      <c r="F73" s="926">
        <v>3250</v>
      </c>
      <c r="G73" s="927">
        <v>0</v>
      </c>
      <c r="H73" s="125">
        <f t="shared" si="6"/>
        <v>3250</v>
      </c>
      <c r="I73" s="943">
        <f t="shared" si="7"/>
        <v>-2.764799999999923</v>
      </c>
      <c r="J73" s="59">
        <f t="shared" si="10"/>
        <v>0.9991500153961331</v>
      </c>
    </row>
    <row r="74" spans="1:10" s="54" customFormat="1" ht="11.25">
      <c r="A74" s="1424"/>
      <c r="B74" s="875" t="s">
        <v>145</v>
      </c>
      <c r="C74" s="308">
        <v>2358.15994</v>
      </c>
      <c r="D74" s="306">
        <v>0</v>
      </c>
      <c r="E74" s="123">
        <f t="shared" si="5"/>
        <v>2358.15994</v>
      </c>
      <c r="F74" s="926">
        <v>2475</v>
      </c>
      <c r="G74" s="927">
        <v>0</v>
      </c>
      <c r="H74" s="125">
        <f t="shared" si="6"/>
        <v>2475</v>
      </c>
      <c r="I74" s="943">
        <f t="shared" si="7"/>
        <v>116.84006</v>
      </c>
      <c r="J74" s="59">
        <f t="shared" si="10"/>
        <v>1.0495471312263918</v>
      </c>
    </row>
    <row r="75" spans="1:10" s="54" customFormat="1" ht="11.25">
      <c r="A75" s="1425"/>
      <c r="B75" s="875" t="s">
        <v>146</v>
      </c>
      <c r="C75" s="308">
        <v>1111.493</v>
      </c>
      <c r="D75" s="306">
        <v>1.188</v>
      </c>
      <c r="E75" s="123">
        <f t="shared" si="5"/>
        <v>1112.681</v>
      </c>
      <c r="F75" s="926">
        <v>1100</v>
      </c>
      <c r="G75" s="927">
        <v>0</v>
      </c>
      <c r="H75" s="125">
        <f t="shared" si="6"/>
        <v>1100</v>
      </c>
      <c r="I75" s="943">
        <f t="shared" si="7"/>
        <v>-12.68100000000004</v>
      </c>
      <c r="J75" s="59">
        <f t="shared" si="10"/>
        <v>0.9886032025351381</v>
      </c>
    </row>
    <row r="76" spans="1:10" s="108" customFormat="1" ht="11.25">
      <c r="A76" s="1362" t="s">
        <v>466</v>
      </c>
      <c r="B76" s="1363"/>
      <c r="C76" s="896">
        <v>423973.01064</v>
      </c>
      <c r="D76" s="892">
        <v>303.87558</v>
      </c>
      <c r="E76" s="903">
        <f t="shared" si="5"/>
        <v>424276.88622</v>
      </c>
      <c r="F76" s="928">
        <v>425623.43610000005</v>
      </c>
      <c r="G76" s="929">
        <v>340</v>
      </c>
      <c r="H76" s="904">
        <f t="shared" si="6"/>
        <v>425963.43610000005</v>
      </c>
      <c r="I76" s="944">
        <f t="shared" si="7"/>
        <v>1686.5498800000641</v>
      </c>
      <c r="J76" s="890">
        <f t="shared" si="10"/>
        <v>1.0039751160970045</v>
      </c>
    </row>
    <row r="77" spans="1:10" s="54" customFormat="1" ht="11.25">
      <c r="A77" s="1426" t="s">
        <v>148</v>
      </c>
      <c r="B77" s="1427"/>
      <c r="C77" s="308">
        <v>311701.10199</v>
      </c>
      <c r="D77" s="306">
        <v>229.7514</v>
      </c>
      <c r="E77" s="123">
        <f aca="true" t="shared" si="11" ref="E77:E95">SUM(C77:D77)</f>
        <v>311930.85339</v>
      </c>
      <c r="F77" s="926">
        <v>315543.286</v>
      </c>
      <c r="G77" s="927">
        <v>250</v>
      </c>
      <c r="H77" s="125">
        <f aca="true" t="shared" si="12" ref="H77:H96">SUM(F77:G77)</f>
        <v>315793.286</v>
      </c>
      <c r="I77" s="943">
        <f aca="true" t="shared" si="13" ref="I77:I96">+H77-E77</f>
        <v>3862.432610000018</v>
      </c>
      <c r="J77" s="59">
        <f aca="true" t="shared" si="14" ref="J77:J83">+H77/E77</f>
        <v>1.012382335918438</v>
      </c>
    </row>
    <row r="78" spans="1:10" s="54" customFormat="1" ht="11.25">
      <c r="A78" s="1382" t="s">
        <v>96</v>
      </c>
      <c r="B78" s="876" t="s">
        <v>149</v>
      </c>
      <c r="C78" s="308">
        <v>284352.55699</v>
      </c>
      <c r="D78" s="306">
        <v>217.87539999999998</v>
      </c>
      <c r="E78" s="123">
        <f t="shared" si="11"/>
        <v>284570.43239000003</v>
      </c>
      <c r="F78" s="926">
        <v>279543.286</v>
      </c>
      <c r="G78" s="927">
        <v>250</v>
      </c>
      <c r="H78" s="125">
        <f t="shared" si="12"/>
        <v>279793.286</v>
      </c>
      <c r="I78" s="943">
        <f t="shared" si="13"/>
        <v>-4777.146390000009</v>
      </c>
      <c r="J78" s="59">
        <f t="shared" si="14"/>
        <v>0.9832127802249919</v>
      </c>
    </row>
    <row r="79" spans="1:10" s="54" customFormat="1" ht="11.25" customHeight="1">
      <c r="A79" s="1383"/>
      <c r="B79" s="875" t="s">
        <v>150</v>
      </c>
      <c r="C79" s="312">
        <v>27348.545</v>
      </c>
      <c r="D79" s="313">
        <v>11.876</v>
      </c>
      <c r="E79" s="123">
        <f t="shared" si="11"/>
        <v>27360.421</v>
      </c>
      <c r="F79" s="932">
        <v>36000</v>
      </c>
      <c r="G79" s="933">
        <v>0</v>
      </c>
      <c r="H79" s="125">
        <f t="shared" si="12"/>
        <v>36000</v>
      </c>
      <c r="I79" s="943">
        <f t="shared" si="13"/>
        <v>8639.579000000002</v>
      </c>
      <c r="J79" s="59">
        <f t="shared" si="14"/>
        <v>1.3157692273814063</v>
      </c>
    </row>
    <row r="80" spans="1:10" s="54" customFormat="1" ht="11.25" customHeight="1">
      <c r="A80" s="1360" t="s">
        <v>151</v>
      </c>
      <c r="B80" s="1361"/>
      <c r="C80" s="309">
        <v>112271.90865000001</v>
      </c>
      <c r="D80" s="311">
        <v>74.12418</v>
      </c>
      <c r="E80" s="123">
        <f t="shared" si="11"/>
        <v>112346.03283000001</v>
      </c>
      <c r="F80" s="926">
        <v>110080.1501</v>
      </c>
      <c r="G80" s="927">
        <v>90</v>
      </c>
      <c r="H80" s="125">
        <f t="shared" si="12"/>
        <v>110170.1501</v>
      </c>
      <c r="I80" s="943">
        <f t="shared" si="13"/>
        <v>-2175.882730000012</v>
      </c>
      <c r="J80" s="59">
        <f t="shared" si="14"/>
        <v>0.9806323136190085</v>
      </c>
    </row>
    <row r="81" spans="1:10" s="108" customFormat="1" ht="11.25">
      <c r="A81" s="1362" t="s">
        <v>462</v>
      </c>
      <c r="B81" s="1363"/>
      <c r="C81" s="896">
        <v>14.387</v>
      </c>
      <c r="D81" s="892">
        <v>0</v>
      </c>
      <c r="E81" s="903">
        <f t="shared" si="11"/>
        <v>14.387</v>
      </c>
      <c r="F81" s="928">
        <v>15</v>
      </c>
      <c r="G81" s="929">
        <v>0</v>
      </c>
      <c r="H81" s="904">
        <f t="shared" si="12"/>
        <v>15</v>
      </c>
      <c r="I81" s="944">
        <f t="shared" si="13"/>
        <v>0.6129999999999995</v>
      </c>
      <c r="J81" s="890">
        <f t="shared" si="14"/>
        <v>1.0426079099186765</v>
      </c>
    </row>
    <row r="82" spans="1:10" s="108" customFormat="1" ht="11.25">
      <c r="A82" s="1415" t="s">
        <v>463</v>
      </c>
      <c r="B82" s="1416"/>
      <c r="C82" s="896">
        <v>4260.89604</v>
      </c>
      <c r="D82" s="892">
        <v>69.54242</v>
      </c>
      <c r="E82" s="903">
        <f t="shared" si="11"/>
        <v>4330.438459999999</v>
      </c>
      <c r="F82" s="928">
        <v>3400</v>
      </c>
      <c r="G82" s="929">
        <v>10</v>
      </c>
      <c r="H82" s="904">
        <f t="shared" si="12"/>
        <v>3410</v>
      </c>
      <c r="I82" s="944">
        <f t="shared" si="13"/>
        <v>-920.4384599999994</v>
      </c>
      <c r="J82" s="890">
        <f t="shared" si="14"/>
        <v>0.7874491304975156</v>
      </c>
    </row>
    <row r="83" spans="1:10" s="54" customFormat="1" ht="11.25">
      <c r="A83" s="1360" t="s">
        <v>152</v>
      </c>
      <c r="B83" s="1361"/>
      <c r="C83" s="309">
        <v>56.34777</v>
      </c>
      <c r="D83" s="310">
        <v>0</v>
      </c>
      <c r="E83" s="123">
        <f t="shared" si="11"/>
        <v>56.34777</v>
      </c>
      <c r="F83" s="926">
        <v>60</v>
      </c>
      <c r="G83" s="927">
        <v>0</v>
      </c>
      <c r="H83" s="125">
        <f t="shared" si="12"/>
        <v>60</v>
      </c>
      <c r="I83" s="943">
        <f t="shared" si="13"/>
        <v>3.652230000000003</v>
      </c>
      <c r="J83" s="59">
        <f t="shared" si="14"/>
        <v>1.0648158747009864</v>
      </c>
    </row>
    <row r="84" spans="1:10" s="54" customFormat="1" ht="11.25" customHeight="1">
      <c r="A84" s="1360" t="s">
        <v>386</v>
      </c>
      <c r="B84" s="1361"/>
      <c r="C84" s="309">
        <v>3173.46098</v>
      </c>
      <c r="D84" s="311">
        <v>69.54242</v>
      </c>
      <c r="E84" s="123">
        <f t="shared" si="11"/>
        <v>3243.0034</v>
      </c>
      <c r="F84" s="926">
        <v>3000</v>
      </c>
      <c r="G84" s="927">
        <v>60</v>
      </c>
      <c r="H84" s="125">
        <f t="shared" si="12"/>
        <v>3060</v>
      </c>
      <c r="I84" s="943">
        <f t="shared" si="13"/>
        <v>-183.00340000000006</v>
      </c>
      <c r="J84" s="59">
        <f>+H84/E84</f>
        <v>0.9435697785577406</v>
      </c>
    </row>
    <row r="85" spans="1:10" s="54" customFormat="1" ht="11.25" customHeight="1">
      <c r="A85" s="1362" t="s">
        <v>464</v>
      </c>
      <c r="B85" s="1363"/>
      <c r="C85" s="896">
        <f>8085.69699+C89</f>
        <v>13162.87679</v>
      </c>
      <c r="D85" s="892">
        <v>-3.3781</v>
      </c>
      <c r="E85" s="903">
        <f t="shared" si="11"/>
        <v>13159.49869</v>
      </c>
      <c r="F85" s="928">
        <v>15596.588</v>
      </c>
      <c r="G85" s="929">
        <v>0</v>
      </c>
      <c r="H85" s="904">
        <f t="shared" si="12"/>
        <v>15596.588</v>
      </c>
      <c r="I85" s="944">
        <f t="shared" si="13"/>
        <v>2437.0893099999994</v>
      </c>
      <c r="J85" s="890">
        <f>+H85/E85</f>
        <v>1.1851962120602635</v>
      </c>
    </row>
    <row r="86" spans="1:10" s="54" customFormat="1" ht="11.25" customHeight="1">
      <c r="A86" s="1360" t="s">
        <v>153</v>
      </c>
      <c r="B86" s="1361"/>
      <c r="C86" s="309">
        <v>7868.333</v>
      </c>
      <c r="D86" s="310">
        <v>0</v>
      </c>
      <c r="E86" s="123">
        <f t="shared" si="11"/>
        <v>7868.333</v>
      </c>
      <c r="F86" s="926">
        <v>13491.588</v>
      </c>
      <c r="G86" s="927">
        <v>0</v>
      </c>
      <c r="H86" s="125">
        <f t="shared" si="12"/>
        <v>13491.588</v>
      </c>
      <c r="I86" s="943">
        <f t="shared" si="13"/>
        <v>5623.255</v>
      </c>
      <c r="J86" s="59">
        <f>+H86/E86</f>
        <v>1.7146691681706914</v>
      </c>
    </row>
    <row r="87" spans="1:10" s="54" customFormat="1" ht="11.25">
      <c r="A87" s="1364" t="s">
        <v>96</v>
      </c>
      <c r="B87" s="875" t="s">
        <v>154</v>
      </c>
      <c r="C87" s="309">
        <v>352.721</v>
      </c>
      <c r="D87" s="310">
        <v>0</v>
      </c>
      <c r="E87" s="123">
        <f t="shared" si="11"/>
        <v>352.721</v>
      </c>
      <c r="F87" s="926">
        <v>1062.29955</v>
      </c>
      <c r="G87" s="927">
        <v>0</v>
      </c>
      <c r="H87" s="125">
        <f t="shared" si="12"/>
        <v>1062.29955</v>
      </c>
      <c r="I87" s="943">
        <f t="shared" si="13"/>
        <v>709.57855</v>
      </c>
      <c r="J87" s="59">
        <f aca="true" t="shared" si="15" ref="J87:J92">+H87/E87</f>
        <v>3.011727541031013</v>
      </c>
    </row>
    <row r="88" spans="1:10" s="54" customFormat="1" ht="11.25">
      <c r="A88" s="1364"/>
      <c r="B88" s="875" t="s">
        <v>155</v>
      </c>
      <c r="C88" s="309">
        <v>7515.611999999999</v>
      </c>
      <c r="D88" s="310">
        <v>0</v>
      </c>
      <c r="E88" s="123">
        <f t="shared" si="11"/>
        <v>7515.611999999999</v>
      </c>
      <c r="F88" s="926">
        <v>12429.28845</v>
      </c>
      <c r="G88" s="927">
        <v>0</v>
      </c>
      <c r="H88" s="125">
        <f t="shared" si="12"/>
        <v>12429.28845</v>
      </c>
      <c r="I88" s="943">
        <f t="shared" si="13"/>
        <v>4913.676450000001</v>
      </c>
      <c r="J88" s="59">
        <f t="shared" si="15"/>
        <v>1.653795918416225</v>
      </c>
    </row>
    <row r="89" spans="1:10" s="55" customFormat="1" ht="11.25" customHeight="1">
      <c r="A89" s="1365" t="s">
        <v>387</v>
      </c>
      <c r="B89" s="1366"/>
      <c r="C89" s="308">
        <v>5077.1798</v>
      </c>
      <c r="D89" s="306">
        <v>0</v>
      </c>
      <c r="E89" s="123">
        <f t="shared" si="11"/>
        <v>5077.1798</v>
      </c>
      <c r="F89" s="926">
        <v>2055</v>
      </c>
      <c r="G89" s="935">
        <v>0</v>
      </c>
      <c r="H89" s="125">
        <f t="shared" si="12"/>
        <v>2055</v>
      </c>
      <c r="I89" s="943">
        <f t="shared" si="13"/>
        <v>-3022.1798</v>
      </c>
      <c r="J89" s="59">
        <f t="shared" si="15"/>
        <v>0.4047522603000981</v>
      </c>
    </row>
    <row r="90" spans="1:10" s="54" customFormat="1" ht="11.25" customHeight="1">
      <c r="A90" s="1367" t="s">
        <v>96</v>
      </c>
      <c r="B90" s="697" t="s">
        <v>123</v>
      </c>
      <c r="C90" s="308">
        <v>772.0359699999999</v>
      </c>
      <c r="D90" s="306">
        <v>0</v>
      </c>
      <c r="E90" s="123">
        <f t="shared" si="11"/>
        <v>772.0359699999999</v>
      </c>
      <c r="F90" s="934">
        <v>775</v>
      </c>
      <c r="G90" s="927">
        <v>0</v>
      </c>
      <c r="H90" s="125">
        <f t="shared" si="12"/>
        <v>775</v>
      </c>
      <c r="I90" s="943">
        <f t="shared" si="13"/>
        <v>2.9640300000000934</v>
      </c>
      <c r="J90" s="59">
        <f t="shared" si="15"/>
        <v>1.003839238215805</v>
      </c>
    </row>
    <row r="91" spans="1:10" s="54" customFormat="1" ht="11.25">
      <c r="A91" s="1367"/>
      <c r="B91" s="697" t="s">
        <v>124</v>
      </c>
      <c r="C91" s="308">
        <v>268.79136</v>
      </c>
      <c r="D91" s="306">
        <v>0</v>
      </c>
      <c r="E91" s="123">
        <f t="shared" si="11"/>
        <v>268.79136</v>
      </c>
      <c r="F91" s="926">
        <v>95</v>
      </c>
      <c r="G91" s="927">
        <v>0</v>
      </c>
      <c r="H91" s="125">
        <f t="shared" si="12"/>
        <v>95</v>
      </c>
      <c r="I91" s="943">
        <f t="shared" si="13"/>
        <v>-173.79136</v>
      </c>
      <c r="J91" s="59">
        <f t="shared" si="15"/>
        <v>0.3534339794255292</v>
      </c>
    </row>
    <row r="92" spans="1:10" s="54" customFormat="1" ht="11.25">
      <c r="A92" s="1367"/>
      <c r="B92" s="697" t="s">
        <v>125</v>
      </c>
      <c r="C92" s="308">
        <v>3215.2216</v>
      </c>
      <c r="D92" s="306">
        <v>0</v>
      </c>
      <c r="E92" s="123">
        <f t="shared" si="11"/>
        <v>3215.2216</v>
      </c>
      <c r="F92" s="926">
        <v>750</v>
      </c>
      <c r="G92" s="927">
        <v>0</v>
      </c>
      <c r="H92" s="125">
        <f t="shared" si="12"/>
        <v>750</v>
      </c>
      <c r="I92" s="943">
        <f t="shared" si="13"/>
        <v>-2465.2216</v>
      </c>
      <c r="J92" s="59">
        <f t="shared" si="15"/>
        <v>0.23326541473844292</v>
      </c>
    </row>
    <row r="93" spans="1:10" s="55" customFormat="1" ht="11.25" customHeight="1">
      <c r="A93" s="1362" t="s">
        <v>156</v>
      </c>
      <c r="B93" s="1363"/>
      <c r="C93" s="896">
        <v>0</v>
      </c>
      <c r="D93" s="892">
        <v>0</v>
      </c>
      <c r="E93" s="903">
        <f t="shared" si="11"/>
        <v>0</v>
      </c>
      <c r="F93" s="928">
        <v>20</v>
      </c>
      <c r="G93" s="929">
        <v>0</v>
      </c>
      <c r="H93" s="904">
        <f t="shared" si="12"/>
        <v>20</v>
      </c>
      <c r="I93" s="944">
        <f t="shared" si="13"/>
        <v>20</v>
      </c>
      <c r="J93" s="890"/>
    </row>
    <row r="94" spans="1:10" s="55" customFormat="1" ht="12" customHeight="1" thickBot="1">
      <c r="A94" s="1350" t="s">
        <v>465</v>
      </c>
      <c r="B94" s="1351"/>
      <c r="C94" s="907">
        <v>0</v>
      </c>
      <c r="D94" s="908">
        <v>0</v>
      </c>
      <c r="E94" s="909">
        <f t="shared" si="11"/>
        <v>0</v>
      </c>
      <c r="F94" s="936">
        <v>0</v>
      </c>
      <c r="G94" s="937">
        <v>0</v>
      </c>
      <c r="H94" s="910">
        <f t="shared" si="12"/>
        <v>0</v>
      </c>
      <c r="I94" s="945">
        <f t="shared" si="13"/>
        <v>0</v>
      </c>
      <c r="J94" s="890"/>
    </row>
    <row r="95" spans="1:10" s="114" customFormat="1" ht="12" thickBot="1">
      <c r="A95" s="1486" t="s">
        <v>14</v>
      </c>
      <c r="B95" s="1487"/>
      <c r="C95" s="706">
        <f>SUM(C26,C54,C59,C60,C61,C76,C62,C63,C64,C81,C82,C85,C93,C94)</f>
        <v>669548.61686</v>
      </c>
      <c r="D95" s="109">
        <f>SUM(D26,D54,D59,D60,D61,D76,D62,D63,D64,D81,D82,D85,D93,D94)</f>
        <v>40260.14953999999</v>
      </c>
      <c r="E95" s="110">
        <f t="shared" si="11"/>
        <v>709808.7664</v>
      </c>
      <c r="F95" s="922">
        <f>SUM(F26,F54,F59,F60,F61,F76,F62,F63,F64,F81,F82,F85,F93,F94)</f>
        <v>670438.46164243</v>
      </c>
      <c r="G95" s="923">
        <f>SUM(G26,G54,G59,G60,G61,G76,G62,G63,G64,G81,G82,G85,G93,G94)</f>
        <v>41422.5</v>
      </c>
      <c r="H95" s="112">
        <f t="shared" si="12"/>
        <v>711860.96164243</v>
      </c>
      <c r="I95" s="946">
        <f t="shared" si="13"/>
        <v>2052.1952424300835</v>
      </c>
      <c r="J95" s="113">
        <f>+H95/E95</f>
        <v>1.0028911945577095</v>
      </c>
    </row>
    <row r="96" spans="1:10" s="114" customFormat="1" ht="12" thickBot="1">
      <c r="A96" s="1488" t="s">
        <v>157</v>
      </c>
      <c r="B96" s="1489"/>
      <c r="C96" s="115">
        <f>+C25-C95</f>
        <v>-10679.072489999933</v>
      </c>
      <c r="D96" s="116">
        <f>+D25-D95</f>
        <v>10953.59915000001</v>
      </c>
      <c r="E96" s="117">
        <f>+E25-E95</f>
        <v>274.5266600000905</v>
      </c>
      <c r="F96" s="118">
        <f>+F25-F95</f>
        <v>-11907.499999996275</v>
      </c>
      <c r="G96" s="119">
        <f>+G25-G95</f>
        <v>11907.5</v>
      </c>
      <c r="H96" s="120">
        <f t="shared" si="12"/>
        <v>3.725290298461914E-09</v>
      </c>
      <c r="I96" s="115">
        <f t="shared" si="13"/>
        <v>-274.5266599963652</v>
      </c>
      <c r="J96" s="121"/>
    </row>
    <row r="97" spans="1:14" ht="15.75" customHeight="1" thickBot="1">
      <c r="A97"/>
      <c r="B97"/>
      <c r="C97"/>
      <c r="D97"/>
      <c r="E97"/>
      <c r="F97"/>
      <c r="G97"/>
      <c r="H97"/>
      <c r="I97" s="271"/>
      <c r="J97" s="60"/>
      <c r="K97"/>
      <c r="L97"/>
      <c r="M97"/>
      <c r="N97"/>
    </row>
    <row r="98" spans="1:10" s="70" customFormat="1" ht="12.75" customHeight="1">
      <c r="A98" s="1356" t="s">
        <v>265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279" t="s">
        <v>159</v>
      </c>
      <c r="I98" s="1273" t="s">
        <v>393</v>
      </c>
      <c r="J98" s="1275" t="s">
        <v>394</v>
      </c>
    </row>
    <row r="99" spans="1:10" s="70" customFormat="1" ht="12" thickBot="1">
      <c r="A99" s="1358"/>
      <c r="B99" s="1359"/>
      <c r="C99" s="1252"/>
      <c r="D99" s="722" t="s">
        <v>232</v>
      </c>
      <c r="E99" s="71" t="s">
        <v>392</v>
      </c>
      <c r="G99" s="1280"/>
      <c r="H99" s="1280"/>
      <c r="I99" s="1274"/>
      <c r="J99" s="1276"/>
    </row>
    <row r="100" spans="1:10" s="65" customFormat="1" ht="11.25" customHeight="1">
      <c r="A100" s="1354" t="s">
        <v>37</v>
      </c>
      <c r="B100" s="1355"/>
      <c r="C100" s="176" t="s">
        <v>38</v>
      </c>
      <c r="D100" s="677">
        <v>1479000</v>
      </c>
      <c r="E100" s="148">
        <v>1479000</v>
      </c>
      <c r="F100" s="146"/>
      <c r="G100" s="300" t="s">
        <v>220</v>
      </c>
      <c r="H100" s="300"/>
      <c r="I100" s="282">
        <v>4278587.97</v>
      </c>
      <c r="J100" s="425"/>
    </row>
    <row r="101" spans="1:10" s="65" customFormat="1" ht="11.25" customHeight="1">
      <c r="A101" s="1277" t="s">
        <v>39</v>
      </c>
      <c r="B101" s="1278"/>
      <c r="C101" s="177">
        <v>51</v>
      </c>
      <c r="D101" s="677">
        <v>10588000</v>
      </c>
      <c r="E101" s="148">
        <v>11776000</v>
      </c>
      <c r="G101" s="184" t="s">
        <v>402</v>
      </c>
      <c r="H101" s="301" t="s">
        <v>719</v>
      </c>
      <c r="I101" s="282">
        <v>966360</v>
      </c>
      <c r="J101" s="66">
        <v>700080</v>
      </c>
    </row>
    <row r="102" spans="1:10" s="65" customFormat="1" ht="11.25" customHeight="1">
      <c r="A102" s="1277" t="s">
        <v>40</v>
      </c>
      <c r="B102" s="1278"/>
      <c r="C102" s="177">
        <v>52</v>
      </c>
      <c r="D102" s="677">
        <v>111300</v>
      </c>
      <c r="E102" s="148">
        <v>0</v>
      </c>
      <c r="G102" s="184" t="s">
        <v>39</v>
      </c>
      <c r="H102" s="188">
        <v>51</v>
      </c>
      <c r="I102" s="282"/>
      <c r="J102" s="66"/>
    </row>
    <row r="103" spans="1:10" s="65" customFormat="1" ht="11.25" customHeight="1">
      <c r="A103" s="1277" t="s">
        <v>226</v>
      </c>
      <c r="B103" s="1278"/>
      <c r="C103" s="177">
        <v>55</v>
      </c>
      <c r="D103" s="677">
        <v>1901</v>
      </c>
      <c r="E103" s="148">
        <v>2916.55</v>
      </c>
      <c r="G103" s="184" t="s">
        <v>221</v>
      </c>
      <c r="H103" s="188">
        <v>52</v>
      </c>
      <c r="I103" s="282"/>
      <c r="J103" s="66"/>
    </row>
    <row r="104" spans="1:10" s="65" customFormat="1" ht="11.25" customHeight="1">
      <c r="A104" s="1277" t="s">
        <v>41</v>
      </c>
      <c r="B104" s="1278"/>
      <c r="C104" s="177">
        <v>57</v>
      </c>
      <c r="D104" s="677">
        <v>0</v>
      </c>
      <c r="E104" s="148">
        <v>0</v>
      </c>
      <c r="G104" s="184" t="s">
        <v>216</v>
      </c>
      <c r="H104" s="188">
        <v>54</v>
      </c>
      <c r="I104" s="282"/>
      <c r="J104" s="66"/>
    </row>
    <row r="105" spans="1:10" s="65" customFormat="1" ht="11.25" customHeight="1">
      <c r="A105" s="1277" t="s">
        <v>29</v>
      </c>
      <c r="B105" s="1278"/>
      <c r="C105" s="177">
        <v>58</v>
      </c>
      <c r="D105" s="285">
        <v>4000000</v>
      </c>
      <c r="E105" s="67">
        <v>4000000</v>
      </c>
      <c r="G105" s="184" t="s">
        <v>215</v>
      </c>
      <c r="H105" s="188">
        <v>55</v>
      </c>
      <c r="I105" s="283"/>
      <c r="J105" s="66"/>
    </row>
    <row r="106" spans="1:10" s="65" customFormat="1" ht="11.25" customHeight="1">
      <c r="A106" s="1295" t="s">
        <v>160</v>
      </c>
      <c r="B106" s="1296"/>
      <c r="C106" s="178">
        <v>501</v>
      </c>
      <c r="D106" s="285"/>
      <c r="E106" s="67"/>
      <c r="G106" s="184" t="s">
        <v>165</v>
      </c>
      <c r="H106" s="188">
        <v>166</v>
      </c>
      <c r="I106" s="291"/>
      <c r="J106" s="66"/>
    </row>
    <row r="107" spans="1:10" s="65" customFormat="1" ht="11.25" customHeight="1">
      <c r="A107" s="1295" t="s">
        <v>161</v>
      </c>
      <c r="B107" s="1296"/>
      <c r="C107" s="178">
        <v>35015</v>
      </c>
      <c r="D107" s="285">
        <v>1889314</v>
      </c>
      <c r="E107" s="67">
        <f>563806.5+2525+14306+8389+1481-21845.5</f>
        <v>568662</v>
      </c>
      <c r="G107" s="185" t="s">
        <v>400</v>
      </c>
      <c r="H107" s="198" t="s">
        <v>363</v>
      </c>
      <c r="I107" s="291">
        <v>466224</v>
      </c>
      <c r="J107" s="318"/>
    </row>
    <row r="108" spans="1:10" s="65" customFormat="1" ht="11.25" customHeight="1">
      <c r="A108" s="1277" t="s">
        <v>53</v>
      </c>
      <c r="B108" s="1278"/>
      <c r="C108" s="179" t="s">
        <v>163</v>
      </c>
      <c r="D108" s="285">
        <v>125000</v>
      </c>
      <c r="E108" s="67">
        <v>125000</v>
      </c>
      <c r="G108" s="185" t="s">
        <v>403</v>
      </c>
      <c r="H108" s="179" t="s">
        <v>38</v>
      </c>
      <c r="I108" s="292">
        <v>689196</v>
      </c>
      <c r="J108" s="318"/>
    </row>
    <row r="109" spans="1:10" s="65" customFormat="1" ht="11.25" customHeight="1">
      <c r="A109" s="1277" t="s">
        <v>164</v>
      </c>
      <c r="B109" s="1278"/>
      <c r="C109" s="179" t="s">
        <v>38</v>
      </c>
      <c r="D109" s="285"/>
      <c r="E109" s="67"/>
      <c r="G109" s="185" t="s">
        <v>401</v>
      </c>
      <c r="H109" s="179" t="s">
        <v>363</v>
      </c>
      <c r="I109" s="292">
        <v>730010</v>
      </c>
      <c r="J109" s="1220">
        <v>240684</v>
      </c>
    </row>
    <row r="110" spans="1:10" s="65" customFormat="1" ht="11.25" customHeight="1">
      <c r="A110" s="1277" t="s">
        <v>165</v>
      </c>
      <c r="B110" s="1278"/>
      <c r="C110" s="179" t="s">
        <v>166</v>
      </c>
      <c r="D110" s="285">
        <v>98362</v>
      </c>
      <c r="E110" s="67"/>
      <c r="G110" s="185" t="s">
        <v>441</v>
      </c>
      <c r="H110" s="179" t="s">
        <v>38</v>
      </c>
      <c r="I110" s="292">
        <v>95952</v>
      </c>
      <c r="J110" s="319"/>
    </row>
    <row r="111" spans="1:10" s="65" customFormat="1" ht="11.25" customHeight="1">
      <c r="A111" s="1277" t="s">
        <v>167</v>
      </c>
      <c r="B111" s="1278"/>
      <c r="C111" s="179" t="s">
        <v>38</v>
      </c>
      <c r="D111" s="285"/>
      <c r="E111" s="67"/>
      <c r="G111" s="316" t="s">
        <v>807</v>
      </c>
      <c r="H111" s="198" t="s">
        <v>813</v>
      </c>
      <c r="I111" s="292"/>
      <c r="J111" s="1220">
        <v>1500000</v>
      </c>
    </row>
    <row r="112" spans="1:10" s="65" customFormat="1" ht="11.25" customHeight="1">
      <c r="A112" s="1277" t="s">
        <v>389</v>
      </c>
      <c r="B112" s="1278"/>
      <c r="C112" s="179" t="s">
        <v>719</v>
      </c>
      <c r="D112" s="285">
        <f>1752000+145336.8</f>
        <v>1897336.8</v>
      </c>
      <c r="E112" s="67">
        <v>713520</v>
      </c>
      <c r="G112" s="316"/>
      <c r="H112" s="322"/>
      <c r="I112" s="292"/>
      <c r="J112" s="319"/>
    </row>
    <row r="113" spans="1:10" s="65" customFormat="1" ht="11.25" customHeight="1">
      <c r="A113" s="1277" t="s">
        <v>724</v>
      </c>
      <c r="B113" s="1278"/>
      <c r="C113" s="179" t="s">
        <v>38</v>
      </c>
      <c r="D113" s="285"/>
      <c r="E113" s="67">
        <v>115200</v>
      </c>
      <c r="G113" s="185"/>
      <c r="H113" s="323"/>
      <c r="I113" s="327"/>
      <c r="J113" s="66"/>
    </row>
    <row r="114" spans="1:10" s="65" customFormat="1" ht="11.25" customHeight="1">
      <c r="A114" s="1277" t="s">
        <v>231</v>
      </c>
      <c r="B114" s="1278"/>
      <c r="C114" s="179" t="s">
        <v>38</v>
      </c>
      <c r="D114" s="285">
        <v>650000</v>
      </c>
      <c r="E114" s="67">
        <v>590000</v>
      </c>
      <c r="G114" s="185"/>
      <c r="H114" s="323"/>
      <c r="I114" s="372"/>
      <c r="J114" s="66"/>
    </row>
    <row r="115" spans="1:10" s="65" customFormat="1" ht="11.25" customHeight="1">
      <c r="A115" s="1277" t="s">
        <v>440</v>
      </c>
      <c r="B115" s="1278"/>
      <c r="C115" s="179" t="s">
        <v>38</v>
      </c>
      <c r="D115" s="285">
        <v>139836</v>
      </c>
      <c r="E115" s="67"/>
      <c r="G115" s="676"/>
      <c r="H115" s="324"/>
      <c r="I115" s="328"/>
      <c r="J115" s="675"/>
    </row>
    <row r="116" spans="1:10" s="65" customFormat="1" ht="11.25" customHeight="1">
      <c r="A116" s="1277" t="s">
        <v>782</v>
      </c>
      <c r="B116" s="1278"/>
      <c r="C116" s="179" t="s">
        <v>38</v>
      </c>
      <c r="D116" s="285"/>
      <c r="E116" s="67">
        <v>518800</v>
      </c>
      <c r="G116" s="676"/>
      <c r="H116" s="324"/>
      <c r="I116" s="328"/>
      <c r="J116" s="675"/>
    </row>
    <row r="117" spans="1:10" s="65" customFormat="1" ht="11.25" customHeight="1">
      <c r="A117" s="1295" t="s">
        <v>725</v>
      </c>
      <c r="B117" s="1296"/>
      <c r="C117" s="198" t="s">
        <v>812</v>
      </c>
      <c r="D117" s="285"/>
      <c r="E117" s="67">
        <v>65000</v>
      </c>
      <c r="G117" s="320"/>
      <c r="H117" s="325"/>
      <c r="I117" s="329"/>
      <c r="J117" s="331"/>
    </row>
    <row r="118" spans="1:10" s="65" customFormat="1" ht="11.25" customHeight="1">
      <c r="A118" s="1277"/>
      <c r="B118" s="1278"/>
      <c r="C118" s="179"/>
      <c r="D118" s="174"/>
      <c r="E118" s="67"/>
      <c r="F118" s="146"/>
      <c r="G118" s="321"/>
      <c r="H118" s="326"/>
      <c r="I118" s="330"/>
      <c r="J118" s="67"/>
    </row>
    <row r="119" spans="1:10" s="65" customFormat="1" ht="11.25" customHeight="1">
      <c r="A119" s="1522"/>
      <c r="B119" s="1523"/>
      <c r="C119" s="179"/>
      <c r="D119" s="174"/>
      <c r="E119" s="67"/>
      <c r="G119" s="321"/>
      <c r="H119" s="326"/>
      <c r="I119" s="330"/>
      <c r="J119" s="67"/>
    </row>
    <row r="120" spans="1:10" s="65" customFormat="1" ht="11.25" customHeight="1" thickBot="1">
      <c r="A120" s="1584"/>
      <c r="B120" s="1585"/>
      <c r="C120" s="179"/>
      <c r="D120" s="174"/>
      <c r="E120" s="67"/>
      <c r="F120" s="146"/>
      <c r="G120" s="332"/>
      <c r="H120" s="333"/>
      <c r="I120" s="334"/>
      <c r="J120" s="395"/>
    </row>
    <row r="121" spans="1:10" s="129" customFormat="1" ht="11.25" customHeight="1" thickBot="1">
      <c r="A121" s="1348" t="s">
        <v>9</v>
      </c>
      <c r="B121" s="1349"/>
      <c r="C121" s="197"/>
      <c r="D121" s="196">
        <f>SUM(D100:D120)</f>
        <v>20980049.8</v>
      </c>
      <c r="E121" s="128">
        <f>SUM(E100:E120)</f>
        <v>19954098.55</v>
      </c>
      <c r="F121" s="147"/>
      <c r="G121" s="202" t="s">
        <v>9</v>
      </c>
      <c r="H121" s="317"/>
      <c r="I121" s="203">
        <f>SUM(I100:I120)</f>
        <v>7226329.97</v>
      </c>
      <c r="J121" s="204">
        <f>SUM(J100:J120)</f>
        <v>2440764</v>
      </c>
    </row>
    <row r="122" ht="4.5" customHeight="1"/>
    <row r="123" spans="1:14" ht="7.5" customHeight="1">
      <c r="A123"/>
      <c r="B123"/>
      <c r="C123"/>
      <c r="D123"/>
      <c r="E123"/>
      <c r="F123"/>
      <c r="G123"/>
      <c r="H123"/>
      <c r="I123"/>
      <c r="L123"/>
      <c r="M123"/>
      <c r="N123"/>
    </row>
    <row r="124" spans="1:14" ht="18.75" customHeight="1" thickBot="1">
      <c r="A124" s="2" t="s">
        <v>19</v>
      </c>
      <c r="B124" s="1"/>
      <c r="C124" s="1"/>
      <c r="D124"/>
      <c r="E124" s="1212"/>
      <c r="F124" s="298"/>
      <c r="G124" s="2" t="s">
        <v>716</v>
      </c>
      <c r="H124"/>
      <c r="I124"/>
      <c r="J124"/>
      <c r="L124"/>
      <c r="M124"/>
      <c r="N124"/>
    </row>
    <row r="125" spans="1:10" s="6" customFormat="1" ht="11.25" customHeight="1" thickBot="1">
      <c r="A125" s="1241" t="s">
        <v>565</v>
      </c>
      <c r="B125" s="1253"/>
      <c r="C125" s="1407"/>
      <c r="E125" s="295"/>
      <c r="F125" s="335"/>
      <c r="G125" s="1241" t="s">
        <v>717</v>
      </c>
      <c r="H125" s="1253"/>
      <c r="I125" s="1253"/>
      <c r="J125" s="1176"/>
    </row>
    <row r="126" spans="1:10" s="48" customFormat="1" ht="11.25" customHeight="1" thickBot="1">
      <c r="A126" s="1346" t="s">
        <v>17</v>
      </c>
      <c r="B126" s="1347"/>
      <c r="C126" s="1156">
        <f>(E121-E108-2525-14306-8389-1481)/1000</f>
        <v>19802.39755</v>
      </c>
      <c r="E126" s="396"/>
      <c r="G126" s="1254" t="s">
        <v>718</v>
      </c>
      <c r="H126" s="1255"/>
      <c r="I126" s="1256"/>
      <c r="J126" s="1177">
        <v>9544</v>
      </c>
    </row>
    <row r="127" spans="1:10" s="48" customFormat="1" ht="11.25" customHeight="1">
      <c r="A127" s="1344" t="s">
        <v>15</v>
      </c>
      <c r="B127" s="1345"/>
      <c r="C127" s="1157">
        <f>J121/1000</f>
        <v>2440.764</v>
      </c>
      <c r="E127" s="1606"/>
      <c r="F127" s="1606"/>
      <c r="G127" s="1606"/>
      <c r="J127" s="68"/>
    </row>
    <row r="128" spans="1:10" s="48" customFormat="1" ht="11.25" customHeight="1" thickBot="1">
      <c r="A128" s="1300" t="s">
        <v>18</v>
      </c>
      <c r="B128" s="1301"/>
      <c r="C128" s="1138">
        <f>F78</f>
        <v>279543.286</v>
      </c>
      <c r="E128" s="1591"/>
      <c r="F128" s="1591"/>
      <c r="G128" s="1591"/>
      <c r="H128" s="397"/>
      <c r="J128" s="68"/>
    </row>
    <row r="129" spans="1:10" s="48" customFormat="1" ht="11.25" customHeight="1">
      <c r="A129" s="192"/>
      <c r="B129" s="192"/>
      <c r="C129" s="193"/>
      <c r="E129" s="1590"/>
      <c r="F129" s="1590"/>
      <c r="G129" s="1590"/>
      <c r="H129" s="336"/>
      <c r="J129" s="68"/>
    </row>
    <row r="130" spans="1:14" ht="15.75" customHeight="1" thickBot="1">
      <c r="A130" s="2" t="s">
        <v>475</v>
      </c>
      <c r="B130"/>
      <c r="C130"/>
      <c r="D130"/>
      <c r="E130"/>
      <c r="F130"/>
      <c r="G130"/>
      <c r="H130"/>
      <c r="I130"/>
      <c r="J130" s="60"/>
      <c r="K130"/>
      <c r="L130"/>
      <c r="M130"/>
      <c r="N130"/>
    </row>
    <row r="131" spans="1:12" s="1125" customFormat="1" ht="22.5" customHeight="1">
      <c r="A131" s="1434" t="s">
        <v>476</v>
      </c>
      <c r="B131" s="1435"/>
      <c r="C131" s="1428" t="s">
        <v>525</v>
      </c>
      <c r="D131" s="1428" t="s">
        <v>526</v>
      </c>
      <c r="E131" s="1428" t="s">
        <v>527</v>
      </c>
      <c r="F131" s="1428" t="s">
        <v>477</v>
      </c>
      <c r="G131" s="1088" t="s">
        <v>478</v>
      </c>
      <c r="H131" s="1122" t="s">
        <v>165</v>
      </c>
      <c r="I131" s="1419" t="s">
        <v>479</v>
      </c>
      <c r="J131" s="1421" t="s">
        <v>480</v>
      </c>
      <c r="K131" s="1428" t="s">
        <v>481</v>
      </c>
      <c r="L131" s="1124"/>
    </row>
    <row r="132" spans="1:12" s="1125" customFormat="1" ht="32.25" customHeight="1" thickBot="1">
      <c r="A132" s="1436"/>
      <c r="B132" s="1437"/>
      <c r="C132" s="1429"/>
      <c r="D132" s="1429"/>
      <c r="E132" s="1438"/>
      <c r="F132" s="1439"/>
      <c r="G132" s="1089" t="s">
        <v>482</v>
      </c>
      <c r="H132" s="1123" t="s">
        <v>521</v>
      </c>
      <c r="I132" s="1420"/>
      <c r="J132" s="1422"/>
      <c r="K132" s="1429"/>
      <c r="L132" s="1124"/>
    </row>
    <row r="133" spans="1:12" s="1127" customFormat="1" ht="11.25" customHeight="1">
      <c r="A133" s="1448" t="s">
        <v>652</v>
      </c>
      <c r="B133" s="1449"/>
      <c r="C133" s="1090"/>
      <c r="D133" s="1091"/>
      <c r="E133" s="1091"/>
      <c r="F133" s="1091">
        <v>1910919.83</v>
      </c>
      <c r="G133" s="1092"/>
      <c r="H133" s="1093"/>
      <c r="I133" s="1094"/>
      <c r="J133" s="1095">
        <f>SUM(G133:I133)</f>
        <v>0</v>
      </c>
      <c r="K133" s="1096">
        <f>SUM(C133:F133,J133)</f>
        <v>1910919.83</v>
      </c>
      <c r="L133" s="1126"/>
    </row>
    <row r="134" spans="1:12" s="1127" customFormat="1" ht="11.25" customHeight="1">
      <c r="A134" s="1432" t="s">
        <v>653</v>
      </c>
      <c r="B134" s="1433"/>
      <c r="C134" s="1099"/>
      <c r="D134" s="1091"/>
      <c r="E134" s="1091"/>
      <c r="F134" s="1091">
        <v>7174241.83</v>
      </c>
      <c r="G134" s="1092"/>
      <c r="H134" s="1093"/>
      <c r="I134" s="1094"/>
      <c r="J134" s="1095">
        <f>SUM(G134:I134)</f>
        <v>0</v>
      </c>
      <c r="K134" s="1096">
        <f>SUM(C134:F134,J134)</f>
        <v>7174241.83</v>
      </c>
      <c r="L134" s="1126"/>
    </row>
    <row r="135" spans="1:12" s="1127" customFormat="1" ht="11.25" customHeight="1">
      <c r="A135" s="1432" t="s">
        <v>654</v>
      </c>
      <c r="B135" s="1433"/>
      <c r="C135" s="1099"/>
      <c r="D135" s="1091"/>
      <c r="E135" s="1091"/>
      <c r="F135" s="1091">
        <v>1600000</v>
      </c>
      <c r="G135" s="1092"/>
      <c r="H135" s="1093"/>
      <c r="I135" s="1094"/>
      <c r="J135" s="1095">
        <f>SUM(G135:I135)</f>
        <v>0</v>
      </c>
      <c r="K135" s="1096">
        <f>SUM(C135:F135,J135)</f>
        <v>1600000</v>
      </c>
      <c r="L135" s="1126"/>
    </row>
    <row r="136" spans="1:12" s="1127" customFormat="1" ht="11.25" customHeight="1">
      <c r="A136" s="1432" t="s">
        <v>655</v>
      </c>
      <c r="B136" s="1433"/>
      <c r="C136" s="1099"/>
      <c r="D136" s="1091"/>
      <c r="E136" s="1091"/>
      <c r="F136" s="1091">
        <v>491785</v>
      </c>
      <c r="G136" s="1092"/>
      <c r="H136" s="1093"/>
      <c r="I136" s="1094"/>
      <c r="J136" s="1095">
        <f>SUM(G136:I136)</f>
        <v>0</v>
      </c>
      <c r="K136" s="1096">
        <f>SUM(C136:F136,J136)</f>
        <v>491785</v>
      </c>
      <c r="L136" s="1126"/>
    </row>
    <row r="137" spans="1:12" s="1127" customFormat="1" ht="11.25" customHeight="1">
      <c r="A137" s="1432"/>
      <c r="B137" s="1433"/>
      <c r="C137" s="1099"/>
      <c r="D137" s="1091"/>
      <c r="E137" s="1091"/>
      <c r="F137" s="1091"/>
      <c r="G137" s="1092"/>
      <c r="H137" s="1093"/>
      <c r="I137" s="1094"/>
      <c r="J137" s="1095">
        <f>SUM(G137:I137)</f>
        <v>0</v>
      </c>
      <c r="K137" s="1096">
        <f>SUM(C137:F137,J137)</f>
        <v>0</v>
      </c>
      <c r="L137" s="1126"/>
    </row>
    <row r="138" spans="1:12" s="1105" customFormat="1" ht="11.25" customHeight="1" thickBot="1">
      <c r="A138" s="1442" t="s">
        <v>488</v>
      </c>
      <c r="B138" s="1443"/>
      <c r="C138" s="1100">
        <f aca="true" t="shared" si="16" ref="C138:K138">SUM(C133:C137)</f>
        <v>0</v>
      </c>
      <c r="D138" s="1100">
        <f t="shared" si="16"/>
        <v>0</v>
      </c>
      <c r="E138" s="1100">
        <f t="shared" si="16"/>
        <v>0</v>
      </c>
      <c r="F138" s="1100">
        <f t="shared" si="16"/>
        <v>11176946.66</v>
      </c>
      <c r="G138" s="1101">
        <f t="shared" si="16"/>
        <v>0</v>
      </c>
      <c r="H138" s="1102">
        <f t="shared" si="16"/>
        <v>0</v>
      </c>
      <c r="I138" s="1102">
        <f t="shared" si="16"/>
        <v>0</v>
      </c>
      <c r="J138" s="1103">
        <f t="shared" si="16"/>
        <v>0</v>
      </c>
      <c r="K138" s="1100">
        <f t="shared" si="16"/>
        <v>11176946.66</v>
      </c>
      <c r="L138" s="1104"/>
    </row>
    <row r="139" spans="1:12" s="1098" customFormat="1" ht="6" customHeight="1" thickBot="1">
      <c r="A139" s="1106"/>
      <c r="B139" s="1106"/>
      <c r="C139" s="1106"/>
      <c r="D139" s="1106"/>
      <c r="E139" s="1106"/>
      <c r="F139" s="1106"/>
      <c r="G139" s="1106"/>
      <c r="H139" s="1106"/>
      <c r="I139" s="1106"/>
      <c r="J139" s="1106"/>
      <c r="K139" s="1106"/>
      <c r="L139" s="1097"/>
    </row>
    <row r="140" spans="1:12" s="1108" customFormat="1" ht="22.5" customHeight="1">
      <c r="A140" s="1444" t="s">
        <v>489</v>
      </c>
      <c r="B140" s="1445"/>
      <c r="C140" s="1428" t="s">
        <v>525</v>
      </c>
      <c r="D140" s="1428" t="s">
        <v>526</v>
      </c>
      <c r="E140" s="1428" t="s">
        <v>527</v>
      </c>
      <c r="F140" s="1428" t="s">
        <v>477</v>
      </c>
      <c r="G140" s="1088" t="s">
        <v>478</v>
      </c>
      <c r="H140" s="1122" t="s">
        <v>165</v>
      </c>
      <c r="I140" s="1419" t="s">
        <v>479</v>
      </c>
      <c r="J140" s="1421" t="s">
        <v>480</v>
      </c>
      <c r="K140" s="1428" t="s">
        <v>481</v>
      </c>
      <c r="L140" s="1107"/>
    </row>
    <row r="141" spans="1:12" s="1110" customFormat="1" ht="34.5" customHeight="1" thickBot="1">
      <c r="A141" s="1446"/>
      <c r="B141" s="1447"/>
      <c r="C141" s="1429"/>
      <c r="D141" s="1429"/>
      <c r="E141" s="1438"/>
      <c r="F141" s="1439"/>
      <c r="G141" s="1089" t="s">
        <v>482</v>
      </c>
      <c r="H141" s="1123" t="s">
        <v>521</v>
      </c>
      <c r="I141" s="1420"/>
      <c r="J141" s="1422"/>
      <c r="K141" s="1429"/>
      <c r="L141" s="1109"/>
    </row>
    <row r="142" spans="1:12" s="1110" customFormat="1" ht="11.25" customHeight="1">
      <c r="A142" s="1430" t="s">
        <v>656</v>
      </c>
      <c r="B142" s="1431"/>
      <c r="C142" s="1211">
        <v>563643.59</v>
      </c>
      <c r="D142" s="1186"/>
      <c r="E142" s="1186"/>
      <c r="F142" s="1186">
        <v>1061807.51</v>
      </c>
      <c r="G142" s="1180"/>
      <c r="H142" s="1187"/>
      <c r="I142" s="1182"/>
      <c r="J142" s="1183">
        <f aca="true" t="shared" si="17" ref="J142:J148">SUM(G142:I142)</f>
        <v>0</v>
      </c>
      <c r="K142" s="1184">
        <f aca="true" t="shared" si="18" ref="K142:K148">SUM(C142:F142,J142)</f>
        <v>1625451.1</v>
      </c>
      <c r="L142" s="1109"/>
    </row>
    <row r="143" spans="1:12" s="1110" customFormat="1" ht="11.25" customHeight="1">
      <c r="A143" s="1440" t="s">
        <v>657</v>
      </c>
      <c r="B143" s="1441"/>
      <c r="C143" s="1185">
        <v>872898</v>
      </c>
      <c r="D143" s="1186"/>
      <c r="E143" s="1186"/>
      <c r="F143" s="1186"/>
      <c r="G143" s="1180"/>
      <c r="H143" s="1187"/>
      <c r="I143" s="1182"/>
      <c r="J143" s="1183">
        <f t="shared" si="17"/>
        <v>0</v>
      </c>
      <c r="K143" s="1184">
        <f t="shared" si="18"/>
        <v>872898</v>
      </c>
      <c r="L143" s="1109"/>
    </row>
    <row r="144" spans="1:12" s="1110" customFormat="1" ht="11.25" customHeight="1">
      <c r="A144" s="1432" t="s">
        <v>658</v>
      </c>
      <c r="B144" s="1433"/>
      <c r="C144" s="1099">
        <v>243217.12</v>
      </c>
      <c r="D144" s="1091"/>
      <c r="E144" s="1091"/>
      <c r="F144" s="1091"/>
      <c r="G144" s="1092"/>
      <c r="H144" s="1093"/>
      <c r="I144" s="1094"/>
      <c r="J144" s="1095">
        <f t="shared" si="17"/>
        <v>0</v>
      </c>
      <c r="K144" s="1096">
        <f t="shared" si="18"/>
        <v>243217.12</v>
      </c>
      <c r="L144" s="1109"/>
    </row>
    <row r="145" spans="1:12" s="1110" customFormat="1" ht="11.25" customHeight="1">
      <c r="A145" s="1432" t="s">
        <v>659</v>
      </c>
      <c r="B145" s="1433"/>
      <c r="C145" s="1099">
        <v>352000</v>
      </c>
      <c r="D145" s="1091"/>
      <c r="E145" s="1091"/>
      <c r="F145" s="1091"/>
      <c r="G145" s="1092"/>
      <c r="H145" s="1093"/>
      <c r="I145" s="1094"/>
      <c r="J145" s="1095">
        <f t="shared" si="17"/>
        <v>0</v>
      </c>
      <c r="K145" s="1096">
        <f t="shared" si="18"/>
        <v>352000</v>
      </c>
      <c r="L145" s="1109"/>
    </row>
    <row r="146" spans="1:12" s="1110" customFormat="1" ht="11.25" customHeight="1">
      <c r="A146" s="1456" t="s">
        <v>783</v>
      </c>
      <c r="B146" s="1457"/>
      <c r="C146" s="1208"/>
      <c r="D146" s="1188"/>
      <c r="E146" s="1188"/>
      <c r="F146" s="1188">
        <v>324999.18</v>
      </c>
      <c r="G146" s="1189"/>
      <c r="H146" s="1190"/>
      <c r="I146" s="1191"/>
      <c r="J146" s="1192">
        <f t="shared" si="17"/>
        <v>0</v>
      </c>
      <c r="K146" s="1193">
        <f t="shared" si="18"/>
        <v>324999.18</v>
      </c>
      <c r="L146" s="1109"/>
    </row>
    <row r="147" spans="1:12" s="1110" customFormat="1" ht="11.25" customHeight="1">
      <c r="A147" s="1456" t="s">
        <v>784</v>
      </c>
      <c r="B147" s="1457"/>
      <c r="C147" s="1208"/>
      <c r="D147" s="1188"/>
      <c r="E147" s="1188">
        <v>841424.55</v>
      </c>
      <c r="F147" s="1188">
        <v>158575.45</v>
      </c>
      <c r="G147" s="1189"/>
      <c r="H147" s="1190"/>
      <c r="I147" s="1191"/>
      <c r="J147" s="1192">
        <f t="shared" si="17"/>
        <v>0</v>
      </c>
      <c r="K147" s="1193">
        <f t="shared" si="18"/>
        <v>1000000</v>
      </c>
      <c r="L147" s="1109"/>
    </row>
    <row r="148" spans="1:12" s="1110" customFormat="1" ht="11.25" customHeight="1">
      <c r="A148" s="1456" t="s">
        <v>785</v>
      </c>
      <c r="B148" s="1457"/>
      <c r="C148" s="1208"/>
      <c r="D148" s="1188"/>
      <c r="E148" s="1188"/>
      <c r="F148" s="1188">
        <v>351936.54</v>
      </c>
      <c r="G148" s="1189"/>
      <c r="H148" s="1190"/>
      <c r="I148" s="1191"/>
      <c r="J148" s="1192">
        <f t="shared" si="17"/>
        <v>0</v>
      </c>
      <c r="K148" s="1193">
        <f t="shared" si="18"/>
        <v>351936.54</v>
      </c>
      <c r="L148" s="1109"/>
    </row>
    <row r="149" spans="1:12" s="1110" customFormat="1" ht="11.25" customHeight="1" thickBot="1">
      <c r="A149" s="1442" t="s">
        <v>514</v>
      </c>
      <c r="B149" s="1443"/>
      <c r="C149" s="1100">
        <f aca="true" t="shared" si="19" ref="C149:K149">SUM(C142:C148)</f>
        <v>2031758.71</v>
      </c>
      <c r="D149" s="1100">
        <f t="shared" si="19"/>
        <v>0</v>
      </c>
      <c r="E149" s="1100">
        <f t="shared" si="19"/>
        <v>841424.55</v>
      </c>
      <c r="F149" s="1100">
        <f t="shared" si="19"/>
        <v>1897318.68</v>
      </c>
      <c r="G149" s="1113">
        <f t="shared" si="19"/>
        <v>0</v>
      </c>
      <c r="H149" s="1114">
        <f t="shared" si="19"/>
        <v>0</v>
      </c>
      <c r="I149" s="1114">
        <f t="shared" si="19"/>
        <v>0</v>
      </c>
      <c r="J149" s="1103">
        <f t="shared" si="19"/>
        <v>0</v>
      </c>
      <c r="K149" s="1100">
        <f t="shared" si="19"/>
        <v>4770501.94</v>
      </c>
      <c r="L149" s="1109"/>
    </row>
    <row r="150" spans="1:12" s="1098" customFormat="1" ht="5.25" customHeight="1" thickBot="1">
      <c r="A150" s="1106"/>
      <c r="B150" s="1106"/>
      <c r="C150" s="1106"/>
      <c r="D150" s="1106"/>
      <c r="E150" s="1106"/>
      <c r="F150" s="1106"/>
      <c r="G150" s="1106"/>
      <c r="H150" s="1106"/>
      <c r="I150" s="1106"/>
      <c r="J150" s="1106"/>
      <c r="K150" s="1106"/>
      <c r="L150" s="1097"/>
    </row>
    <row r="151" spans="1:12" s="1110" customFormat="1" ht="22.5" customHeight="1">
      <c r="A151" s="1444" t="s">
        <v>515</v>
      </c>
      <c r="B151" s="1445"/>
      <c r="C151" s="1428" t="s">
        <v>525</v>
      </c>
      <c r="D151" s="1428" t="s">
        <v>526</v>
      </c>
      <c r="E151" s="1428" t="s">
        <v>527</v>
      </c>
      <c r="F151" s="1428" t="s">
        <v>477</v>
      </c>
      <c r="G151" s="1088" t="s">
        <v>478</v>
      </c>
      <c r="H151" s="1122" t="s">
        <v>165</v>
      </c>
      <c r="I151" s="1419" t="s">
        <v>479</v>
      </c>
      <c r="J151" s="1421" t="s">
        <v>480</v>
      </c>
      <c r="K151" s="1428" t="s">
        <v>481</v>
      </c>
      <c r="L151" s="1109"/>
    </row>
    <row r="152" spans="1:12" s="1110" customFormat="1" ht="33.75" customHeight="1" thickBot="1">
      <c r="A152" s="1446"/>
      <c r="B152" s="1447"/>
      <c r="C152" s="1429"/>
      <c r="D152" s="1429"/>
      <c r="E152" s="1438"/>
      <c r="F152" s="1439"/>
      <c r="G152" s="1089" t="s">
        <v>482</v>
      </c>
      <c r="H152" s="1123" t="s">
        <v>521</v>
      </c>
      <c r="I152" s="1420"/>
      <c r="J152" s="1422"/>
      <c r="K152" s="1429"/>
      <c r="L152" s="1109"/>
    </row>
    <row r="153" spans="1:12" s="1110" customFormat="1" ht="11.25" customHeight="1">
      <c r="A153" s="1448" t="s">
        <v>660</v>
      </c>
      <c r="B153" s="1449"/>
      <c r="C153" s="1090">
        <v>3673080</v>
      </c>
      <c r="D153" s="1091"/>
      <c r="E153" s="1091"/>
      <c r="F153" s="1091"/>
      <c r="G153" s="1092"/>
      <c r="H153" s="1111"/>
      <c r="I153" s="1094"/>
      <c r="J153" s="1095">
        <f>SUM(G153:I153)</f>
        <v>0</v>
      </c>
      <c r="K153" s="1096">
        <f>SUM(C153:F153,J153)</f>
        <v>3673080</v>
      </c>
      <c r="L153" s="1109"/>
    </row>
    <row r="154" spans="1:12" s="1110" customFormat="1" ht="11.25" customHeight="1">
      <c r="A154" s="1432" t="s">
        <v>661</v>
      </c>
      <c r="B154" s="1433"/>
      <c r="C154" s="1099"/>
      <c r="D154" s="1091"/>
      <c r="E154" s="1091"/>
      <c r="F154" s="1091"/>
      <c r="G154" s="1092"/>
      <c r="H154" s="1111"/>
      <c r="I154" s="1094">
        <f>J101</f>
        <v>700080</v>
      </c>
      <c r="J154" s="1095">
        <f>SUM(G154:I154)</f>
        <v>700080</v>
      </c>
      <c r="K154" s="1096">
        <f>SUM(C154:F154,J154)</f>
        <v>700080</v>
      </c>
      <c r="L154" s="1109"/>
    </row>
    <row r="155" spans="1:12" s="1110" customFormat="1" ht="11.25" customHeight="1">
      <c r="A155" s="1559" t="s">
        <v>362</v>
      </c>
      <c r="B155" s="1457"/>
      <c r="C155" s="1208"/>
      <c r="D155" s="1188"/>
      <c r="E155" s="1188"/>
      <c r="F155" s="1188"/>
      <c r="G155" s="1189"/>
      <c r="H155" s="1190"/>
      <c r="I155" s="1191">
        <v>239484</v>
      </c>
      <c r="J155" s="1192">
        <f>SUM(G155:I155)</f>
        <v>239484</v>
      </c>
      <c r="K155" s="1193">
        <f>SUM(C155:F155,J155)</f>
        <v>239484</v>
      </c>
      <c r="L155" s="1109"/>
    </row>
    <row r="156" spans="1:12" s="1110" customFormat="1" ht="11.25" customHeight="1">
      <c r="A156" s="1559" t="s">
        <v>808</v>
      </c>
      <c r="B156" s="1457"/>
      <c r="C156" s="1204"/>
      <c r="D156" s="1205"/>
      <c r="E156" s="1205"/>
      <c r="F156" s="1205"/>
      <c r="G156" s="1206"/>
      <c r="H156" s="1207"/>
      <c r="I156" s="1191">
        <v>1500000</v>
      </c>
      <c r="J156" s="1192">
        <f>SUM(G156:I156)</f>
        <v>1500000</v>
      </c>
      <c r="K156" s="1193">
        <f>SUM(C156:F156,J156)</f>
        <v>1500000</v>
      </c>
      <c r="L156" s="1109"/>
    </row>
    <row r="157" spans="1:12" s="1110" customFormat="1" ht="11.25" customHeight="1" thickBot="1">
      <c r="A157" s="1442" t="s">
        <v>516</v>
      </c>
      <c r="B157" s="1443"/>
      <c r="C157" s="1100">
        <f aca="true" t="shared" si="20" ref="C157:K157">SUM(C153:C156)</f>
        <v>3673080</v>
      </c>
      <c r="D157" s="1100">
        <f t="shared" si="20"/>
        <v>0</v>
      </c>
      <c r="E157" s="1100">
        <f t="shared" si="20"/>
        <v>0</v>
      </c>
      <c r="F157" s="1100">
        <f t="shared" si="20"/>
        <v>0</v>
      </c>
      <c r="G157" s="1113">
        <f t="shared" si="20"/>
        <v>0</v>
      </c>
      <c r="H157" s="1102">
        <f t="shared" si="20"/>
        <v>0</v>
      </c>
      <c r="I157" s="1102">
        <f t="shared" si="20"/>
        <v>2439564</v>
      </c>
      <c r="J157" s="1115">
        <f t="shared" si="20"/>
        <v>2439564</v>
      </c>
      <c r="K157" s="1100">
        <f t="shared" si="20"/>
        <v>6112644</v>
      </c>
      <c r="L157" s="1109"/>
    </row>
    <row r="158" spans="1:12" s="1098" customFormat="1" ht="6.75" customHeight="1" thickBot="1">
      <c r="A158" s="1106"/>
      <c r="B158" s="1106"/>
      <c r="C158" s="1106"/>
      <c r="D158" s="1106"/>
      <c r="E158" s="1106"/>
      <c r="F158" s="1106"/>
      <c r="G158" s="1106"/>
      <c r="H158" s="1106"/>
      <c r="I158" s="1106"/>
      <c r="J158" s="1106"/>
      <c r="K158" s="1106"/>
      <c r="L158" s="1097"/>
    </row>
    <row r="159" spans="1:12" s="1110" customFormat="1" ht="22.5" customHeight="1">
      <c r="A159" s="1444" t="s">
        <v>481</v>
      </c>
      <c r="B159" s="1445"/>
      <c r="C159" s="1428" t="s">
        <v>525</v>
      </c>
      <c r="D159" s="1428" t="s">
        <v>526</v>
      </c>
      <c r="E159" s="1428" t="s">
        <v>527</v>
      </c>
      <c r="F159" s="1428" t="s">
        <v>477</v>
      </c>
      <c r="G159" s="1088" t="s">
        <v>478</v>
      </c>
      <c r="H159" s="1122" t="s">
        <v>165</v>
      </c>
      <c r="I159" s="1419" t="s">
        <v>479</v>
      </c>
      <c r="J159" s="1421" t="s">
        <v>480</v>
      </c>
      <c r="K159" s="1428" t="s">
        <v>481</v>
      </c>
      <c r="L159" s="1109"/>
    </row>
    <row r="160" spans="1:12" s="1110" customFormat="1" ht="36" customHeight="1" thickBot="1">
      <c r="A160" s="1450"/>
      <c r="B160" s="1451"/>
      <c r="C160" s="1429"/>
      <c r="D160" s="1429"/>
      <c r="E160" s="1438"/>
      <c r="F160" s="1439"/>
      <c r="G160" s="1089" t="s">
        <v>482</v>
      </c>
      <c r="H160" s="1123" t="s">
        <v>521</v>
      </c>
      <c r="I160" s="1420"/>
      <c r="J160" s="1422"/>
      <c r="K160" s="1429"/>
      <c r="L160" s="1109"/>
    </row>
    <row r="161" spans="1:12" s="1110" customFormat="1" ht="11.25" customHeight="1" thickBot="1">
      <c r="A161" s="1446"/>
      <c r="B161" s="1447"/>
      <c r="C161" s="1100">
        <f aca="true" t="shared" si="21" ref="C161:K161">SUM(C157,C149,C138)</f>
        <v>5704838.71</v>
      </c>
      <c r="D161" s="1100">
        <f t="shared" si="21"/>
        <v>0</v>
      </c>
      <c r="E161" s="1100">
        <f t="shared" si="21"/>
        <v>841424.55</v>
      </c>
      <c r="F161" s="1100">
        <f t="shared" si="21"/>
        <v>13074265.34</v>
      </c>
      <c r="G161" s="1113">
        <f t="shared" si="21"/>
        <v>0</v>
      </c>
      <c r="H161" s="1116">
        <f t="shared" si="21"/>
        <v>0</v>
      </c>
      <c r="I161" s="1117">
        <f t="shared" si="21"/>
        <v>2439564</v>
      </c>
      <c r="J161" s="1118">
        <f t="shared" si="21"/>
        <v>2439564</v>
      </c>
      <c r="K161" s="1100">
        <f t="shared" si="21"/>
        <v>22060092.6</v>
      </c>
      <c r="L161" s="1109"/>
    </row>
    <row r="162" spans="1:12" s="1121" customFormat="1" ht="11.25" customHeight="1">
      <c r="A162" s="1119" t="s">
        <v>797</v>
      </c>
      <c r="B162" s="1214" t="s">
        <v>798</v>
      </c>
      <c r="C162" s="1215" t="s">
        <v>799</v>
      </c>
      <c r="D162" s="1459" t="s">
        <v>800</v>
      </c>
      <c r="E162" s="1459"/>
      <c r="F162" s="75"/>
      <c r="G162" s="75"/>
      <c r="H162" s="75"/>
      <c r="I162" s="75"/>
      <c r="J162" s="75"/>
      <c r="K162" s="75"/>
      <c r="L162" s="1120"/>
    </row>
    <row r="163" spans="1:10" s="342" customFormat="1" ht="17.25" customHeight="1" thickBot="1">
      <c r="A163" s="2" t="s">
        <v>517</v>
      </c>
      <c r="J163" s="343"/>
    </row>
    <row r="164" spans="1:10" s="15" customFormat="1" ht="11.25" customHeight="1">
      <c r="A164" s="21" t="s">
        <v>54</v>
      </c>
      <c r="B164" s="22" t="s">
        <v>55</v>
      </c>
      <c r="C164" s="23" t="s">
        <v>56</v>
      </c>
      <c r="D164" s="24" t="s">
        <v>57</v>
      </c>
      <c r="E164" s="24" t="s">
        <v>58</v>
      </c>
      <c r="F164" s="25" t="s">
        <v>59</v>
      </c>
      <c r="J164" s="62"/>
    </row>
    <row r="165" spans="1:10" s="15" customFormat="1" ht="11.25" customHeight="1">
      <c r="A165" s="26" t="s">
        <v>60</v>
      </c>
      <c r="B165" s="27" t="s">
        <v>61</v>
      </c>
      <c r="C165" s="28" t="s">
        <v>62</v>
      </c>
      <c r="D165" s="29" t="s">
        <v>395</v>
      </c>
      <c r="E165" s="29" t="s">
        <v>63</v>
      </c>
      <c r="F165" s="30" t="s">
        <v>61</v>
      </c>
      <c r="J165" s="62"/>
    </row>
    <row r="166" spans="1:10" s="15" customFormat="1" ht="11.25" customHeight="1" thickBot="1">
      <c r="A166" s="31"/>
      <c r="B166" s="32" t="s">
        <v>64</v>
      </c>
      <c r="C166" s="33" t="s">
        <v>65</v>
      </c>
      <c r="D166" s="34"/>
      <c r="E166" s="34" t="s">
        <v>396</v>
      </c>
      <c r="F166" s="35" t="s">
        <v>397</v>
      </c>
      <c r="J166" s="62"/>
    </row>
    <row r="167" spans="1:10" s="15" customFormat="1" ht="11.25" customHeight="1">
      <c r="A167" s="345">
        <v>1</v>
      </c>
      <c r="B167" s="346">
        <v>27090.7649</v>
      </c>
      <c r="C167" s="347">
        <v>15</v>
      </c>
      <c r="D167" s="754">
        <v>42886.5065</v>
      </c>
      <c r="E167" s="754">
        <v>2424.37255</v>
      </c>
      <c r="F167" s="751">
        <v>10242.057350000003</v>
      </c>
      <c r="J167" s="62"/>
    </row>
    <row r="168" spans="1:10" s="15" customFormat="1" ht="11.25" customHeight="1">
      <c r="A168" s="350" t="s">
        <v>66</v>
      </c>
      <c r="B168" s="351">
        <v>0</v>
      </c>
      <c r="C168" s="352">
        <v>0</v>
      </c>
      <c r="D168" s="755">
        <v>0</v>
      </c>
      <c r="E168" s="755">
        <v>0</v>
      </c>
      <c r="F168" s="752">
        <v>0</v>
      </c>
      <c r="J168" s="62"/>
    </row>
    <row r="169" spans="1:10" s="15" customFormat="1" ht="11.25" customHeight="1">
      <c r="A169" s="350">
        <v>2</v>
      </c>
      <c r="B169" s="351">
        <v>141899.13001</v>
      </c>
      <c r="C169" s="352">
        <v>8</v>
      </c>
      <c r="D169" s="755">
        <v>114315.35892</v>
      </c>
      <c r="E169" s="757">
        <v>10749.16267</v>
      </c>
      <c r="F169" s="752">
        <v>111604.96465</v>
      </c>
      <c r="J169" s="62"/>
    </row>
    <row r="170" spans="1:10" s="15" customFormat="1" ht="11.25" customHeight="1">
      <c r="A170" s="350">
        <v>3</v>
      </c>
      <c r="B170" s="351">
        <v>4379.913</v>
      </c>
      <c r="C170" s="352">
        <v>5</v>
      </c>
      <c r="D170" s="755">
        <v>3605.858</v>
      </c>
      <c r="E170" s="755">
        <v>219.06</v>
      </c>
      <c r="F170" s="752">
        <v>3596.6330000000003</v>
      </c>
      <c r="J170" s="62"/>
    </row>
    <row r="171" spans="1:10" s="15" customFormat="1" ht="11.25" customHeight="1">
      <c r="A171" s="350">
        <v>4</v>
      </c>
      <c r="B171" s="351">
        <v>498.874</v>
      </c>
      <c r="C171" s="352">
        <v>2.5</v>
      </c>
      <c r="D171" s="755">
        <v>19.76</v>
      </c>
      <c r="E171" s="755">
        <v>12.48</v>
      </c>
      <c r="F171" s="752">
        <v>466.634</v>
      </c>
      <c r="J171" s="62"/>
    </row>
    <row r="172" spans="1:10" s="15" customFormat="1" ht="11.25" customHeight="1" thickBot="1">
      <c r="A172" s="350">
        <v>5</v>
      </c>
      <c r="B172" s="351">
        <v>13324.4116</v>
      </c>
      <c r="C172" s="352">
        <v>1</v>
      </c>
      <c r="D172" s="756">
        <v>127.032</v>
      </c>
      <c r="E172" s="756">
        <v>86.58033</v>
      </c>
      <c r="F172" s="753">
        <v>13110.79927</v>
      </c>
      <c r="J172" s="62"/>
    </row>
    <row r="173" spans="1:10" s="15" customFormat="1" ht="11.25" customHeight="1" thickBot="1">
      <c r="A173" s="37" t="s">
        <v>9</v>
      </c>
      <c r="B173" s="76">
        <f>SUM(B167:B172)</f>
        <v>187193.09351</v>
      </c>
      <c r="C173" s="38" t="s">
        <v>219</v>
      </c>
      <c r="D173" s="39">
        <f>SUM(D167:D172)</f>
        <v>160954.51542</v>
      </c>
      <c r="E173" s="39">
        <f>SUM(E167:E172)</f>
        <v>13491.65555</v>
      </c>
      <c r="F173" s="40">
        <f>SUM(F167:F172)</f>
        <v>139021.08827</v>
      </c>
      <c r="J173" s="62"/>
    </row>
    <row r="174" spans="1:14" ht="6.75" customHeight="1">
      <c r="A174"/>
      <c r="B174"/>
      <c r="C174"/>
      <c r="D174"/>
      <c r="E174"/>
      <c r="F174"/>
      <c r="G174"/>
      <c r="H174"/>
      <c r="I174"/>
      <c r="J174" s="60"/>
      <c r="K174"/>
      <c r="L174"/>
      <c r="M174"/>
      <c r="N174"/>
    </row>
    <row r="175" spans="1:20" s="9" customFormat="1" ht="3.75" customHeight="1">
      <c r="A175" s="12"/>
      <c r="B175" s="13"/>
      <c r="C175" s="13"/>
      <c r="D175" s="13"/>
      <c r="E175" s="13"/>
      <c r="F175" s="13"/>
      <c r="G175" s="13"/>
      <c r="H175" s="13"/>
      <c r="I175" s="13"/>
      <c r="J175" s="56"/>
      <c r="K175" s="3"/>
      <c r="L175" s="3"/>
      <c r="M175" s="3"/>
      <c r="N175"/>
      <c r="O175"/>
      <c r="P175"/>
      <c r="Q175"/>
      <c r="R175"/>
      <c r="S175"/>
      <c r="T175"/>
    </row>
    <row r="176" spans="1:20" s="9" customFormat="1" ht="14.25" customHeight="1" thickBot="1">
      <c r="A176" s="2" t="s">
        <v>518</v>
      </c>
      <c r="B176" s="6"/>
      <c r="C176" s="6"/>
      <c r="D176" s="6"/>
      <c r="E176" s="6"/>
      <c r="F176" s="6"/>
      <c r="G176" s="6"/>
      <c r="H176" s="6"/>
      <c r="I176" s="3"/>
      <c r="J176" s="56"/>
      <c r="K176" s="3"/>
      <c r="L176" s="3"/>
      <c r="M176" s="3"/>
      <c r="N176"/>
      <c r="O176"/>
      <c r="P176"/>
      <c r="Q176"/>
      <c r="R176"/>
      <c r="S176"/>
      <c r="T176"/>
    </row>
    <row r="177" spans="1:10" s="78" customFormat="1" ht="11.25" customHeight="1">
      <c r="A177" s="1263" t="s">
        <v>179</v>
      </c>
      <c r="B177" s="1264"/>
      <c r="C177" s="91" t="s">
        <v>35</v>
      </c>
      <c r="D177" s="77" t="s">
        <v>36</v>
      </c>
      <c r="F177" s="1263" t="s">
        <v>195</v>
      </c>
      <c r="G177" s="1594"/>
      <c r="H177" s="1264"/>
      <c r="I177" s="91" t="s">
        <v>35</v>
      </c>
      <c r="J177" s="77" t="s">
        <v>36</v>
      </c>
    </row>
    <row r="178" spans="1:10" s="78" customFormat="1" ht="11.25" customHeight="1" thickBot="1">
      <c r="A178" s="1265"/>
      <c r="B178" s="1266"/>
      <c r="C178" s="722" t="s">
        <v>232</v>
      </c>
      <c r="D178" s="71" t="s">
        <v>392</v>
      </c>
      <c r="F178" s="1265"/>
      <c r="G178" s="1595"/>
      <c r="H178" s="1266"/>
      <c r="I178" s="722" t="s">
        <v>232</v>
      </c>
      <c r="J178" s="71" t="s">
        <v>392</v>
      </c>
    </row>
    <row r="179" spans="1:10" s="78" customFormat="1" ht="11.25" customHeight="1" thickBot="1">
      <c r="A179" s="1302" t="s">
        <v>42</v>
      </c>
      <c r="B179" s="1303"/>
      <c r="C179" s="678">
        <v>5060.95097</v>
      </c>
      <c r="D179" s="674">
        <f>C222</f>
        <v>5704.838709999998</v>
      </c>
      <c r="F179" s="1302" t="s">
        <v>42</v>
      </c>
      <c r="G179" s="1599"/>
      <c r="H179" s="1303"/>
      <c r="I179" s="95">
        <v>296.19314</v>
      </c>
      <c r="J179" s="96">
        <f>I189</f>
        <v>1109.15892</v>
      </c>
    </row>
    <row r="180" spans="1:10" s="78" customFormat="1" ht="11.25" customHeight="1" thickBot="1">
      <c r="A180" s="1310" t="s">
        <v>43</v>
      </c>
      <c r="B180" s="1312"/>
      <c r="C180" s="758">
        <f>SUM(C181:C191)</f>
        <v>13698.881</v>
      </c>
      <c r="D180" s="708">
        <f>SUM(D181:D191)</f>
        <v>16772.6441</v>
      </c>
      <c r="F180" s="1310" t="s">
        <v>43</v>
      </c>
      <c r="G180" s="1311"/>
      <c r="H180" s="1312"/>
      <c r="I180" s="89">
        <f>SUM(I181:I183)</f>
        <v>1169.6216</v>
      </c>
      <c r="J180" s="90">
        <f>SUM(J181:J183)</f>
        <v>1474.52686</v>
      </c>
    </row>
    <row r="181" spans="1:10" s="78" customFormat="1" ht="11.25" customHeight="1">
      <c r="A181" s="1588" t="s">
        <v>44</v>
      </c>
      <c r="B181" s="1589"/>
      <c r="C181" s="673">
        <v>10146.139</v>
      </c>
      <c r="D181" s="672">
        <f>E173</f>
        <v>13491.65555</v>
      </c>
      <c r="F181" s="1588" t="s">
        <v>196</v>
      </c>
      <c r="G181" s="1598"/>
      <c r="H181" s="1589"/>
      <c r="I181" s="297">
        <v>0</v>
      </c>
      <c r="J181" s="88">
        <v>274.52686</v>
      </c>
    </row>
    <row r="182" spans="1:10" s="78" customFormat="1" ht="11.25" customHeight="1">
      <c r="A182" s="1261" t="s">
        <v>2</v>
      </c>
      <c r="B182" s="1262"/>
      <c r="C182" s="673"/>
      <c r="D182" s="671"/>
      <c r="E182" s="81"/>
      <c r="F182" s="1261" t="s">
        <v>193</v>
      </c>
      <c r="G182" s="1597"/>
      <c r="H182" s="1262"/>
      <c r="I182" s="297">
        <v>0</v>
      </c>
      <c r="J182" s="83">
        <v>0</v>
      </c>
    </row>
    <row r="183" spans="1:10" s="78" customFormat="1" ht="11.25" customHeight="1" thickBot="1">
      <c r="A183" s="1261" t="s">
        <v>3</v>
      </c>
      <c r="B183" s="1262"/>
      <c r="C183" s="673"/>
      <c r="D183" s="671"/>
      <c r="F183" s="1323" t="s">
        <v>194</v>
      </c>
      <c r="G183" s="1596"/>
      <c r="H183" s="1324"/>
      <c r="I183" s="297">
        <v>1169.6216</v>
      </c>
      <c r="J183" s="97">
        <v>1200</v>
      </c>
    </row>
    <row r="184" spans="1:10" s="78" customFormat="1" ht="11.25" customHeight="1" thickBot="1">
      <c r="A184" s="1261" t="s">
        <v>4</v>
      </c>
      <c r="B184" s="1262"/>
      <c r="C184" s="673"/>
      <c r="D184" s="671"/>
      <c r="F184" s="1310" t="s">
        <v>45</v>
      </c>
      <c r="G184" s="1311"/>
      <c r="H184" s="1312"/>
      <c r="I184" s="89">
        <f>SUM(I185:I188)</f>
        <v>356.65582</v>
      </c>
      <c r="J184" s="90">
        <f>SUM(J185:J188)</f>
        <v>1765.95141</v>
      </c>
    </row>
    <row r="185" spans="1:10" s="78" customFormat="1" ht="11.25" customHeight="1">
      <c r="A185" s="1261" t="s">
        <v>5</v>
      </c>
      <c r="B185" s="1262"/>
      <c r="C185" s="673"/>
      <c r="D185" s="671"/>
      <c r="F185" s="1588" t="s">
        <v>47</v>
      </c>
      <c r="G185" s="1598"/>
      <c r="H185" s="1589"/>
      <c r="I185" s="297">
        <v>356.65582</v>
      </c>
      <c r="J185" s="88">
        <v>650</v>
      </c>
    </row>
    <row r="186" spans="1:10" s="78" customFormat="1" ht="11.25" customHeight="1">
      <c r="A186" s="1261" t="s">
        <v>6</v>
      </c>
      <c r="B186" s="1262"/>
      <c r="C186" s="673"/>
      <c r="D186" s="671"/>
      <c r="F186" s="1261" t="s">
        <v>48</v>
      </c>
      <c r="G186" s="1597"/>
      <c r="H186" s="1262"/>
      <c r="I186" s="297">
        <v>0</v>
      </c>
      <c r="J186" s="83">
        <v>274.52686</v>
      </c>
    </row>
    <row r="187" spans="1:10" s="78" customFormat="1" ht="11.25" customHeight="1">
      <c r="A187" s="1261" t="s">
        <v>720</v>
      </c>
      <c r="B187" s="1262"/>
      <c r="C187" s="673">
        <f>(I108+I110+I101)/1000</f>
        <v>1751.508</v>
      </c>
      <c r="D187" s="671">
        <f>J101/1000+J111/1000</f>
        <v>2200.08</v>
      </c>
      <c r="F187" s="1261" t="s">
        <v>49</v>
      </c>
      <c r="G187" s="1597"/>
      <c r="H187" s="1262"/>
      <c r="I187" s="297">
        <v>0</v>
      </c>
      <c r="J187" s="83">
        <f>D191</f>
        <v>841.42455</v>
      </c>
    </row>
    <row r="188" spans="1:10" s="78" customFormat="1" ht="11.25" customHeight="1" thickBot="1">
      <c r="A188" s="1261" t="s">
        <v>364</v>
      </c>
      <c r="B188" s="1262"/>
      <c r="C188" s="673">
        <f>(I107+I109)/1000</f>
        <v>1196.234</v>
      </c>
      <c r="D188" s="671">
        <f>J155/1000</f>
        <v>239.484</v>
      </c>
      <c r="F188" s="1323" t="s">
        <v>50</v>
      </c>
      <c r="G188" s="1596"/>
      <c r="H188" s="1324"/>
      <c r="I188" s="297">
        <v>0</v>
      </c>
      <c r="J188" s="97">
        <v>0</v>
      </c>
    </row>
    <row r="189" spans="1:10" s="78" customFormat="1" ht="11.25" customHeight="1" thickBot="1">
      <c r="A189" s="1261" t="s">
        <v>227</v>
      </c>
      <c r="B189" s="1262"/>
      <c r="C189" s="673"/>
      <c r="D189" s="671"/>
      <c r="F189" s="1310" t="s">
        <v>46</v>
      </c>
      <c r="G189" s="1311"/>
      <c r="H189" s="1312"/>
      <c r="I189" s="89">
        <f>SUM(I179+I180-I184)</f>
        <v>1109.15892</v>
      </c>
      <c r="J189" s="90">
        <f>SUM(J179+J180-J184)</f>
        <v>817.7343699999999</v>
      </c>
    </row>
    <row r="190" spans="1:6" s="78" customFormat="1" ht="11.25" customHeight="1" thickBot="1">
      <c r="A190" s="1261" t="s">
        <v>28</v>
      </c>
      <c r="B190" s="1262"/>
      <c r="C190" s="673">
        <v>605</v>
      </c>
      <c r="D190" s="671"/>
      <c r="F190" s="81"/>
    </row>
    <row r="191" spans="1:10" s="78" customFormat="1" ht="11.25" customHeight="1" thickBot="1">
      <c r="A191" s="1323" t="s">
        <v>171</v>
      </c>
      <c r="B191" s="1324"/>
      <c r="C191" s="673"/>
      <c r="D191" s="670">
        <v>841.42455</v>
      </c>
      <c r="E191" s="82"/>
      <c r="F191" s="1330" t="s">
        <v>197</v>
      </c>
      <c r="G191" s="1601"/>
      <c r="H191" s="1602"/>
      <c r="I191" s="101" t="s">
        <v>35</v>
      </c>
      <c r="J191" s="69" t="s">
        <v>36</v>
      </c>
    </row>
    <row r="192" spans="1:10" s="78" customFormat="1" ht="11.25" customHeight="1" thickBot="1">
      <c r="A192" s="1310" t="s">
        <v>45</v>
      </c>
      <c r="B192" s="1312"/>
      <c r="C192" s="707">
        <f>SUM(C193:C221)</f>
        <v>13054.993260000001</v>
      </c>
      <c r="D192" s="708">
        <f>SUM(D193:D221)</f>
        <v>22477.2526</v>
      </c>
      <c r="E192" s="84"/>
      <c r="F192" s="1603"/>
      <c r="G192" s="1604"/>
      <c r="H192" s="1605"/>
      <c r="I192" s="722" t="s">
        <v>232</v>
      </c>
      <c r="J192" s="71" t="s">
        <v>392</v>
      </c>
    </row>
    <row r="193" spans="1:10" s="78" customFormat="1" ht="11.25" customHeight="1">
      <c r="A193" s="1588" t="s">
        <v>172</v>
      </c>
      <c r="B193" s="1589"/>
      <c r="C193" s="1062">
        <v>1835.07626</v>
      </c>
      <c r="D193" s="88">
        <f>F149/1000</f>
        <v>1897.3186799999999</v>
      </c>
      <c r="E193" s="80"/>
      <c r="F193" s="1307" t="s">
        <v>42</v>
      </c>
      <c r="G193" s="1308"/>
      <c r="H193" s="1309"/>
      <c r="I193" s="189">
        <v>0</v>
      </c>
      <c r="J193" s="98">
        <f>+I196</f>
        <v>0</v>
      </c>
    </row>
    <row r="194" spans="1:10" s="78" customFormat="1" ht="11.25" customHeight="1">
      <c r="A194" s="1261" t="s">
        <v>180</v>
      </c>
      <c r="B194" s="1262"/>
      <c r="C194" s="1062"/>
      <c r="D194" s="83"/>
      <c r="E194" s="80"/>
      <c r="F194" s="1304" t="s">
        <v>43</v>
      </c>
      <c r="G194" s="1305"/>
      <c r="H194" s="1306"/>
      <c r="I194" s="104">
        <v>0</v>
      </c>
      <c r="J194" s="99">
        <v>0</v>
      </c>
    </row>
    <row r="195" spans="1:10" s="78" customFormat="1" ht="11.25" customHeight="1">
      <c r="A195" s="1261" t="s">
        <v>181</v>
      </c>
      <c r="B195" s="1262"/>
      <c r="C195" s="1062"/>
      <c r="D195" s="83"/>
      <c r="E195" s="80"/>
      <c r="F195" s="1304" t="s">
        <v>45</v>
      </c>
      <c r="G195" s="1305"/>
      <c r="H195" s="1306"/>
      <c r="I195" s="104">
        <v>0</v>
      </c>
      <c r="J195" s="99">
        <v>0</v>
      </c>
    </row>
    <row r="196" spans="1:10" s="78" customFormat="1" ht="11.25" customHeight="1" thickBot="1">
      <c r="A196" s="1261" t="s">
        <v>182</v>
      </c>
      <c r="B196" s="1262"/>
      <c r="C196" s="1063"/>
      <c r="D196" s="671"/>
      <c r="E196" s="80"/>
      <c r="F196" s="1327" t="s">
        <v>46</v>
      </c>
      <c r="G196" s="1328"/>
      <c r="H196" s="1329"/>
      <c r="I196" s="105">
        <f>+I193+I194-I195</f>
        <v>0</v>
      </c>
      <c r="J196" s="100">
        <f>SUM(J193+J194-J195)</f>
        <v>0</v>
      </c>
    </row>
    <row r="197" spans="1:6" s="78" customFormat="1" ht="11.25" customHeight="1" thickBot="1">
      <c r="A197" s="1261" t="s">
        <v>183</v>
      </c>
      <c r="B197" s="1262"/>
      <c r="C197" s="1063"/>
      <c r="D197" s="671"/>
      <c r="E197" s="80"/>
      <c r="F197" s="80"/>
    </row>
    <row r="198" spans="1:10" s="78" customFormat="1" ht="11.25" customHeight="1">
      <c r="A198" s="1261" t="s">
        <v>184</v>
      </c>
      <c r="B198" s="1262"/>
      <c r="C198" s="1063"/>
      <c r="D198" s="671"/>
      <c r="E198" s="80"/>
      <c r="F198" s="1313" t="s">
        <v>198</v>
      </c>
      <c r="G198" s="1314"/>
      <c r="H198" s="1314"/>
      <c r="I198" s="721" t="s">
        <v>35</v>
      </c>
      <c r="J198" s="77" t="s">
        <v>36</v>
      </c>
    </row>
    <row r="199" spans="1:10" s="78" customFormat="1" ht="11.25" customHeight="1" thickBot="1">
      <c r="A199" s="1289" t="s">
        <v>228</v>
      </c>
      <c r="B199" s="1291"/>
      <c r="C199" s="1063">
        <v>874.435</v>
      </c>
      <c r="D199" s="671">
        <f>E149/1000</f>
        <v>841.4245500000001</v>
      </c>
      <c r="E199" s="80"/>
      <c r="F199" s="1315"/>
      <c r="G199" s="1316"/>
      <c r="H199" s="1316"/>
      <c r="I199" s="722" t="s">
        <v>232</v>
      </c>
      <c r="J199" s="71" t="s">
        <v>392</v>
      </c>
    </row>
    <row r="200" spans="1:10" s="78" customFormat="1" ht="11.25" customHeight="1">
      <c r="A200" s="1289" t="s">
        <v>173</v>
      </c>
      <c r="B200" s="1291"/>
      <c r="C200" s="1063">
        <v>3108.506</v>
      </c>
      <c r="D200" s="671">
        <f>(C149+D149)/1000</f>
        <v>2031.75871</v>
      </c>
      <c r="E200" s="84"/>
      <c r="F200" s="1325" t="s">
        <v>42</v>
      </c>
      <c r="G200" s="1326"/>
      <c r="H200" s="1326"/>
      <c r="I200" s="723">
        <v>5221.15081</v>
      </c>
      <c r="J200" s="106">
        <f>+I203</f>
        <v>3580.9026400000002</v>
      </c>
    </row>
    <row r="201" spans="1:10" s="78" customFormat="1" ht="11.25" customHeight="1">
      <c r="A201" s="1289" t="s">
        <v>174</v>
      </c>
      <c r="B201" s="1291"/>
      <c r="C201" s="1062">
        <v>728.934</v>
      </c>
      <c r="D201" s="83">
        <f>F157/1000</f>
        <v>0</v>
      </c>
      <c r="E201" s="80"/>
      <c r="F201" s="1319" t="s">
        <v>43</v>
      </c>
      <c r="G201" s="1320"/>
      <c r="H201" s="1320"/>
      <c r="I201" s="725">
        <v>2902.32778</v>
      </c>
      <c r="J201" s="107">
        <v>2800</v>
      </c>
    </row>
    <row r="202" spans="1:10" s="78" customFormat="1" ht="11.25" customHeight="1">
      <c r="A202" s="1289" t="s">
        <v>185</v>
      </c>
      <c r="B202" s="1291"/>
      <c r="C202" s="1062"/>
      <c r="D202" s="83"/>
      <c r="E202" s="80"/>
      <c r="F202" s="1319" t="s">
        <v>45</v>
      </c>
      <c r="G202" s="1320"/>
      <c r="H202" s="1320"/>
      <c r="I202" s="725">
        <v>4542.57595</v>
      </c>
      <c r="J202" s="85">
        <v>2900</v>
      </c>
    </row>
    <row r="203" spans="1:10" s="78" customFormat="1" ht="11.25" customHeight="1" thickBot="1">
      <c r="A203" s="1289" t="s">
        <v>186</v>
      </c>
      <c r="B203" s="1291"/>
      <c r="C203" s="1062"/>
      <c r="D203" s="83"/>
      <c r="E203" s="80"/>
      <c r="F203" s="1317" t="s">
        <v>46</v>
      </c>
      <c r="G203" s="1318"/>
      <c r="H203" s="1318"/>
      <c r="I203" s="726">
        <f>+I200+I201-I202</f>
        <v>3580.9026400000002</v>
      </c>
      <c r="J203" s="86">
        <f>SUM(J200+J201-J202)</f>
        <v>3480.9026400000002</v>
      </c>
    </row>
    <row r="204" spans="1:6" s="78" customFormat="1" ht="11.25" customHeight="1">
      <c r="A204" s="1289" t="s">
        <v>187</v>
      </c>
      <c r="B204" s="1291"/>
      <c r="C204" s="1063"/>
      <c r="D204" s="671"/>
      <c r="E204" s="80"/>
      <c r="F204" s="80"/>
    </row>
    <row r="205" spans="1:6" s="78" customFormat="1" ht="11.25" customHeight="1">
      <c r="A205" s="1289" t="s">
        <v>188</v>
      </c>
      <c r="B205" s="1291"/>
      <c r="C205" s="1063"/>
      <c r="D205" s="671"/>
      <c r="E205" s="80"/>
      <c r="F205" s="80"/>
    </row>
    <row r="206" spans="1:6" s="78" customFormat="1" ht="11.25" customHeight="1">
      <c r="A206" s="1289" t="s">
        <v>722</v>
      </c>
      <c r="B206" s="1291"/>
      <c r="C206" s="1063">
        <f>C187</f>
        <v>1751.508</v>
      </c>
      <c r="D206" s="671">
        <f>(I154+I156)/1000</f>
        <v>2200.08</v>
      </c>
      <c r="E206" s="80"/>
      <c r="F206" s="80"/>
    </row>
    <row r="207" spans="1:6" s="78" customFormat="1" ht="11.25" customHeight="1">
      <c r="A207" s="1289" t="s">
        <v>189</v>
      </c>
      <c r="B207" s="1291"/>
      <c r="C207" s="1063"/>
      <c r="D207" s="671"/>
      <c r="E207" s="80"/>
      <c r="F207" s="80"/>
    </row>
    <row r="208" spans="1:6" s="78" customFormat="1" ht="11.25" customHeight="1">
      <c r="A208" s="1289" t="s">
        <v>366</v>
      </c>
      <c r="B208" s="1291"/>
      <c r="C208" s="1063">
        <f>C188</f>
        <v>1196.234</v>
      </c>
      <c r="D208" s="671">
        <f>I155/1000</f>
        <v>239.484</v>
      </c>
      <c r="E208" s="80"/>
      <c r="F208" s="81"/>
    </row>
    <row r="209" spans="1:6" s="78" customFormat="1" ht="11.25" customHeight="1">
      <c r="A209" s="1289" t="s">
        <v>229</v>
      </c>
      <c r="B209" s="1291"/>
      <c r="C209" s="1063"/>
      <c r="D209" s="671"/>
      <c r="E209" s="80"/>
      <c r="F209" s="80"/>
    </row>
    <row r="210" spans="1:6" s="78" customFormat="1" ht="11.25" customHeight="1">
      <c r="A210" s="1289" t="s">
        <v>175</v>
      </c>
      <c r="B210" s="1291"/>
      <c r="C210" s="1063">
        <v>467.694</v>
      </c>
      <c r="D210" s="671">
        <f>(C157+D157)/1000</f>
        <v>3673.08</v>
      </c>
      <c r="E210" s="80"/>
      <c r="F210" s="80"/>
    </row>
    <row r="211" spans="1:6" s="78" customFormat="1" ht="11.25" customHeight="1">
      <c r="A211" s="1289" t="s">
        <v>176</v>
      </c>
      <c r="B211" s="1291"/>
      <c r="C211" s="1063">
        <v>112.41203</v>
      </c>
      <c r="D211" s="671">
        <f>F138/1000</f>
        <v>11176.94666</v>
      </c>
      <c r="E211" s="80"/>
      <c r="F211" s="80"/>
    </row>
    <row r="212" spans="1:6" s="78" customFormat="1" ht="11.25" customHeight="1">
      <c r="A212" s="1289" t="s">
        <v>190</v>
      </c>
      <c r="B212" s="1291"/>
      <c r="C212" s="1063"/>
      <c r="D212" s="671"/>
      <c r="E212" s="80"/>
      <c r="F212" s="80"/>
    </row>
    <row r="213" spans="1:6" s="78" customFormat="1" ht="11.25" customHeight="1">
      <c r="A213" s="1289" t="s">
        <v>191</v>
      </c>
      <c r="B213" s="1291"/>
      <c r="C213" s="1062"/>
      <c r="D213" s="83"/>
      <c r="E213" s="80"/>
      <c r="F213" s="80"/>
    </row>
    <row r="214" spans="1:6" s="78" customFormat="1" ht="11.25" customHeight="1">
      <c r="A214" s="1289" t="s">
        <v>786</v>
      </c>
      <c r="B214" s="1291"/>
      <c r="C214" s="1062"/>
      <c r="D214" s="83"/>
      <c r="E214" s="80"/>
      <c r="F214" s="80"/>
    </row>
    <row r="215" spans="1:6" s="78" customFormat="1" ht="11.25" customHeight="1">
      <c r="A215" s="1289" t="s">
        <v>787</v>
      </c>
      <c r="B215" s="1291"/>
      <c r="C215" s="1062"/>
      <c r="D215" s="83"/>
      <c r="E215" s="80"/>
      <c r="F215" s="80"/>
    </row>
    <row r="216" spans="1:6" s="78" customFormat="1" ht="11.25" customHeight="1">
      <c r="A216" s="1289" t="s">
        <v>788</v>
      </c>
      <c r="B216" s="1291"/>
      <c r="C216" s="1062"/>
      <c r="D216" s="83"/>
      <c r="E216" s="80"/>
      <c r="F216" s="80"/>
    </row>
    <row r="217" spans="1:6" s="78" customFormat="1" ht="11.25" customHeight="1">
      <c r="A217" s="1289" t="s">
        <v>230</v>
      </c>
      <c r="B217" s="1291"/>
      <c r="C217" s="1062"/>
      <c r="D217" s="83"/>
      <c r="E217" s="80"/>
      <c r="F217" s="80"/>
    </row>
    <row r="218" spans="1:6" s="78" customFormat="1" ht="11.25" customHeight="1">
      <c r="A218" s="1289" t="s">
        <v>177</v>
      </c>
      <c r="B218" s="1291"/>
      <c r="C218" s="1062">
        <v>702.38797</v>
      </c>
      <c r="D218" s="83">
        <f>(C138+D138)/1000</f>
        <v>0</v>
      </c>
      <c r="E218" s="80"/>
      <c r="F218" s="80"/>
    </row>
    <row r="219" spans="1:6" s="78" customFormat="1" ht="11.25" customHeight="1">
      <c r="A219" s="1338" t="s">
        <v>404</v>
      </c>
      <c r="B219" s="1339"/>
      <c r="C219" s="1062"/>
      <c r="D219" s="83">
        <v>417.16</v>
      </c>
      <c r="F219" s="80"/>
    </row>
    <row r="220" spans="1:6" s="78" customFormat="1" ht="11.25" customHeight="1">
      <c r="A220" s="1338" t="s">
        <v>405</v>
      </c>
      <c r="B220" s="1339"/>
      <c r="C220" s="1062">
        <v>2277.806</v>
      </c>
      <c r="D220" s="83"/>
      <c r="E220" s="81"/>
      <c r="F220" s="80"/>
    </row>
    <row r="221" spans="1:20" s="9" customFormat="1" ht="11.25" customHeight="1" thickBot="1">
      <c r="A221" s="1336" t="s">
        <v>178</v>
      </c>
      <c r="B221" s="1337"/>
      <c r="C221" s="1063"/>
      <c r="D221" s="670"/>
      <c r="E221" s="6"/>
      <c r="F221" s="6"/>
      <c r="G221" s="6"/>
      <c r="H221" s="6"/>
      <c r="I221" s="3"/>
      <c r="J221" s="56"/>
      <c r="K221" s="3"/>
      <c r="L221" s="3"/>
      <c r="M221" s="3"/>
      <c r="N221"/>
      <c r="O221"/>
      <c r="P221"/>
      <c r="Q221"/>
      <c r="R221"/>
      <c r="S221"/>
      <c r="T221"/>
    </row>
    <row r="222" spans="1:14" ht="13.5" thickBot="1">
      <c r="A222" s="1283" t="s">
        <v>46</v>
      </c>
      <c r="B222" s="1285"/>
      <c r="C222" s="89">
        <f>SUM(C179+C180-C192)</f>
        <v>5704.838709999998</v>
      </c>
      <c r="D222" s="90">
        <f>SUM(D179+D180-D192)</f>
        <v>0.23021000000153435</v>
      </c>
      <c r="M222"/>
      <c r="N222"/>
    </row>
    <row r="223" spans="1:14" ht="9" customHeight="1">
      <c r="A223" s="2"/>
      <c r="J223" s="3"/>
      <c r="K223" s="56"/>
      <c r="N223"/>
    </row>
    <row r="224" spans="1:14" ht="14.25" customHeight="1" thickBot="1">
      <c r="A224" s="11" t="s">
        <v>519</v>
      </c>
      <c r="B224" s="20"/>
      <c r="C224" s="20"/>
      <c r="D224" s="3"/>
      <c r="J224" s="3"/>
      <c r="K224" s="56"/>
      <c r="N224"/>
    </row>
    <row r="225" spans="1:14" ht="11.25" customHeight="1">
      <c r="A225" s="1340" t="s">
        <v>30</v>
      </c>
      <c r="B225" s="1341"/>
      <c r="C225" s="21" t="s">
        <v>35</v>
      </c>
      <c r="D225" s="18" t="s">
        <v>36</v>
      </c>
      <c r="J225" s="3"/>
      <c r="K225" s="56"/>
      <c r="N225"/>
    </row>
    <row r="226" spans="1:14" ht="11.25" customHeight="1" thickBot="1">
      <c r="A226" s="1342"/>
      <c r="B226" s="1343"/>
      <c r="C226" s="722" t="s">
        <v>232</v>
      </c>
      <c r="D226" s="71" t="s">
        <v>392</v>
      </c>
      <c r="M226"/>
      <c r="N226"/>
    </row>
    <row r="227" spans="1:10" s="465" customFormat="1" ht="14.25" customHeight="1" thickBot="1">
      <c r="A227" s="1257" t="s">
        <v>192</v>
      </c>
      <c r="B227" s="1600"/>
      <c r="C227" s="750">
        <v>888.232</v>
      </c>
      <c r="D227" s="191">
        <v>887</v>
      </c>
      <c r="J227" s="528"/>
    </row>
    <row r="228" spans="1:10" s="465" customFormat="1" ht="11.25" customHeight="1">
      <c r="A228" s="269"/>
      <c r="B228" s="269"/>
      <c r="C228" s="270"/>
      <c r="D228" s="270"/>
      <c r="J228" s="528"/>
    </row>
    <row r="229" spans="1:10" s="6" customFormat="1" ht="16.5" thickBot="1">
      <c r="A229" s="427" t="s">
        <v>520</v>
      </c>
      <c r="B229" s="465"/>
      <c r="C229" s="465"/>
      <c r="D229" s="465"/>
      <c r="J229" s="61"/>
    </row>
    <row r="230" spans="1:10" s="6" customFormat="1" ht="33.75">
      <c r="A230" s="435" t="s">
        <v>271</v>
      </c>
      <c r="B230" s="436" t="s">
        <v>272</v>
      </c>
      <c r="C230" s="436" t="s">
        <v>439</v>
      </c>
      <c r="D230" s="437" t="s">
        <v>399</v>
      </c>
      <c r="J230" s="61"/>
    </row>
    <row r="231" spans="1:10" s="6" customFormat="1" ht="11.25">
      <c r="A231" s="431">
        <v>1</v>
      </c>
      <c r="B231" s="429" t="s">
        <v>309</v>
      </c>
      <c r="C231" s="448">
        <v>687935</v>
      </c>
      <c r="D231" s="452">
        <v>800000</v>
      </c>
      <c r="J231" s="61"/>
    </row>
    <row r="232" spans="1:10" s="6" customFormat="1" ht="11.25">
      <c r="A232" s="431">
        <v>2</v>
      </c>
      <c r="B232" s="429" t="s">
        <v>331</v>
      </c>
      <c r="C232" s="448">
        <v>162766</v>
      </c>
      <c r="D232" s="452">
        <v>150000</v>
      </c>
      <c r="J232" s="61"/>
    </row>
    <row r="233" spans="1:10" s="6" customFormat="1" ht="11.25">
      <c r="A233" s="431">
        <v>3</v>
      </c>
      <c r="B233" s="429" t="s">
        <v>332</v>
      </c>
      <c r="C233" s="448">
        <v>165655</v>
      </c>
      <c r="D233" s="452">
        <v>180000</v>
      </c>
      <c r="J233" s="61"/>
    </row>
    <row r="234" spans="1:10" s="6" customFormat="1" ht="11.25">
      <c r="A234" s="431">
        <v>4</v>
      </c>
      <c r="B234" s="429" t="s">
        <v>290</v>
      </c>
      <c r="C234" s="448">
        <v>10393</v>
      </c>
      <c r="D234" s="452">
        <v>50000</v>
      </c>
      <c r="J234" s="61"/>
    </row>
    <row r="235" spans="1:10" s="6" customFormat="1" ht="11.25">
      <c r="A235" s="431">
        <v>5</v>
      </c>
      <c r="B235" s="429" t="s">
        <v>291</v>
      </c>
      <c r="C235" s="448">
        <v>171431.5</v>
      </c>
      <c r="D235" s="452">
        <v>150000</v>
      </c>
      <c r="J235" s="61"/>
    </row>
    <row r="236" spans="1:10" s="6" customFormat="1" ht="11.25">
      <c r="A236" s="431">
        <v>6</v>
      </c>
      <c r="B236" s="429" t="s">
        <v>333</v>
      </c>
      <c r="C236" s="448">
        <v>42422</v>
      </c>
      <c r="D236" s="452">
        <v>50000</v>
      </c>
      <c r="J236" s="61"/>
    </row>
    <row r="237" spans="1:10" s="6" customFormat="1" ht="11.25">
      <c r="A237" s="431">
        <v>7</v>
      </c>
      <c r="B237" s="429" t="s">
        <v>334</v>
      </c>
      <c r="C237" s="448">
        <v>0</v>
      </c>
      <c r="D237" s="452">
        <v>80000</v>
      </c>
      <c r="J237" s="61"/>
    </row>
    <row r="238" spans="1:10" s="527" customFormat="1" ht="11.25">
      <c r="A238" s="431">
        <v>8</v>
      </c>
      <c r="B238" s="429" t="s">
        <v>335</v>
      </c>
      <c r="C238" s="448">
        <v>602323.59</v>
      </c>
      <c r="D238" s="452">
        <v>950000</v>
      </c>
      <c r="J238" s="529"/>
    </row>
    <row r="239" spans="1:10" s="6" customFormat="1" ht="11.25">
      <c r="A239" s="431">
        <v>9</v>
      </c>
      <c r="B239" s="429" t="s">
        <v>336</v>
      </c>
      <c r="C239" s="448">
        <v>402194.9</v>
      </c>
      <c r="D239" s="452">
        <v>100000</v>
      </c>
      <c r="J239" s="61"/>
    </row>
    <row r="240" spans="1:10" s="466" customFormat="1" ht="11.25">
      <c r="A240" s="1259" t="s">
        <v>273</v>
      </c>
      <c r="B240" s="1260"/>
      <c r="C240" s="449">
        <f>SUM(C231:C239)</f>
        <v>2245120.9899999998</v>
      </c>
      <c r="D240" s="453">
        <f>SUM(D231:D239)</f>
        <v>2510000</v>
      </c>
      <c r="J240" s="470"/>
    </row>
    <row r="241" spans="1:10" s="48" customFormat="1" ht="11.25">
      <c r="A241" s="532"/>
      <c r="B241" s="430"/>
      <c r="C241" s="430"/>
      <c r="D241" s="434"/>
      <c r="J241" s="68"/>
    </row>
    <row r="242" spans="1:10" s="48" customFormat="1" ht="33.75">
      <c r="A242" s="441" t="s">
        <v>274</v>
      </c>
      <c r="B242" s="442" t="s">
        <v>275</v>
      </c>
      <c r="C242" s="442" t="s">
        <v>439</v>
      </c>
      <c r="D242" s="443" t="s">
        <v>399</v>
      </c>
      <c r="J242" s="68"/>
    </row>
    <row r="243" spans="1:10" s="48" customFormat="1" ht="11.25">
      <c r="A243" s="441">
        <v>1</v>
      </c>
      <c r="B243" s="459" t="s">
        <v>293</v>
      </c>
      <c r="C243" s="460">
        <v>886561.21</v>
      </c>
      <c r="D243" s="461">
        <v>900000</v>
      </c>
      <c r="J243" s="68"/>
    </row>
    <row r="244" spans="1:10" s="48" customFormat="1" ht="11.25">
      <c r="A244" s="441">
        <v>2</v>
      </c>
      <c r="B244" s="459" t="s">
        <v>294</v>
      </c>
      <c r="C244" s="460">
        <v>380832.25</v>
      </c>
      <c r="D244" s="461">
        <v>500000</v>
      </c>
      <c r="J244" s="68"/>
    </row>
    <row r="245" spans="1:10" s="48" customFormat="1" ht="11.25">
      <c r="A245" s="441">
        <v>3</v>
      </c>
      <c r="B245" s="459" t="s">
        <v>295</v>
      </c>
      <c r="C245" s="460">
        <v>1037716.2</v>
      </c>
      <c r="D245" s="461">
        <v>1100000</v>
      </c>
      <c r="J245" s="68"/>
    </row>
    <row r="246" spans="1:10" s="48" customFormat="1" ht="11.25">
      <c r="A246" s="441">
        <v>4</v>
      </c>
      <c r="B246" s="459" t="s">
        <v>337</v>
      </c>
      <c r="C246" s="460">
        <v>498965.82</v>
      </c>
      <c r="D246" s="461">
        <v>450000</v>
      </c>
      <c r="J246" s="68"/>
    </row>
    <row r="247" spans="1:10" s="48" customFormat="1" ht="11.25">
      <c r="A247" s="441">
        <v>5</v>
      </c>
      <c r="B247" s="459" t="s">
        <v>296</v>
      </c>
      <c r="C247" s="460">
        <v>702541.76</v>
      </c>
      <c r="D247" s="461">
        <v>500000</v>
      </c>
      <c r="J247" s="68"/>
    </row>
    <row r="248" spans="1:10" s="48" customFormat="1" ht="11.25">
      <c r="A248" s="441">
        <v>6</v>
      </c>
      <c r="B248" s="459" t="s">
        <v>297</v>
      </c>
      <c r="C248" s="460">
        <v>567186.22</v>
      </c>
      <c r="D248" s="461">
        <v>850000</v>
      </c>
      <c r="J248" s="68"/>
    </row>
    <row r="249" spans="1:10" s="48" customFormat="1" ht="11.25">
      <c r="A249" s="441">
        <v>7</v>
      </c>
      <c r="B249" s="459" t="s">
        <v>298</v>
      </c>
      <c r="C249" s="460">
        <v>123931.6</v>
      </c>
      <c r="D249" s="461">
        <v>120000</v>
      </c>
      <c r="J249" s="68"/>
    </row>
    <row r="250" spans="1:10" s="48" customFormat="1" ht="22.5">
      <c r="A250" s="441">
        <v>8</v>
      </c>
      <c r="B250" s="459" t="s">
        <v>338</v>
      </c>
      <c r="C250" s="460">
        <v>468360.45</v>
      </c>
      <c r="D250" s="461">
        <v>400000</v>
      </c>
      <c r="J250" s="68"/>
    </row>
    <row r="251" spans="1:10" s="48" customFormat="1" ht="11.25">
      <c r="A251" s="441">
        <v>9</v>
      </c>
      <c r="B251" s="459" t="s">
        <v>339</v>
      </c>
      <c r="C251" s="460">
        <v>134587.1</v>
      </c>
      <c r="D251" s="461">
        <v>200000</v>
      </c>
      <c r="J251" s="68"/>
    </row>
    <row r="252" spans="1:10" s="48" customFormat="1" ht="11.25">
      <c r="A252" s="441">
        <v>10</v>
      </c>
      <c r="B252" s="459" t="s">
        <v>300</v>
      </c>
      <c r="C252" s="460">
        <v>149972</v>
      </c>
      <c r="D252" s="461">
        <v>100000</v>
      </c>
      <c r="J252" s="68"/>
    </row>
    <row r="253" spans="1:10" s="48" customFormat="1" ht="11.25">
      <c r="A253" s="441">
        <v>11</v>
      </c>
      <c r="B253" s="459" t="s">
        <v>340</v>
      </c>
      <c r="C253" s="460">
        <v>333991.76</v>
      </c>
      <c r="D253" s="461">
        <v>300000</v>
      </c>
      <c r="J253" s="68"/>
    </row>
    <row r="254" spans="1:10" s="48" customFormat="1" ht="11.25">
      <c r="A254" s="441">
        <v>12</v>
      </c>
      <c r="B254" s="459" t="s">
        <v>301</v>
      </c>
      <c r="C254" s="460">
        <v>348064</v>
      </c>
      <c r="D254" s="461">
        <v>310000</v>
      </c>
      <c r="J254" s="68"/>
    </row>
    <row r="255" spans="1:10" s="48" customFormat="1" ht="11.25">
      <c r="A255" s="441">
        <v>13</v>
      </c>
      <c r="B255" s="459" t="s">
        <v>341</v>
      </c>
      <c r="C255" s="460">
        <v>183004.28</v>
      </c>
      <c r="D255" s="461">
        <v>200000</v>
      </c>
      <c r="J255" s="68"/>
    </row>
    <row r="256" spans="1:10" s="48" customFormat="1" ht="11.25">
      <c r="A256" s="441">
        <v>14</v>
      </c>
      <c r="B256" s="459" t="s">
        <v>302</v>
      </c>
      <c r="C256" s="460">
        <v>82216</v>
      </c>
      <c r="D256" s="461">
        <v>150000</v>
      </c>
      <c r="J256" s="68"/>
    </row>
    <row r="257" spans="1:10" s="48" customFormat="1" ht="11.25">
      <c r="A257" s="441">
        <v>15</v>
      </c>
      <c r="B257" s="459" t="s">
        <v>303</v>
      </c>
      <c r="C257" s="460">
        <v>135021</v>
      </c>
      <c r="D257" s="461">
        <v>150000</v>
      </c>
      <c r="J257" s="68"/>
    </row>
    <row r="258" spans="1:10" s="48" customFormat="1" ht="11.25">
      <c r="A258" s="441">
        <v>16</v>
      </c>
      <c r="B258" s="459" t="s">
        <v>304</v>
      </c>
      <c r="C258" s="460">
        <v>340617</v>
      </c>
      <c r="D258" s="461">
        <v>350000</v>
      </c>
      <c r="J258" s="68"/>
    </row>
    <row r="259" spans="1:10" s="48" customFormat="1" ht="11.25">
      <c r="A259" s="441">
        <v>17</v>
      </c>
      <c r="B259" s="459" t="s">
        <v>342</v>
      </c>
      <c r="C259" s="460">
        <v>379606</v>
      </c>
      <c r="D259" s="461">
        <v>800000</v>
      </c>
      <c r="J259" s="68"/>
    </row>
    <row r="260" spans="1:10" s="48" customFormat="1" ht="11.25">
      <c r="A260" s="441">
        <v>18</v>
      </c>
      <c r="B260" s="459" t="s">
        <v>306</v>
      </c>
      <c r="C260" s="460">
        <v>157805.84</v>
      </c>
      <c r="D260" s="461">
        <v>250000</v>
      </c>
      <c r="J260" s="68"/>
    </row>
    <row r="261" spans="1:10" s="527" customFormat="1" ht="11.25">
      <c r="A261" s="441">
        <v>19</v>
      </c>
      <c r="B261" s="459" t="s">
        <v>307</v>
      </c>
      <c r="C261" s="460">
        <v>475403.7</v>
      </c>
      <c r="D261" s="461">
        <v>500000</v>
      </c>
      <c r="J261" s="529"/>
    </row>
    <row r="262" spans="1:10" s="6" customFormat="1" ht="11.25">
      <c r="A262" s="441">
        <v>20</v>
      </c>
      <c r="B262" s="459" t="s">
        <v>308</v>
      </c>
      <c r="C262" s="460">
        <v>54974.5</v>
      </c>
      <c r="D262" s="461">
        <v>100000</v>
      </c>
      <c r="J262" s="61"/>
    </row>
    <row r="263" spans="1:10" s="466" customFormat="1" ht="11.25">
      <c r="A263" s="1259" t="s">
        <v>276</v>
      </c>
      <c r="B263" s="1260"/>
      <c r="C263" s="449">
        <f>SUM(C243:C262)</f>
        <v>7441358.6899999995</v>
      </c>
      <c r="D263" s="453">
        <f>SUM(D243:D262)</f>
        <v>8230000</v>
      </c>
      <c r="J263" s="470"/>
    </row>
    <row r="264" spans="1:10" s="48" customFormat="1" ht="11.25">
      <c r="A264" s="532"/>
      <c r="B264" s="430"/>
      <c r="C264" s="430"/>
      <c r="D264" s="434"/>
      <c r="J264" s="68"/>
    </row>
    <row r="265" spans="1:10" s="48" customFormat="1" ht="33.75">
      <c r="A265" s="441" t="s">
        <v>274</v>
      </c>
      <c r="B265" s="442" t="s">
        <v>277</v>
      </c>
      <c r="C265" s="442" t="s">
        <v>439</v>
      </c>
      <c r="D265" s="443" t="s">
        <v>399</v>
      </c>
      <c r="J265" s="68"/>
    </row>
    <row r="266" spans="1:10" s="48" customFormat="1" ht="11.25">
      <c r="A266" s="441">
        <v>1</v>
      </c>
      <c r="B266" s="459" t="s">
        <v>343</v>
      </c>
      <c r="C266" s="460">
        <v>160069</v>
      </c>
      <c r="D266" s="461">
        <v>90000</v>
      </c>
      <c r="J266" s="68"/>
    </row>
    <row r="267" spans="1:10" s="48" customFormat="1" ht="11.25">
      <c r="A267" s="441">
        <v>2</v>
      </c>
      <c r="B267" s="459" t="s">
        <v>344</v>
      </c>
      <c r="C267" s="460">
        <v>0</v>
      </c>
      <c r="D267" s="461">
        <v>20000</v>
      </c>
      <c r="J267" s="68"/>
    </row>
    <row r="268" spans="1:10" s="48" customFormat="1" ht="11.25">
      <c r="A268" s="441">
        <v>3</v>
      </c>
      <c r="B268" s="459" t="s">
        <v>345</v>
      </c>
      <c r="C268" s="460">
        <v>315625.04</v>
      </c>
      <c r="D268" s="461">
        <v>250000</v>
      </c>
      <c r="J268" s="68"/>
    </row>
    <row r="269" spans="1:10" s="48" customFormat="1" ht="11.25">
      <c r="A269" s="441">
        <v>4</v>
      </c>
      <c r="B269" s="459" t="s">
        <v>442</v>
      </c>
      <c r="C269" s="460">
        <v>71381.2</v>
      </c>
      <c r="D269" s="461">
        <v>100000</v>
      </c>
      <c r="J269" s="68"/>
    </row>
    <row r="270" spans="1:10" s="48" customFormat="1" ht="11.25">
      <c r="A270" s="441">
        <v>5</v>
      </c>
      <c r="B270" s="459" t="s">
        <v>443</v>
      </c>
      <c r="C270" s="460">
        <v>17100</v>
      </c>
      <c r="D270" s="461">
        <v>20000</v>
      </c>
      <c r="J270" s="68"/>
    </row>
    <row r="271" spans="1:10" s="48" customFormat="1" ht="22.5">
      <c r="A271" s="441">
        <v>6</v>
      </c>
      <c r="B271" s="459" t="s">
        <v>346</v>
      </c>
      <c r="C271" s="460">
        <v>192509</v>
      </c>
      <c r="D271" s="461">
        <v>200000</v>
      </c>
      <c r="J271" s="68"/>
    </row>
    <row r="272" spans="1:10" s="48" customFormat="1" ht="11.25">
      <c r="A272" s="441">
        <v>7</v>
      </c>
      <c r="B272" s="459" t="s">
        <v>444</v>
      </c>
      <c r="C272" s="460">
        <v>246438</v>
      </c>
      <c r="D272" s="461">
        <v>200000</v>
      </c>
      <c r="J272" s="68"/>
    </row>
    <row r="273" spans="1:10" s="48" customFormat="1" ht="22.5">
      <c r="A273" s="441">
        <v>8</v>
      </c>
      <c r="B273" s="459" t="s">
        <v>347</v>
      </c>
      <c r="C273" s="460">
        <v>11361</v>
      </c>
      <c r="D273" s="461">
        <v>10000</v>
      </c>
      <c r="J273" s="68"/>
    </row>
    <row r="274" spans="1:10" s="48" customFormat="1" ht="11.25">
      <c r="A274" s="441">
        <v>9</v>
      </c>
      <c r="B274" s="459" t="s">
        <v>279</v>
      </c>
      <c r="C274" s="460">
        <v>72437</v>
      </c>
      <c r="D274" s="461">
        <v>50000</v>
      </c>
      <c r="J274" s="68"/>
    </row>
    <row r="275" spans="1:10" s="48" customFormat="1" ht="11.25">
      <c r="A275" s="441">
        <v>10</v>
      </c>
      <c r="B275" s="459" t="s">
        <v>278</v>
      </c>
      <c r="C275" s="460">
        <v>276402</v>
      </c>
      <c r="D275" s="461">
        <v>300000</v>
      </c>
      <c r="J275" s="68"/>
    </row>
    <row r="276" spans="1:10" s="527" customFormat="1" ht="11.25">
      <c r="A276" s="441">
        <v>11</v>
      </c>
      <c r="B276" s="459" t="s">
        <v>348</v>
      </c>
      <c r="C276" s="460">
        <v>35136</v>
      </c>
      <c r="D276" s="461">
        <v>100000</v>
      </c>
      <c r="J276" s="529"/>
    </row>
    <row r="277" spans="1:10" s="6" customFormat="1" ht="11.25">
      <c r="A277" s="441">
        <v>12</v>
      </c>
      <c r="B277" s="459" t="s">
        <v>349</v>
      </c>
      <c r="C277" s="460">
        <v>197274.7</v>
      </c>
      <c r="D277" s="461">
        <v>250000</v>
      </c>
      <c r="J277" s="61"/>
    </row>
    <row r="278" spans="1:10" s="466" customFormat="1" ht="11.25">
      <c r="A278" s="1259" t="s">
        <v>280</v>
      </c>
      <c r="B278" s="1260"/>
      <c r="C278" s="449">
        <f>SUM(C266:C277)</f>
        <v>1595732.94</v>
      </c>
      <c r="D278" s="453">
        <f>SUM(D266:D277)</f>
        <v>1590000</v>
      </c>
      <c r="J278" s="470"/>
    </row>
    <row r="279" spans="1:10" s="6" customFormat="1" ht="11.25">
      <c r="A279" s="532"/>
      <c r="B279" s="430"/>
      <c r="C279" s="430"/>
      <c r="D279" s="434"/>
      <c r="J279" s="61"/>
    </row>
    <row r="280" spans="1:10" s="527" customFormat="1" ht="33.75">
      <c r="A280" s="441" t="s">
        <v>271</v>
      </c>
      <c r="B280" s="442" t="s">
        <v>281</v>
      </c>
      <c r="C280" s="442" t="s">
        <v>439</v>
      </c>
      <c r="D280" s="443" t="s">
        <v>399</v>
      </c>
      <c r="J280" s="529"/>
    </row>
    <row r="281" spans="1:10" s="6" customFormat="1" ht="11.25">
      <c r="A281" s="431">
        <v>1</v>
      </c>
      <c r="B281" s="429"/>
      <c r="C281" s="448">
        <v>0</v>
      </c>
      <c r="D281" s="452">
        <v>0</v>
      </c>
      <c r="J281" s="61"/>
    </row>
    <row r="282" spans="1:10" s="466" customFormat="1" ht="11.25">
      <c r="A282" s="1259" t="s">
        <v>282</v>
      </c>
      <c r="B282" s="1260"/>
      <c r="C282" s="449">
        <f>SUM(C281:C281)</f>
        <v>0</v>
      </c>
      <c r="D282" s="453">
        <f>SUM(D281:D281)</f>
        <v>0</v>
      </c>
      <c r="J282" s="470"/>
    </row>
    <row r="283" spans="1:10" s="6" customFormat="1" ht="11.25">
      <c r="A283" s="532"/>
      <c r="B283" s="430"/>
      <c r="C283" s="430"/>
      <c r="D283" s="434"/>
      <c r="J283" s="61"/>
    </row>
    <row r="284" spans="1:10" s="527" customFormat="1" ht="33.75">
      <c r="A284" s="441" t="s">
        <v>271</v>
      </c>
      <c r="B284" s="442" t="s">
        <v>283</v>
      </c>
      <c r="C284" s="442" t="s">
        <v>439</v>
      </c>
      <c r="D284" s="443" t="s">
        <v>399</v>
      </c>
      <c r="J284" s="529"/>
    </row>
    <row r="285" spans="1:10" s="6" customFormat="1" ht="11.25">
      <c r="A285" s="431">
        <v>1</v>
      </c>
      <c r="B285" s="429" t="s">
        <v>345</v>
      </c>
      <c r="C285" s="429">
        <v>2123</v>
      </c>
      <c r="D285" s="432">
        <v>0</v>
      </c>
      <c r="J285" s="61"/>
    </row>
    <row r="286" spans="1:10" s="466" customFormat="1" ht="11.25">
      <c r="A286" s="536" t="s">
        <v>289</v>
      </c>
      <c r="B286" s="444"/>
      <c r="C286" s="449">
        <f>SUM(C285)</f>
        <v>2123</v>
      </c>
      <c r="D286" s="445">
        <f>SUM(D285)</f>
        <v>0</v>
      </c>
      <c r="J286" s="470"/>
    </row>
    <row r="287" spans="1:10" s="48" customFormat="1" ht="11.25">
      <c r="A287" s="532"/>
      <c r="B287" s="430"/>
      <c r="C287" s="430"/>
      <c r="D287" s="434"/>
      <c r="J287" s="68"/>
    </row>
    <row r="288" spans="1:10" s="48" customFormat="1" ht="33.75">
      <c r="A288" s="441" t="s">
        <v>271</v>
      </c>
      <c r="B288" s="442" t="s">
        <v>284</v>
      </c>
      <c r="C288" s="442" t="s">
        <v>439</v>
      </c>
      <c r="D288" s="443" t="s">
        <v>399</v>
      </c>
      <c r="J288" s="68"/>
    </row>
    <row r="289" spans="1:10" s="48" customFormat="1" ht="11.25">
      <c r="A289" s="479">
        <v>1</v>
      </c>
      <c r="B289" s="459" t="s">
        <v>285</v>
      </c>
      <c r="C289" s="460">
        <f>SUM(C240,C282)</f>
        <v>2245120.9899999998</v>
      </c>
      <c r="D289" s="461">
        <f>SUM(D240,D282)</f>
        <v>2510000</v>
      </c>
      <c r="J289" s="68"/>
    </row>
    <row r="290" spans="1:10" s="527" customFormat="1" ht="22.5">
      <c r="A290" s="479">
        <v>2</v>
      </c>
      <c r="B290" s="459" t="s">
        <v>286</v>
      </c>
      <c r="C290" s="460">
        <f>SUM(C263)</f>
        <v>7441358.6899999995</v>
      </c>
      <c r="D290" s="461">
        <f>SUM(D263)</f>
        <v>8230000</v>
      </c>
      <c r="J290" s="529"/>
    </row>
    <row r="291" spans="1:10" s="6" customFormat="1" ht="11.25">
      <c r="A291" s="479">
        <v>3</v>
      </c>
      <c r="B291" s="459" t="s">
        <v>287</v>
      </c>
      <c r="C291" s="460">
        <f>SUM(C278,C286)</f>
        <v>1597855.94</v>
      </c>
      <c r="D291" s="461">
        <f>SUM(D278,D286)</f>
        <v>1590000</v>
      </c>
      <c r="J291" s="61"/>
    </row>
    <row r="292" spans="1:4" ht="13.5" thickBot="1">
      <c r="A292" s="535" t="s">
        <v>288</v>
      </c>
      <c r="B292" s="447"/>
      <c r="C292" s="451">
        <f>SUM(C289:C291)</f>
        <v>11284335.62</v>
      </c>
      <c r="D292" s="455">
        <f>SUM(D289:D291)</f>
        <v>12330000</v>
      </c>
    </row>
    <row r="293" ht="12.75">
      <c r="A293" s="6"/>
    </row>
  </sheetData>
  <sheetProtection formatCells="0"/>
  <protectedRanges>
    <protectedRange password="A131" sqref="C7:D7 D9 C10:D22 D23 F24:G24 C26:D60 C62:D68 D71 C73:D78 C80:D94 F7:G7 G9 F10:G22 G23 F91:G94 F26:G60 F62:G68 G71 F73:G78 F80:G89 G90 C24:D24" name="Oblast1_1"/>
    <protectedRange password="A131" sqref="D100:E120" name="Oblast1"/>
    <protectedRange password="A131" sqref="C179 C181:D191 D195 D197:D198 D213 D215:D216 D219:D221 D203 C193:C221 D205:D208" name="Oblast1_2"/>
    <protectedRange password="A131" sqref="I179 I181:J183 I185:J188" name="Oblast1_3"/>
    <protectedRange password="A131" sqref="I193:I195" name="Oblast1_4"/>
    <protectedRange password="A131" sqref="I200:I202 J201:J202" name="Oblast1_5"/>
  </protectedRanges>
  <mergeCells count="231">
    <mergeCell ref="D162:E162"/>
    <mergeCell ref="A153:B153"/>
    <mergeCell ref="A154:B154"/>
    <mergeCell ref="A155:B155"/>
    <mergeCell ref="A157:B157"/>
    <mergeCell ref="I159:I160"/>
    <mergeCell ref="A159:B161"/>
    <mergeCell ref="C159:C160"/>
    <mergeCell ref="D159:D160"/>
    <mergeCell ref="A156:B156"/>
    <mergeCell ref="J159:J160"/>
    <mergeCell ref="E159:E160"/>
    <mergeCell ref="F159:F160"/>
    <mergeCell ref="K159:K160"/>
    <mergeCell ref="A149:B149"/>
    <mergeCell ref="E151:E152"/>
    <mergeCell ref="F151:F152"/>
    <mergeCell ref="I151:I152"/>
    <mergeCell ref="J151:J152"/>
    <mergeCell ref="K151:K152"/>
    <mergeCell ref="A148:B148"/>
    <mergeCell ref="A151:B152"/>
    <mergeCell ref="C151:C152"/>
    <mergeCell ref="D151:D152"/>
    <mergeCell ref="A147:B147"/>
    <mergeCell ref="A146:B146"/>
    <mergeCell ref="J140:J141"/>
    <mergeCell ref="K140:K141"/>
    <mergeCell ref="A142:B142"/>
    <mergeCell ref="A143:B143"/>
    <mergeCell ref="A144:B144"/>
    <mergeCell ref="A145:B145"/>
    <mergeCell ref="A140:B141"/>
    <mergeCell ref="C140:C141"/>
    <mergeCell ref="D140:D141"/>
    <mergeCell ref="E140:E141"/>
    <mergeCell ref="F140:F141"/>
    <mergeCell ref="I140:I141"/>
    <mergeCell ref="J131:J132"/>
    <mergeCell ref="K131:K132"/>
    <mergeCell ref="A133:B133"/>
    <mergeCell ref="A134:B134"/>
    <mergeCell ref="A135:B135"/>
    <mergeCell ref="A136:B136"/>
    <mergeCell ref="A131:B132"/>
    <mergeCell ref="C131:C132"/>
    <mergeCell ref="D131:D132"/>
    <mergeCell ref="E131:E132"/>
    <mergeCell ref="A69:B69"/>
    <mergeCell ref="A81:B81"/>
    <mergeCell ref="A82:B82"/>
    <mergeCell ref="A87:A88"/>
    <mergeCell ref="A90:A92"/>
    <mergeCell ref="A85:B85"/>
    <mergeCell ref="A83:B83"/>
    <mergeCell ref="A104:B104"/>
    <mergeCell ref="F131:F132"/>
    <mergeCell ref="A113:B113"/>
    <mergeCell ref="A118:B118"/>
    <mergeCell ref="A117:B117"/>
    <mergeCell ref="A115:B115"/>
    <mergeCell ref="I131:I132"/>
    <mergeCell ref="E127:G127"/>
    <mergeCell ref="G126:I126"/>
    <mergeCell ref="A116:B116"/>
    <mergeCell ref="G125:I125"/>
    <mergeCell ref="A41:B41"/>
    <mergeCell ref="A42:B42"/>
    <mergeCell ref="A43:B43"/>
    <mergeCell ref="A44:A47"/>
    <mergeCell ref="A58:B58"/>
    <mergeCell ref="A59:B59"/>
    <mergeCell ref="A56:B56"/>
    <mergeCell ref="A52:B52"/>
    <mergeCell ref="A54:B54"/>
    <mergeCell ref="A55:B55"/>
    <mergeCell ref="F182:H182"/>
    <mergeCell ref="F194:H194"/>
    <mergeCell ref="F193:H193"/>
    <mergeCell ref="F191:H192"/>
    <mergeCell ref="F198:H199"/>
    <mergeCell ref="F203:H203"/>
    <mergeCell ref="F202:H202"/>
    <mergeCell ref="F201:H201"/>
    <mergeCell ref="F200:H200"/>
    <mergeCell ref="F183:H183"/>
    <mergeCell ref="F184:H184"/>
    <mergeCell ref="F196:H196"/>
    <mergeCell ref="F195:H195"/>
    <mergeCell ref="A227:B227"/>
    <mergeCell ref="A214:B214"/>
    <mergeCell ref="A213:B213"/>
    <mergeCell ref="A212:B212"/>
    <mergeCell ref="A218:B218"/>
    <mergeCell ref="A217:B217"/>
    <mergeCell ref="A216:B216"/>
    <mergeCell ref="A225:B226"/>
    <mergeCell ref="F177:H178"/>
    <mergeCell ref="F189:H189"/>
    <mergeCell ref="F188:H188"/>
    <mergeCell ref="F187:H187"/>
    <mergeCell ref="F186:H186"/>
    <mergeCell ref="F181:H181"/>
    <mergeCell ref="F179:H179"/>
    <mergeCell ref="F180:H180"/>
    <mergeCell ref="F185:H185"/>
    <mergeCell ref="A208:B208"/>
    <mergeCell ref="A184:B184"/>
    <mergeCell ref="A219:B219"/>
    <mergeCell ref="A215:B215"/>
    <mergeCell ref="A203:B203"/>
    <mergeCell ref="A211:B211"/>
    <mergeCell ref="A198:B198"/>
    <mergeCell ref="A190:B190"/>
    <mergeCell ref="A186:B186"/>
    <mergeCell ref="A189:B189"/>
    <mergeCell ref="A204:B204"/>
    <mergeCell ref="A222:B222"/>
    <mergeCell ref="A221:B221"/>
    <mergeCell ref="A220:B220"/>
    <mergeCell ref="A179:B179"/>
    <mergeCell ref="A182:B182"/>
    <mergeCell ref="A210:B210"/>
    <mergeCell ref="A193:B193"/>
    <mergeCell ref="A192:B192"/>
    <mergeCell ref="A209:B209"/>
    <mergeCell ref="A206:B206"/>
    <mergeCell ref="A183:B183"/>
    <mergeCell ref="A197:B197"/>
    <mergeCell ref="A188:B188"/>
    <mergeCell ref="A202:B202"/>
    <mergeCell ref="A205:B205"/>
    <mergeCell ref="A201:B201"/>
    <mergeCell ref="A200:B200"/>
    <mergeCell ref="A199:B199"/>
    <mergeCell ref="A185:B185"/>
    <mergeCell ref="A195:B195"/>
    <mergeCell ref="A194:B194"/>
    <mergeCell ref="A191:B191"/>
    <mergeCell ref="A112:B112"/>
    <mergeCell ref="A107:B107"/>
    <mergeCell ref="A109:B109"/>
    <mergeCell ref="A187:B187"/>
    <mergeCell ref="A108:B108"/>
    <mergeCell ref="A137:B137"/>
    <mergeCell ref="A138:B138"/>
    <mergeCell ref="A9:A12"/>
    <mergeCell ref="A4:B6"/>
    <mergeCell ref="A8:B8"/>
    <mergeCell ref="C4:E4"/>
    <mergeCell ref="A98:B99"/>
    <mergeCell ref="A102:B102"/>
    <mergeCell ref="A86:B86"/>
    <mergeCell ref="A89:B89"/>
    <mergeCell ref="A93:B93"/>
    <mergeCell ref="A94:B94"/>
    <mergeCell ref="I4:J4"/>
    <mergeCell ref="I5:I6"/>
    <mergeCell ref="F4:H4"/>
    <mergeCell ref="A17:B17"/>
    <mergeCell ref="A22:B22"/>
    <mergeCell ref="A27:B27"/>
    <mergeCell ref="A19:B19"/>
    <mergeCell ref="A20:A21"/>
    <mergeCell ref="A25:B25"/>
    <mergeCell ref="A18:B18"/>
    <mergeCell ref="A13:B13"/>
    <mergeCell ref="A14:B14"/>
    <mergeCell ref="A15:A16"/>
    <mergeCell ref="A48:B48"/>
    <mergeCell ref="A53:B53"/>
    <mergeCell ref="J5:J6"/>
    <mergeCell ref="H5:H6"/>
    <mergeCell ref="E5:E6"/>
    <mergeCell ref="A7:B7"/>
    <mergeCell ref="A28:A31"/>
    <mergeCell ref="A64:B64"/>
    <mergeCell ref="A51:B51"/>
    <mergeCell ref="A282:B282"/>
    <mergeCell ref="A23:B23"/>
    <mergeCell ref="A128:B128"/>
    <mergeCell ref="A127:B127"/>
    <mergeCell ref="A126:B126"/>
    <mergeCell ref="A24:B24"/>
    <mergeCell ref="A26:B26"/>
    <mergeCell ref="A177:B178"/>
    <mergeCell ref="A40:B40"/>
    <mergeCell ref="A57:B57"/>
    <mergeCell ref="A96:B96"/>
    <mergeCell ref="A60:B60"/>
    <mergeCell ref="A80:B80"/>
    <mergeCell ref="A63:B63"/>
    <mergeCell ref="A76:B76"/>
    <mergeCell ref="A61:B61"/>
    <mergeCell ref="A62:B62"/>
    <mergeCell ref="A84:B84"/>
    <mergeCell ref="A207:B207"/>
    <mergeCell ref="A105:B105"/>
    <mergeCell ref="A32:B32"/>
    <mergeCell ref="A100:B100"/>
    <mergeCell ref="A49:A50"/>
    <mergeCell ref="A114:B114"/>
    <mergeCell ref="A77:B77"/>
    <mergeCell ref="A78:A79"/>
    <mergeCell ref="A65:B65"/>
    <mergeCell ref="A33:A39"/>
    <mergeCell ref="A95:B95"/>
    <mergeCell ref="A66:A68"/>
    <mergeCell ref="A70:A75"/>
    <mergeCell ref="A125:C125"/>
    <mergeCell ref="C98:C99"/>
    <mergeCell ref="A110:B110"/>
    <mergeCell ref="A101:B101"/>
    <mergeCell ref="A103:B103"/>
    <mergeCell ref="J98:J99"/>
    <mergeCell ref="A278:B278"/>
    <mergeCell ref="A181:B181"/>
    <mergeCell ref="A240:B240"/>
    <mergeCell ref="A180:B180"/>
    <mergeCell ref="A196:B196"/>
    <mergeCell ref="E129:G129"/>
    <mergeCell ref="E128:G128"/>
    <mergeCell ref="A120:B120"/>
    <mergeCell ref="A263:B263"/>
    <mergeCell ref="H98:H99"/>
    <mergeCell ref="A121:B121"/>
    <mergeCell ref="I98:I99"/>
    <mergeCell ref="G98:G99"/>
    <mergeCell ref="A119:B119"/>
    <mergeCell ref="A106:B106"/>
    <mergeCell ref="A111:B111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4" r:id="rId1"/>
  <headerFooter alignWithMargins="0">
    <oddFooter>&amp;C&amp;8&amp;A&amp;R&amp;8Stránka &amp;P</oddFooter>
  </headerFooter>
  <rowBreaks count="3" manualBreakCount="3">
    <brk id="96" max="10" man="1"/>
    <brk id="175" max="10" man="1"/>
    <brk id="22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979"/>
  <sheetViews>
    <sheetView showGridLines="0" zoomScalePageLayoutView="0" workbookViewId="0" topLeftCell="A1">
      <pane xSplit="2" ySplit="6" topLeftCell="C213" activePane="bottomRight" state="frozen"/>
      <selection pane="topLeft" activeCell="J7" sqref="J7"/>
      <selection pane="topRight" activeCell="J7" sqref="J7"/>
      <selection pane="bottomLeft" activeCell="J7" sqref="J7"/>
      <selection pane="bottomRight" activeCell="H116" sqref="H116"/>
    </sheetView>
  </sheetViews>
  <sheetFormatPr defaultColWidth="9.00390625" defaultRowHeight="12.75"/>
  <cols>
    <col min="1" max="1" width="7.375" style="206" customWidth="1"/>
    <col min="2" max="2" width="47.00390625" style="206" customWidth="1"/>
    <col min="3" max="3" width="12.00390625" style="206" customWidth="1"/>
    <col min="4" max="4" width="11.75390625" style="206" customWidth="1"/>
    <col min="5" max="8" width="12.00390625" style="206" customWidth="1"/>
    <col min="9" max="9" width="11.625" style="206" customWidth="1"/>
    <col min="10" max="10" width="12.75390625" style="206" customWidth="1"/>
    <col min="11" max="11" width="11.125" style="206" customWidth="1"/>
    <col min="12" max="13" width="10.00390625" style="206" customWidth="1"/>
    <col min="14" max="14" width="18.75390625" style="206" bestFit="1" customWidth="1"/>
    <col min="15" max="15" width="12.875" style="206" customWidth="1"/>
    <col min="16" max="16" width="9.125" style="206" customWidth="1"/>
    <col min="17" max="17" width="12.00390625" style="206" bestFit="1" customWidth="1"/>
    <col min="18" max="16384" width="9.125" style="206" customWidth="1"/>
  </cols>
  <sheetData>
    <row r="1" ht="15" customHeight="1">
      <c r="A1" s="268" t="s">
        <v>796</v>
      </c>
    </row>
    <row r="2" ht="4.5" customHeight="1"/>
    <row r="3" spans="1:13" ht="15" customHeight="1" thickBot="1">
      <c r="A3" s="207" t="s">
        <v>218</v>
      </c>
      <c r="B3" s="207"/>
      <c r="C3" s="208"/>
      <c r="D3" s="208"/>
      <c r="E3" s="208"/>
      <c r="F3" s="208"/>
      <c r="G3" s="208"/>
      <c r="H3" s="208"/>
      <c r="I3" s="208"/>
      <c r="J3" s="209"/>
      <c r="K3" s="209"/>
      <c r="L3" s="209"/>
      <c r="M3" s="209"/>
    </row>
    <row r="4" spans="1:10" ht="13.5" customHeight="1">
      <c r="A4" s="1547" t="s">
        <v>264</v>
      </c>
      <c r="B4" s="1548"/>
      <c r="C4" s="1475" t="s">
        <v>390</v>
      </c>
      <c r="D4" s="1476"/>
      <c r="E4" s="1477"/>
      <c r="F4" s="1475" t="s">
        <v>391</v>
      </c>
      <c r="G4" s="1476"/>
      <c r="H4" s="1477"/>
      <c r="I4" s="1539" t="s">
        <v>51</v>
      </c>
      <c r="J4" s="1540"/>
    </row>
    <row r="5" spans="1:10" ht="12.75">
      <c r="A5" s="1549"/>
      <c r="B5" s="1550"/>
      <c r="C5" s="210" t="s">
        <v>31</v>
      </c>
      <c r="D5" s="211" t="s">
        <v>32</v>
      </c>
      <c r="E5" s="1545" t="s">
        <v>9</v>
      </c>
      <c r="F5" s="210" t="s">
        <v>31</v>
      </c>
      <c r="G5" s="211" t="s">
        <v>32</v>
      </c>
      <c r="H5" s="1545" t="s">
        <v>9</v>
      </c>
      <c r="I5" s="1541" t="s">
        <v>52</v>
      </c>
      <c r="J5" s="1543" t="s">
        <v>11</v>
      </c>
    </row>
    <row r="6" spans="1:10" ht="12.75" customHeight="1" thickBot="1">
      <c r="A6" s="1549"/>
      <c r="B6" s="1550"/>
      <c r="C6" s="212" t="s">
        <v>10</v>
      </c>
      <c r="D6" s="213" t="s">
        <v>10</v>
      </c>
      <c r="E6" s="1546"/>
      <c r="F6" s="212" t="s">
        <v>10</v>
      </c>
      <c r="G6" s="213" t="s">
        <v>10</v>
      </c>
      <c r="H6" s="1546"/>
      <c r="I6" s="1542"/>
      <c r="J6" s="1544"/>
    </row>
    <row r="7" spans="1:10" ht="12" customHeight="1">
      <c r="A7" s="1403" t="s">
        <v>87</v>
      </c>
      <c r="B7" s="1404"/>
      <c r="C7" s="850">
        <v>0</v>
      </c>
      <c r="D7" s="851"/>
      <c r="E7" s="837">
        <f>SUM(C7:D7)</f>
        <v>0</v>
      </c>
      <c r="F7" s="863"/>
      <c r="G7" s="864"/>
      <c r="H7" s="808">
        <f aca="true" t="shared" si="0" ref="H7:H44">SUM(F7:G7)</f>
        <v>0</v>
      </c>
      <c r="I7" s="839">
        <f aca="true" t="shared" si="1" ref="I7:I44">+H7-E7</f>
        <v>0</v>
      </c>
      <c r="J7" s="811"/>
    </row>
    <row r="8" spans="1:10" ht="12" customHeight="1">
      <c r="A8" s="1378" t="s">
        <v>88</v>
      </c>
      <c r="B8" s="1379"/>
      <c r="C8" s="852">
        <v>94555.58781</v>
      </c>
      <c r="D8" s="853">
        <v>0</v>
      </c>
      <c r="E8" s="838">
        <f aca="true" t="shared" si="2" ref="E8:E24">SUM(C8:D8)</f>
        <v>94555.58781</v>
      </c>
      <c r="F8" s="865">
        <v>102800</v>
      </c>
      <c r="G8" s="835">
        <v>0</v>
      </c>
      <c r="H8" s="814">
        <f t="shared" si="0"/>
        <v>102800</v>
      </c>
      <c r="I8" s="840">
        <f t="shared" si="1"/>
        <v>8244.412190000003</v>
      </c>
      <c r="J8" s="817">
        <f>+H8/E8</f>
        <v>1.087191168506787</v>
      </c>
    </row>
    <row r="9" spans="1:10" s="267" customFormat="1" ht="12" customHeight="1">
      <c r="A9" s="1367" t="s">
        <v>89</v>
      </c>
      <c r="B9" s="697" t="s">
        <v>90</v>
      </c>
      <c r="C9" s="732">
        <v>93731.50000000001</v>
      </c>
      <c r="D9" s="728"/>
      <c r="E9" s="729">
        <f t="shared" si="2"/>
        <v>93731.50000000001</v>
      </c>
      <c r="F9" s="615">
        <v>102000</v>
      </c>
      <c r="G9" s="612"/>
      <c r="H9" s="216">
        <f t="shared" si="0"/>
        <v>102000</v>
      </c>
      <c r="I9" s="841">
        <f t="shared" si="1"/>
        <v>8268.499999999985</v>
      </c>
      <c r="J9" s="217">
        <f>+H9/E9</f>
        <v>1.0882147410422323</v>
      </c>
    </row>
    <row r="10" spans="1:10" s="267" customFormat="1" ht="12" customHeight="1">
      <c r="A10" s="1367"/>
      <c r="B10" s="697" t="s">
        <v>91</v>
      </c>
      <c r="C10" s="731">
        <v>193.19</v>
      </c>
      <c r="D10" s="728"/>
      <c r="E10" s="729">
        <f t="shared" si="2"/>
        <v>193.19</v>
      </c>
      <c r="F10" s="611">
        <v>200</v>
      </c>
      <c r="G10" s="612"/>
      <c r="H10" s="216">
        <f t="shared" si="0"/>
        <v>200</v>
      </c>
      <c r="I10" s="841">
        <f t="shared" si="1"/>
        <v>6.810000000000002</v>
      </c>
      <c r="J10" s="217">
        <f>+H10/E10</f>
        <v>1.0352502717531964</v>
      </c>
    </row>
    <row r="11" spans="1:11" s="267" customFormat="1" ht="12" customHeight="1">
      <c r="A11" s="1367"/>
      <c r="B11" s="697" t="s">
        <v>92</v>
      </c>
      <c r="C11" s="731">
        <v>0</v>
      </c>
      <c r="D11" s="728"/>
      <c r="E11" s="729">
        <f t="shared" si="2"/>
        <v>0</v>
      </c>
      <c r="F11" s="611">
        <v>0</v>
      </c>
      <c r="G11" s="612"/>
      <c r="H11" s="216">
        <f t="shared" si="0"/>
        <v>0</v>
      </c>
      <c r="I11" s="841">
        <f t="shared" si="1"/>
        <v>0</v>
      </c>
      <c r="J11" s="217"/>
      <c r="K11" s="877"/>
    </row>
    <row r="12" spans="1:11" s="267" customFormat="1" ht="12" customHeight="1">
      <c r="A12" s="1367"/>
      <c r="B12" s="697" t="s">
        <v>93</v>
      </c>
      <c r="C12" s="731">
        <v>630.91</v>
      </c>
      <c r="D12" s="728"/>
      <c r="E12" s="729">
        <f t="shared" si="2"/>
        <v>630.91</v>
      </c>
      <c r="F12" s="611">
        <v>600</v>
      </c>
      <c r="G12" s="612"/>
      <c r="H12" s="216">
        <f t="shared" si="0"/>
        <v>600</v>
      </c>
      <c r="I12" s="841">
        <f t="shared" si="1"/>
        <v>-30.909999999999968</v>
      </c>
      <c r="J12" s="217">
        <f>+H12/E12</f>
        <v>0.9510072752056554</v>
      </c>
      <c r="K12" s="877"/>
    </row>
    <row r="13" spans="1:11" ht="12" customHeight="1">
      <c r="A13" s="1380" t="s">
        <v>94</v>
      </c>
      <c r="B13" s="1381"/>
      <c r="C13" s="854">
        <v>0</v>
      </c>
      <c r="D13" s="853"/>
      <c r="E13" s="838">
        <f t="shared" si="2"/>
        <v>0</v>
      </c>
      <c r="F13" s="834">
        <v>0</v>
      </c>
      <c r="G13" s="835"/>
      <c r="H13" s="814">
        <f t="shared" si="0"/>
        <v>0</v>
      </c>
      <c r="I13" s="840">
        <f t="shared" si="1"/>
        <v>0</v>
      </c>
      <c r="J13" s="817"/>
      <c r="K13" s="221"/>
    </row>
    <row r="14" spans="1:18" ht="12" customHeight="1">
      <c r="A14" s="1378" t="s">
        <v>95</v>
      </c>
      <c r="B14" s="1379"/>
      <c r="C14" s="854">
        <v>0</v>
      </c>
      <c r="D14" s="853"/>
      <c r="E14" s="838">
        <f t="shared" si="2"/>
        <v>0</v>
      </c>
      <c r="F14" s="834">
        <v>0</v>
      </c>
      <c r="G14" s="835"/>
      <c r="H14" s="814">
        <f t="shared" si="0"/>
        <v>0</v>
      </c>
      <c r="I14" s="840">
        <f t="shared" si="1"/>
        <v>0</v>
      </c>
      <c r="J14" s="817"/>
      <c r="K14" s="222"/>
      <c r="L14" s="223"/>
      <c r="M14" s="223"/>
      <c r="N14" s="223"/>
      <c r="O14" s="223"/>
      <c r="P14" s="223"/>
      <c r="Q14" s="223"/>
      <c r="R14" s="223"/>
    </row>
    <row r="15" spans="1:18" s="267" customFormat="1" ht="12" customHeight="1">
      <c r="A15" s="1367" t="s">
        <v>96</v>
      </c>
      <c r="B15" s="700" t="s">
        <v>97</v>
      </c>
      <c r="C15" s="731">
        <v>0</v>
      </c>
      <c r="D15" s="728"/>
      <c r="E15" s="729">
        <f t="shared" si="2"/>
        <v>0</v>
      </c>
      <c r="F15" s="611">
        <v>0</v>
      </c>
      <c r="G15" s="612"/>
      <c r="H15" s="216">
        <f t="shared" si="0"/>
        <v>0</v>
      </c>
      <c r="I15" s="841">
        <f t="shared" si="1"/>
        <v>0</v>
      </c>
      <c r="J15" s="217"/>
      <c r="K15" s="878"/>
      <c r="L15" s="879"/>
      <c r="M15" s="879"/>
      <c r="N15" s="879"/>
      <c r="O15" s="879"/>
      <c r="P15" s="879"/>
      <c r="Q15" s="879"/>
      <c r="R15" s="879"/>
    </row>
    <row r="16" spans="1:18" s="267" customFormat="1" ht="12" customHeight="1">
      <c r="A16" s="1367"/>
      <c r="B16" s="700" t="s">
        <v>98</v>
      </c>
      <c r="C16" s="731">
        <v>0</v>
      </c>
      <c r="D16" s="728"/>
      <c r="E16" s="729">
        <f t="shared" si="2"/>
        <v>0</v>
      </c>
      <c r="F16" s="611">
        <v>0</v>
      </c>
      <c r="G16" s="612"/>
      <c r="H16" s="216">
        <f t="shared" si="0"/>
        <v>0</v>
      </c>
      <c r="I16" s="841">
        <f t="shared" si="1"/>
        <v>0</v>
      </c>
      <c r="J16" s="217"/>
      <c r="K16" s="880"/>
      <c r="L16" s="879"/>
      <c r="M16" s="879"/>
      <c r="N16" s="879"/>
      <c r="O16" s="879"/>
      <c r="P16" s="879"/>
      <c r="Q16" s="879"/>
      <c r="R16" s="879"/>
    </row>
    <row r="17" spans="1:18" ht="12" customHeight="1">
      <c r="A17" s="1380" t="s">
        <v>99</v>
      </c>
      <c r="B17" s="1381"/>
      <c r="C17" s="854">
        <v>0</v>
      </c>
      <c r="D17" s="853"/>
      <c r="E17" s="838">
        <f t="shared" si="2"/>
        <v>0</v>
      </c>
      <c r="F17" s="834">
        <v>0</v>
      </c>
      <c r="G17" s="835"/>
      <c r="H17" s="814">
        <f t="shared" si="0"/>
        <v>0</v>
      </c>
      <c r="I17" s="840">
        <f t="shared" si="1"/>
        <v>0</v>
      </c>
      <c r="J17" s="817"/>
      <c r="K17" s="223"/>
      <c r="L17" s="223"/>
      <c r="M17" s="223"/>
      <c r="N17" s="223"/>
      <c r="O17" s="223"/>
      <c r="P17" s="223"/>
      <c r="Q17" s="223"/>
      <c r="R17" s="223"/>
    </row>
    <row r="18" spans="1:18" ht="12" customHeight="1">
      <c r="A18" s="819" t="s">
        <v>100</v>
      </c>
      <c r="B18" s="820"/>
      <c r="C18" s="854">
        <v>76.595</v>
      </c>
      <c r="D18" s="853"/>
      <c r="E18" s="838">
        <f t="shared" si="2"/>
        <v>76.595</v>
      </c>
      <c r="F18" s="834"/>
      <c r="G18" s="835"/>
      <c r="H18" s="814">
        <f t="shared" si="0"/>
        <v>0</v>
      </c>
      <c r="I18" s="840">
        <f t="shared" si="1"/>
        <v>-76.595</v>
      </c>
      <c r="J18" s="817">
        <f aca="true" t="shared" si="3" ref="J18:J27">+H18/E18</f>
        <v>0</v>
      </c>
      <c r="K18" s="223"/>
      <c r="L18" s="223"/>
      <c r="M18" s="223"/>
      <c r="N18" s="223"/>
      <c r="O18" s="223"/>
      <c r="P18" s="223"/>
      <c r="Q18" s="223"/>
      <c r="R18" s="223"/>
    </row>
    <row r="19" spans="1:18" ht="12" customHeight="1">
      <c r="A19" s="1378" t="s">
        <v>158</v>
      </c>
      <c r="B19" s="1379"/>
      <c r="C19" s="854">
        <v>7269.83492</v>
      </c>
      <c r="D19" s="853"/>
      <c r="E19" s="838">
        <f t="shared" si="2"/>
        <v>7269.83492</v>
      </c>
      <c r="F19" s="834">
        <f>5000+6000</f>
        <v>11000</v>
      </c>
      <c r="G19" s="835"/>
      <c r="H19" s="814">
        <f t="shared" si="0"/>
        <v>11000</v>
      </c>
      <c r="I19" s="840">
        <f t="shared" si="1"/>
        <v>3730.1650799999998</v>
      </c>
      <c r="J19" s="817">
        <f t="shared" si="3"/>
        <v>1.5131017582996231</v>
      </c>
      <c r="K19" s="223"/>
      <c r="L19" s="223"/>
      <c r="M19" s="223"/>
      <c r="N19" s="223"/>
      <c r="O19" s="223"/>
      <c r="P19" s="223"/>
      <c r="Q19" s="223"/>
      <c r="R19" s="223"/>
    </row>
    <row r="20" spans="1:18" s="882" customFormat="1" ht="11.25">
      <c r="A20" s="1382" t="s">
        <v>96</v>
      </c>
      <c r="B20" s="697" t="s">
        <v>101</v>
      </c>
      <c r="C20" s="731">
        <v>3050.5509</v>
      </c>
      <c r="D20" s="728"/>
      <c r="E20" s="729">
        <f t="shared" si="2"/>
        <v>3050.5509</v>
      </c>
      <c r="F20" s="681">
        <f>D225+D226+J191</f>
        <v>8040</v>
      </c>
      <c r="G20" s="612"/>
      <c r="H20" s="216">
        <f t="shared" si="0"/>
        <v>8040</v>
      </c>
      <c r="I20" s="842">
        <f t="shared" si="1"/>
        <v>4989.4491</v>
      </c>
      <c r="J20" s="229">
        <f t="shared" si="3"/>
        <v>2.63558952581319</v>
      </c>
      <c r="K20" s="881"/>
      <c r="L20" s="881"/>
      <c r="M20" s="881"/>
      <c r="N20" s="881"/>
      <c r="O20" s="881"/>
      <c r="P20" s="881"/>
      <c r="Q20" s="881"/>
      <c r="R20" s="881"/>
    </row>
    <row r="21" spans="1:18" s="267" customFormat="1" ht="12.75" customHeight="1">
      <c r="A21" s="1383"/>
      <c r="B21" s="697" t="s">
        <v>375</v>
      </c>
      <c r="C21" s="731">
        <v>4219.28402</v>
      </c>
      <c r="D21" s="728"/>
      <c r="E21" s="729">
        <f t="shared" si="2"/>
        <v>4219.28402</v>
      </c>
      <c r="F21" s="611">
        <v>2960</v>
      </c>
      <c r="G21" s="612"/>
      <c r="H21" s="216">
        <f t="shared" si="0"/>
        <v>2960</v>
      </c>
      <c r="I21" s="841">
        <f t="shared" si="1"/>
        <v>-1259.28402</v>
      </c>
      <c r="J21" s="229">
        <f t="shared" si="3"/>
        <v>0.7015408268249266</v>
      </c>
      <c r="K21" s="879"/>
      <c r="L21" s="879"/>
      <c r="M21" s="879"/>
      <c r="N21" s="879"/>
      <c r="O21" s="879"/>
      <c r="P21" s="879"/>
      <c r="Q21" s="879"/>
      <c r="R21" s="879"/>
    </row>
    <row r="22" spans="1:10" ht="12.75" customHeight="1">
      <c r="A22" s="1378" t="s">
        <v>102</v>
      </c>
      <c r="B22" s="1379"/>
      <c r="C22" s="854">
        <v>43.22289</v>
      </c>
      <c r="D22" s="853"/>
      <c r="E22" s="838">
        <f t="shared" si="2"/>
        <v>43.22289</v>
      </c>
      <c r="F22" s="834">
        <v>40</v>
      </c>
      <c r="G22" s="835"/>
      <c r="H22" s="814">
        <f t="shared" si="0"/>
        <v>40</v>
      </c>
      <c r="I22" s="840">
        <f t="shared" si="1"/>
        <v>-3.2228899999999996</v>
      </c>
      <c r="J22" s="817">
        <f t="shared" si="3"/>
        <v>0.925435573604634</v>
      </c>
    </row>
    <row r="23" spans="1:10" ht="12.75" customHeight="1">
      <c r="A23" s="1378" t="s">
        <v>376</v>
      </c>
      <c r="B23" s="1379"/>
      <c r="C23" s="855">
        <v>167195.95736</v>
      </c>
      <c r="D23" s="853"/>
      <c r="E23" s="838">
        <f t="shared" si="2"/>
        <v>167195.95736</v>
      </c>
      <c r="F23" s="836">
        <f>E122/1000</f>
        <v>167828.4</v>
      </c>
      <c r="G23" s="835"/>
      <c r="H23" s="814">
        <f t="shared" si="0"/>
        <v>167828.4</v>
      </c>
      <c r="I23" s="840">
        <f t="shared" si="1"/>
        <v>632.4426399999938</v>
      </c>
      <c r="J23" s="817">
        <f t="shared" si="3"/>
        <v>1.0037826431331605</v>
      </c>
    </row>
    <row r="24" spans="1:10" s="267" customFormat="1" ht="12.75" customHeight="1" thickBot="1">
      <c r="A24" s="1534" t="s">
        <v>377</v>
      </c>
      <c r="B24" s="1535"/>
      <c r="C24" s="731">
        <f>C23</f>
        <v>167195.95736</v>
      </c>
      <c r="D24" s="728"/>
      <c r="E24" s="862">
        <f t="shared" si="2"/>
        <v>167195.95736</v>
      </c>
      <c r="F24" s="611">
        <f>F23</f>
        <v>167828.4</v>
      </c>
      <c r="G24" s="612"/>
      <c r="H24" s="216">
        <f t="shared" si="0"/>
        <v>167828.4</v>
      </c>
      <c r="I24" s="841">
        <f t="shared" si="1"/>
        <v>632.4426399999938</v>
      </c>
      <c r="J24" s="217">
        <f t="shared" si="3"/>
        <v>1.0037826431331605</v>
      </c>
    </row>
    <row r="25" spans="1:10" s="237" customFormat="1" ht="12.75" customHeight="1" thickBot="1">
      <c r="A25" s="1536" t="s">
        <v>12</v>
      </c>
      <c r="B25" s="1537"/>
      <c r="C25" s="733">
        <f>SUM(C7,C8,C13,C14,C17,C18,C19,C22,C23)</f>
        <v>269141.19798</v>
      </c>
      <c r="D25" s="734">
        <f>SUM(D7,D8,D13,D14,D17,D18,D19,D22,D23)</f>
        <v>0</v>
      </c>
      <c r="E25" s="1161">
        <f>SUM(E7,E8,E13,E14,E17,E18,E19,E22,E23)</f>
        <v>269141.19798</v>
      </c>
      <c r="F25" s="275">
        <f>SUM(F7,F8,F13,F14,F17,F18,F19,F22,F23)</f>
        <v>281668.4</v>
      </c>
      <c r="G25" s="276">
        <f>SUM(G7,G8,G13,G14,G17,G18,G19,G22,G23)</f>
        <v>0</v>
      </c>
      <c r="H25" s="235">
        <f>SUM(F25:G25)</f>
        <v>281668.4</v>
      </c>
      <c r="I25" s="843">
        <f t="shared" si="1"/>
        <v>12527.202020000026</v>
      </c>
      <c r="J25" s="236">
        <f t="shared" si="3"/>
        <v>1.046545092739503</v>
      </c>
    </row>
    <row r="26" spans="1:10" ht="12.75" customHeight="1">
      <c r="A26" s="1368" t="s">
        <v>103</v>
      </c>
      <c r="B26" s="1369"/>
      <c r="C26" s="856">
        <f>19414.45288-C89</f>
        <v>17893.97288</v>
      </c>
      <c r="D26" s="857"/>
      <c r="E26" s="837">
        <f>SUM(C26:D26)</f>
        <v>17893.97288</v>
      </c>
      <c r="F26" s="867">
        <v>17800</v>
      </c>
      <c r="G26" s="868"/>
      <c r="H26" s="808">
        <f t="shared" si="0"/>
        <v>17800</v>
      </c>
      <c r="I26" s="844">
        <f t="shared" si="1"/>
        <v>-93.97288000000117</v>
      </c>
      <c r="J26" s="811">
        <f t="shared" si="3"/>
        <v>0.9947483501495057</v>
      </c>
    </row>
    <row r="27" spans="1:10" s="267" customFormat="1" ht="12.75" customHeight="1">
      <c r="A27" s="1370" t="s">
        <v>104</v>
      </c>
      <c r="B27" s="1371"/>
      <c r="C27" s="731">
        <v>4528.88</v>
      </c>
      <c r="D27" s="728"/>
      <c r="E27" s="729">
        <f>SUM(C27:D27)</f>
        <v>4528.88</v>
      </c>
      <c r="F27" s="611">
        <v>4700</v>
      </c>
      <c r="G27" s="612"/>
      <c r="H27" s="216">
        <f t="shared" si="0"/>
        <v>4700</v>
      </c>
      <c r="I27" s="845">
        <f t="shared" si="1"/>
        <v>171.1199999999999</v>
      </c>
      <c r="J27" s="217">
        <f t="shared" si="3"/>
        <v>1.0377841762201692</v>
      </c>
    </row>
    <row r="28" spans="1:10" s="267" customFormat="1" ht="12.75" customHeight="1">
      <c r="A28" s="1372" t="s">
        <v>96</v>
      </c>
      <c r="B28" s="697" t="s">
        <v>105</v>
      </c>
      <c r="C28" s="731">
        <v>0</v>
      </c>
      <c r="D28" s="728"/>
      <c r="E28" s="729">
        <f aca="true" t="shared" si="4" ref="E28:E94">SUM(C28:D28)</f>
        <v>0</v>
      </c>
      <c r="F28" s="611">
        <v>0</v>
      </c>
      <c r="G28" s="612"/>
      <c r="H28" s="216">
        <f t="shared" si="0"/>
        <v>0</v>
      </c>
      <c r="I28" s="845">
        <f t="shared" si="1"/>
        <v>0</v>
      </c>
      <c r="J28" s="217"/>
    </row>
    <row r="29" spans="1:10" s="267" customFormat="1" ht="12.75" customHeight="1">
      <c r="A29" s="1372"/>
      <c r="B29" s="697" t="s">
        <v>106</v>
      </c>
      <c r="C29" s="731">
        <v>3311.3</v>
      </c>
      <c r="D29" s="728"/>
      <c r="E29" s="729">
        <f t="shared" si="4"/>
        <v>3311.3</v>
      </c>
      <c r="F29" s="611">
        <v>3500</v>
      </c>
      <c r="G29" s="612"/>
      <c r="H29" s="216">
        <f t="shared" si="0"/>
        <v>3500</v>
      </c>
      <c r="I29" s="845">
        <f t="shared" si="1"/>
        <v>188.69999999999982</v>
      </c>
      <c r="J29" s="217">
        <f>+H29/E29</f>
        <v>1.056986681967807</v>
      </c>
    </row>
    <row r="30" spans="1:10" s="267" customFormat="1" ht="12.75" customHeight="1">
      <c r="A30" s="1372"/>
      <c r="B30" s="697" t="s">
        <v>107</v>
      </c>
      <c r="C30" s="731">
        <v>0</v>
      </c>
      <c r="D30" s="728"/>
      <c r="E30" s="729">
        <f t="shared" si="4"/>
        <v>0</v>
      </c>
      <c r="F30" s="611">
        <v>0</v>
      </c>
      <c r="G30" s="612"/>
      <c r="H30" s="216">
        <f t="shared" si="0"/>
        <v>0</v>
      </c>
      <c r="I30" s="845">
        <f t="shared" si="1"/>
        <v>0</v>
      </c>
      <c r="J30" s="217"/>
    </row>
    <row r="31" spans="1:10" s="267" customFormat="1" ht="12.75" customHeight="1">
      <c r="A31" s="1372"/>
      <c r="B31" s="697" t="s">
        <v>108</v>
      </c>
      <c r="C31" s="731">
        <v>0</v>
      </c>
      <c r="D31" s="728"/>
      <c r="E31" s="729">
        <f t="shared" si="4"/>
        <v>0</v>
      </c>
      <c r="F31" s="611">
        <v>0</v>
      </c>
      <c r="G31" s="612"/>
      <c r="H31" s="216">
        <f t="shared" si="0"/>
        <v>0</v>
      </c>
      <c r="I31" s="845">
        <f t="shared" si="1"/>
        <v>0</v>
      </c>
      <c r="J31" s="217"/>
    </row>
    <row r="32" spans="1:10" s="267" customFormat="1" ht="12.75" customHeight="1">
      <c r="A32" s="1370" t="s">
        <v>109</v>
      </c>
      <c r="B32" s="1371"/>
      <c r="C32" s="731">
        <v>4528.44</v>
      </c>
      <c r="D32" s="728"/>
      <c r="E32" s="729">
        <f t="shared" si="4"/>
        <v>4528.44</v>
      </c>
      <c r="F32" s="611">
        <v>4800</v>
      </c>
      <c r="G32" s="612"/>
      <c r="H32" s="216">
        <f t="shared" si="0"/>
        <v>4800</v>
      </c>
      <c r="I32" s="845">
        <f t="shared" si="1"/>
        <v>271.5600000000004</v>
      </c>
      <c r="J32" s="217">
        <f>+H32/E32</f>
        <v>1.059967670986035</v>
      </c>
    </row>
    <row r="33" spans="1:10" s="267" customFormat="1" ht="12.75" customHeight="1">
      <c r="A33" s="1372" t="s">
        <v>96</v>
      </c>
      <c r="B33" s="697" t="s">
        <v>110</v>
      </c>
      <c r="C33" s="731">
        <v>0</v>
      </c>
      <c r="D33" s="728"/>
      <c r="E33" s="729">
        <f t="shared" si="4"/>
        <v>0</v>
      </c>
      <c r="F33" s="611">
        <v>0</v>
      </c>
      <c r="G33" s="612"/>
      <c r="H33" s="216">
        <f t="shared" si="0"/>
        <v>0</v>
      </c>
      <c r="I33" s="845">
        <f t="shared" si="1"/>
        <v>0</v>
      </c>
      <c r="J33" s="217"/>
    </row>
    <row r="34" spans="1:10" s="267" customFormat="1" ht="12.75" customHeight="1">
      <c r="A34" s="1372"/>
      <c r="B34" s="697" t="s">
        <v>111</v>
      </c>
      <c r="C34" s="731">
        <v>0</v>
      </c>
      <c r="D34" s="728"/>
      <c r="E34" s="729">
        <f t="shared" si="4"/>
        <v>0</v>
      </c>
      <c r="F34" s="611">
        <v>0</v>
      </c>
      <c r="G34" s="612"/>
      <c r="H34" s="216">
        <f t="shared" si="0"/>
        <v>0</v>
      </c>
      <c r="I34" s="845">
        <f t="shared" si="1"/>
        <v>0</v>
      </c>
      <c r="J34" s="217"/>
    </row>
    <row r="35" spans="1:10" s="267" customFormat="1" ht="12.75" customHeight="1">
      <c r="A35" s="1372"/>
      <c r="B35" s="697" t="s">
        <v>112</v>
      </c>
      <c r="C35" s="731">
        <v>0</v>
      </c>
      <c r="D35" s="728"/>
      <c r="E35" s="729">
        <f t="shared" si="4"/>
        <v>0</v>
      </c>
      <c r="F35" s="611">
        <v>0</v>
      </c>
      <c r="G35" s="612"/>
      <c r="H35" s="216">
        <f t="shared" si="0"/>
        <v>0</v>
      </c>
      <c r="I35" s="845">
        <f t="shared" si="1"/>
        <v>0</v>
      </c>
      <c r="J35" s="217"/>
    </row>
    <row r="36" spans="1:10" s="267" customFormat="1" ht="12.75" customHeight="1">
      <c r="A36" s="1372"/>
      <c r="B36" s="697" t="s">
        <v>113</v>
      </c>
      <c r="C36" s="731">
        <v>749.75</v>
      </c>
      <c r="D36" s="728"/>
      <c r="E36" s="729">
        <f t="shared" si="4"/>
        <v>749.75</v>
      </c>
      <c r="F36" s="611">
        <v>700</v>
      </c>
      <c r="G36" s="612"/>
      <c r="H36" s="216">
        <f t="shared" si="0"/>
        <v>700</v>
      </c>
      <c r="I36" s="845">
        <f t="shared" si="1"/>
        <v>-49.75</v>
      </c>
      <c r="J36" s="217">
        <f>+H36/E36</f>
        <v>0.9336445481827276</v>
      </c>
    </row>
    <row r="37" spans="1:10" s="267" customFormat="1" ht="12.75" customHeight="1">
      <c r="A37" s="1372"/>
      <c r="B37" s="697" t="s">
        <v>114</v>
      </c>
      <c r="C37" s="731">
        <v>0</v>
      </c>
      <c r="D37" s="728"/>
      <c r="E37" s="729">
        <f t="shared" si="4"/>
        <v>0</v>
      </c>
      <c r="F37" s="611">
        <v>0</v>
      </c>
      <c r="G37" s="612"/>
      <c r="H37" s="216">
        <f t="shared" si="0"/>
        <v>0</v>
      </c>
      <c r="I37" s="845">
        <f t="shared" si="1"/>
        <v>0</v>
      </c>
      <c r="J37" s="217"/>
    </row>
    <row r="38" spans="1:10" s="267" customFormat="1" ht="12.75" customHeight="1">
      <c r="A38" s="1372"/>
      <c r="B38" s="697" t="s">
        <v>115</v>
      </c>
      <c r="C38" s="731">
        <v>0</v>
      </c>
      <c r="D38" s="728"/>
      <c r="E38" s="729">
        <f t="shared" si="4"/>
        <v>0</v>
      </c>
      <c r="F38" s="611">
        <v>0</v>
      </c>
      <c r="G38" s="612"/>
      <c r="H38" s="216">
        <f t="shared" si="0"/>
        <v>0</v>
      </c>
      <c r="I38" s="845">
        <f t="shared" si="1"/>
        <v>0</v>
      </c>
      <c r="J38" s="217"/>
    </row>
    <row r="39" spans="1:10" s="267" customFormat="1" ht="12.75" customHeight="1">
      <c r="A39" s="1372"/>
      <c r="B39" s="697" t="s">
        <v>116</v>
      </c>
      <c r="C39" s="731">
        <v>0</v>
      </c>
      <c r="D39" s="728"/>
      <c r="E39" s="729">
        <f t="shared" si="4"/>
        <v>0</v>
      </c>
      <c r="F39" s="611">
        <v>0</v>
      </c>
      <c r="G39" s="612"/>
      <c r="H39" s="216">
        <f t="shared" si="0"/>
        <v>0</v>
      </c>
      <c r="I39" s="845">
        <f t="shared" si="1"/>
        <v>0</v>
      </c>
      <c r="J39" s="217"/>
    </row>
    <row r="40" spans="1:10" s="267" customFormat="1" ht="12.75" customHeight="1">
      <c r="A40" s="1373" t="s">
        <v>378</v>
      </c>
      <c r="B40" s="1374"/>
      <c r="C40" s="731">
        <v>0</v>
      </c>
      <c r="D40" s="728"/>
      <c r="E40" s="729">
        <f t="shared" si="4"/>
        <v>0</v>
      </c>
      <c r="F40" s="611">
        <v>0</v>
      </c>
      <c r="G40" s="612"/>
      <c r="H40" s="216">
        <f t="shared" si="0"/>
        <v>0</v>
      </c>
      <c r="I40" s="845">
        <f t="shared" si="1"/>
        <v>0</v>
      </c>
      <c r="J40" s="217"/>
    </row>
    <row r="41" spans="1:10" s="267" customFormat="1" ht="12.75" customHeight="1">
      <c r="A41" s="1373" t="s">
        <v>379</v>
      </c>
      <c r="B41" s="1374"/>
      <c r="C41" s="731">
        <v>0</v>
      </c>
      <c r="D41" s="728"/>
      <c r="E41" s="729">
        <f t="shared" si="4"/>
        <v>0</v>
      </c>
      <c r="F41" s="611">
        <v>0</v>
      </c>
      <c r="G41" s="612"/>
      <c r="H41" s="216">
        <f t="shared" si="0"/>
        <v>0</v>
      </c>
      <c r="I41" s="845">
        <f t="shared" si="1"/>
        <v>0</v>
      </c>
      <c r="J41" s="217"/>
    </row>
    <row r="42" spans="1:10" s="267" customFormat="1" ht="12.75" customHeight="1">
      <c r="A42" s="1370" t="s">
        <v>117</v>
      </c>
      <c r="B42" s="1371"/>
      <c r="C42" s="731">
        <v>5680.83</v>
      </c>
      <c r="D42" s="728"/>
      <c r="E42" s="729">
        <f t="shared" si="4"/>
        <v>5680.83</v>
      </c>
      <c r="F42" s="611">
        <v>5700</v>
      </c>
      <c r="G42" s="612"/>
      <c r="H42" s="216">
        <f t="shared" si="0"/>
        <v>5700</v>
      </c>
      <c r="I42" s="845">
        <f t="shared" si="1"/>
        <v>19.170000000000073</v>
      </c>
      <c r="J42" s="217">
        <f>+H42/E42</f>
        <v>1.003374506894239</v>
      </c>
    </row>
    <row r="43" spans="1:10" s="267" customFormat="1" ht="12.75" customHeight="1">
      <c r="A43" s="1370" t="s">
        <v>118</v>
      </c>
      <c r="B43" s="1586"/>
      <c r="C43" s="731">
        <v>2791.44</v>
      </c>
      <c r="D43" s="728"/>
      <c r="E43" s="729">
        <f t="shared" si="4"/>
        <v>2791.44</v>
      </c>
      <c r="F43" s="611">
        <v>2000</v>
      </c>
      <c r="G43" s="612"/>
      <c r="H43" s="216">
        <f t="shared" si="0"/>
        <v>2000</v>
      </c>
      <c r="I43" s="845">
        <f t="shared" si="1"/>
        <v>-791.44</v>
      </c>
      <c r="J43" s="217">
        <f>+H43/E43</f>
        <v>0.7164760840283151</v>
      </c>
    </row>
    <row r="44" spans="1:10" s="267" customFormat="1" ht="12.75" customHeight="1">
      <c r="A44" s="1372" t="s">
        <v>96</v>
      </c>
      <c r="B44" s="703" t="s">
        <v>119</v>
      </c>
      <c r="C44" s="731">
        <v>319.36</v>
      </c>
      <c r="D44" s="728"/>
      <c r="E44" s="729">
        <f t="shared" si="4"/>
        <v>319.36</v>
      </c>
      <c r="F44" s="611">
        <v>300</v>
      </c>
      <c r="G44" s="612"/>
      <c r="H44" s="216">
        <f t="shared" si="0"/>
        <v>300</v>
      </c>
      <c r="I44" s="845">
        <f t="shared" si="1"/>
        <v>-19.360000000000014</v>
      </c>
      <c r="J44" s="217">
        <f>+H44/E44</f>
        <v>0.93937875751503</v>
      </c>
    </row>
    <row r="45" spans="1:10" s="267" customFormat="1" ht="12.75" customHeight="1">
      <c r="A45" s="1372"/>
      <c r="B45" s="704" t="s">
        <v>120</v>
      </c>
      <c r="C45" s="731">
        <v>0</v>
      </c>
      <c r="D45" s="728"/>
      <c r="E45" s="729">
        <f t="shared" si="4"/>
        <v>0</v>
      </c>
      <c r="F45" s="611">
        <v>0</v>
      </c>
      <c r="G45" s="612"/>
      <c r="H45" s="216">
        <f aca="true" t="shared" si="5" ref="H45:H76">SUM(F45:G45)</f>
        <v>0</v>
      </c>
      <c r="I45" s="845">
        <f aca="true" t="shared" si="6" ref="I45:I76">+H45-E45</f>
        <v>0</v>
      </c>
      <c r="J45" s="217"/>
    </row>
    <row r="46" spans="1:10" s="267" customFormat="1" ht="12.75" customHeight="1">
      <c r="A46" s="1372"/>
      <c r="B46" s="697" t="s">
        <v>121</v>
      </c>
      <c r="C46" s="731">
        <v>85.97</v>
      </c>
      <c r="D46" s="728"/>
      <c r="E46" s="729">
        <f t="shared" si="4"/>
        <v>85.97</v>
      </c>
      <c r="F46" s="611">
        <v>90</v>
      </c>
      <c r="G46" s="612"/>
      <c r="H46" s="216">
        <f t="shared" si="5"/>
        <v>90</v>
      </c>
      <c r="I46" s="845">
        <f t="shared" si="6"/>
        <v>4.030000000000001</v>
      </c>
      <c r="J46" s="217">
        <f>+H46/E46</f>
        <v>1.046876817494475</v>
      </c>
    </row>
    <row r="47" spans="1:10" s="267" customFormat="1" ht="12.75" customHeight="1">
      <c r="A47" s="1372"/>
      <c r="B47" s="704" t="s">
        <v>122</v>
      </c>
      <c r="C47" s="731">
        <v>816.26</v>
      </c>
      <c r="D47" s="728"/>
      <c r="E47" s="729">
        <f t="shared" si="4"/>
        <v>816.26</v>
      </c>
      <c r="F47" s="611">
        <v>800</v>
      </c>
      <c r="G47" s="612"/>
      <c r="H47" s="216">
        <f t="shared" si="5"/>
        <v>800</v>
      </c>
      <c r="I47" s="845">
        <f t="shared" si="6"/>
        <v>-16.25999999999999</v>
      </c>
      <c r="J47" s="217">
        <f>+H47/E47</f>
        <v>0.9800798765099356</v>
      </c>
    </row>
    <row r="48" spans="1:10" s="267" customFormat="1" ht="12.75" customHeight="1">
      <c r="A48" s="1411" t="s">
        <v>126</v>
      </c>
      <c r="B48" s="1412"/>
      <c r="C48" s="731">
        <v>542.13</v>
      </c>
      <c r="D48" s="728"/>
      <c r="E48" s="729">
        <f t="shared" si="4"/>
        <v>542.13</v>
      </c>
      <c r="F48" s="611">
        <v>600</v>
      </c>
      <c r="G48" s="612"/>
      <c r="H48" s="216">
        <f t="shared" si="5"/>
        <v>600</v>
      </c>
      <c r="I48" s="845">
        <f t="shared" si="6"/>
        <v>57.870000000000005</v>
      </c>
      <c r="J48" s="217">
        <f>+H48/E48</f>
        <v>1.1067456145205026</v>
      </c>
    </row>
    <row r="49" spans="1:10" s="267" customFormat="1" ht="12.75" customHeight="1">
      <c r="A49" s="1367" t="s">
        <v>96</v>
      </c>
      <c r="B49" s="697" t="s">
        <v>127</v>
      </c>
      <c r="C49" s="731">
        <v>0</v>
      </c>
      <c r="D49" s="728"/>
      <c r="E49" s="729">
        <f t="shared" si="4"/>
        <v>0</v>
      </c>
      <c r="F49" s="611">
        <v>0</v>
      </c>
      <c r="G49" s="612"/>
      <c r="H49" s="216">
        <f t="shared" si="5"/>
        <v>0</v>
      </c>
      <c r="I49" s="845">
        <f t="shared" si="6"/>
        <v>0</v>
      </c>
      <c r="J49" s="217"/>
    </row>
    <row r="50" spans="1:10" s="267" customFormat="1" ht="12.75" customHeight="1">
      <c r="A50" s="1367"/>
      <c r="B50" s="697" t="s">
        <v>128</v>
      </c>
      <c r="C50" s="731">
        <v>542.13</v>
      </c>
      <c r="D50" s="728"/>
      <c r="E50" s="729">
        <f t="shared" si="4"/>
        <v>542.13</v>
      </c>
      <c r="F50" s="611">
        <v>600</v>
      </c>
      <c r="G50" s="612"/>
      <c r="H50" s="216">
        <f t="shared" si="5"/>
        <v>600</v>
      </c>
      <c r="I50" s="845">
        <f t="shared" si="6"/>
        <v>57.870000000000005</v>
      </c>
      <c r="J50" s="217">
        <f>+H50/E50</f>
        <v>1.1067456145205026</v>
      </c>
    </row>
    <row r="51" spans="1:10" s="267" customFormat="1" ht="12.75" customHeight="1">
      <c r="A51" s="1375" t="s">
        <v>380</v>
      </c>
      <c r="B51" s="1376"/>
      <c r="C51" s="731">
        <v>131.69</v>
      </c>
      <c r="D51" s="728"/>
      <c r="E51" s="729">
        <f t="shared" si="4"/>
        <v>131.69</v>
      </c>
      <c r="F51" s="611">
        <v>150</v>
      </c>
      <c r="G51" s="612"/>
      <c r="H51" s="216">
        <f t="shared" si="5"/>
        <v>150</v>
      </c>
      <c r="I51" s="845">
        <f t="shared" si="6"/>
        <v>18.310000000000002</v>
      </c>
      <c r="J51" s="217">
        <f>+H51/E51</f>
        <v>1.1390386513782367</v>
      </c>
    </row>
    <row r="52" spans="1:11" s="267" customFormat="1" ht="12.75" customHeight="1">
      <c r="A52" s="1411" t="s">
        <v>129</v>
      </c>
      <c r="B52" s="1412"/>
      <c r="C52" s="731">
        <v>44.67</v>
      </c>
      <c r="D52" s="728"/>
      <c r="E52" s="729">
        <f t="shared" si="4"/>
        <v>44.67</v>
      </c>
      <c r="F52" s="611">
        <v>50</v>
      </c>
      <c r="G52" s="612"/>
      <c r="H52" s="216">
        <f t="shared" si="5"/>
        <v>50</v>
      </c>
      <c r="I52" s="845">
        <f t="shared" si="6"/>
        <v>5.329999999999998</v>
      </c>
      <c r="J52" s="217">
        <f>+H52/E52</f>
        <v>1.1193194537721065</v>
      </c>
      <c r="K52" s="883"/>
    </row>
    <row r="53" spans="1:11" s="267" customFormat="1" ht="12.75" customHeight="1">
      <c r="A53" s="1413" t="s">
        <v>381</v>
      </c>
      <c r="B53" s="1414"/>
      <c r="C53" s="731">
        <v>1166.37</v>
      </c>
      <c r="D53" s="728"/>
      <c r="E53" s="729">
        <f t="shared" si="4"/>
        <v>1166.37</v>
      </c>
      <c r="F53" s="611">
        <v>1500</v>
      </c>
      <c r="G53" s="612"/>
      <c r="H53" s="216">
        <f t="shared" si="5"/>
        <v>1500</v>
      </c>
      <c r="I53" s="845">
        <f t="shared" si="6"/>
        <v>333.6300000000001</v>
      </c>
      <c r="J53" s="217">
        <f aca="true" t="shared" si="7" ref="J53:J67">+H53/E53</f>
        <v>1.2860413076468018</v>
      </c>
      <c r="K53" s="883"/>
    </row>
    <row r="54" spans="1:11" s="219" customFormat="1" ht="12.75" customHeight="1">
      <c r="A54" s="1612" t="s">
        <v>130</v>
      </c>
      <c r="B54" s="1613"/>
      <c r="C54" s="854">
        <v>4419.82956</v>
      </c>
      <c r="D54" s="853">
        <v>0</v>
      </c>
      <c r="E54" s="838">
        <f t="shared" si="4"/>
        <v>4419.82956</v>
      </c>
      <c r="F54" s="834">
        <v>4500</v>
      </c>
      <c r="G54" s="835">
        <v>0</v>
      </c>
      <c r="H54" s="814">
        <f t="shared" si="5"/>
        <v>4500</v>
      </c>
      <c r="I54" s="846">
        <f t="shared" si="6"/>
        <v>80.17043999999987</v>
      </c>
      <c r="J54" s="817">
        <f t="shared" si="7"/>
        <v>1.0181388080494216</v>
      </c>
      <c r="K54" s="238"/>
    </row>
    <row r="55" spans="1:11" s="267" customFormat="1" ht="12.75" customHeight="1">
      <c r="A55" s="1360" t="s">
        <v>131</v>
      </c>
      <c r="B55" s="1412"/>
      <c r="C55" s="731">
        <v>1959.66</v>
      </c>
      <c r="D55" s="728"/>
      <c r="E55" s="729">
        <f t="shared" si="4"/>
        <v>1959.66</v>
      </c>
      <c r="F55" s="611">
        <v>2000</v>
      </c>
      <c r="G55" s="612"/>
      <c r="H55" s="216">
        <f t="shared" si="5"/>
        <v>2000</v>
      </c>
      <c r="I55" s="845">
        <f t="shared" si="6"/>
        <v>40.33999999999992</v>
      </c>
      <c r="J55" s="217">
        <f t="shared" si="7"/>
        <v>1.0205852035557188</v>
      </c>
      <c r="K55" s="883"/>
    </row>
    <row r="56" spans="1:10" s="267" customFormat="1" ht="12.75" customHeight="1">
      <c r="A56" s="1360" t="s">
        <v>132</v>
      </c>
      <c r="B56" s="1412"/>
      <c r="C56" s="731">
        <v>428.61</v>
      </c>
      <c r="D56" s="728"/>
      <c r="E56" s="729">
        <f t="shared" si="4"/>
        <v>428.61</v>
      </c>
      <c r="F56" s="611">
        <v>500</v>
      </c>
      <c r="G56" s="612"/>
      <c r="H56" s="216">
        <f t="shared" si="5"/>
        <v>500</v>
      </c>
      <c r="I56" s="845">
        <f t="shared" si="6"/>
        <v>71.38999999999999</v>
      </c>
      <c r="J56" s="217">
        <f t="shared" si="7"/>
        <v>1.1665616761158162</v>
      </c>
    </row>
    <row r="57" spans="1:11" s="267" customFormat="1" ht="12.75" customHeight="1">
      <c r="A57" s="1360" t="s">
        <v>133</v>
      </c>
      <c r="B57" s="1412"/>
      <c r="C57" s="731">
        <v>0</v>
      </c>
      <c r="D57" s="728"/>
      <c r="E57" s="729">
        <f t="shared" si="4"/>
        <v>0</v>
      </c>
      <c r="F57" s="611">
        <v>0</v>
      </c>
      <c r="G57" s="612"/>
      <c r="H57" s="216">
        <f t="shared" si="5"/>
        <v>0</v>
      </c>
      <c r="I57" s="845">
        <f t="shared" si="6"/>
        <v>0</v>
      </c>
      <c r="J57" s="217"/>
      <c r="K57" s="883"/>
    </row>
    <row r="58" spans="1:11" s="267" customFormat="1" ht="12.75" customHeight="1">
      <c r="A58" s="1360" t="s">
        <v>134</v>
      </c>
      <c r="B58" s="1412"/>
      <c r="C58" s="731">
        <v>2031.57</v>
      </c>
      <c r="D58" s="728"/>
      <c r="E58" s="729">
        <f t="shared" si="4"/>
        <v>2031.57</v>
      </c>
      <c r="F58" s="611">
        <v>2000</v>
      </c>
      <c r="G58" s="612"/>
      <c r="H58" s="216">
        <f t="shared" si="5"/>
        <v>2000</v>
      </c>
      <c r="I58" s="845">
        <f t="shared" si="6"/>
        <v>-31.569999999999936</v>
      </c>
      <c r="J58" s="217">
        <f t="shared" si="7"/>
        <v>0.984460294255182</v>
      </c>
      <c r="K58" s="883"/>
    </row>
    <row r="59" spans="1:10" s="219" customFormat="1" ht="12.75" customHeight="1">
      <c r="A59" s="1362" t="s">
        <v>135</v>
      </c>
      <c r="B59" s="1363"/>
      <c r="C59" s="854">
        <v>0</v>
      </c>
      <c r="D59" s="853"/>
      <c r="E59" s="838">
        <f t="shared" si="4"/>
        <v>0</v>
      </c>
      <c r="F59" s="834">
        <v>0</v>
      </c>
      <c r="G59" s="835"/>
      <c r="H59" s="814">
        <f t="shared" si="5"/>
        <v>0</v>
      </c>
      <c r="I59" s="846">
        <f t="shared" si="6"/>
        <v>0</v>
      </c>
      <c r="J59" s="817"/>
    </row>
    <row r="60" spans="1:10" ht="12.75" customHeight="1">
      <c r="A60" s="1362" t="s">
        <v>136</v>
      </c>
      <c r="B60" s="1363"/>
      <c r="C60" s="854">
        <v>0</v>
      </c>
      <c r="D60" s="853"/>
      <c r="E60" s="838">
        <f t="shared" si="4"/>
        <v>0</v>
      </c>
      <c r="F60" s="834">
        <v>0</v>
      </c>
      <c r="G60" s="835"/>
      <c r="H60" s="814">
        <f t="shared" si="5"/>
        <v>0</v>
      </c>
      <c r="I60" s="846">
        <f t="shared" si="6"/>
        <v>0</v>
      </c>
      <c r="J60" s="817"/>
    </row>
    <row r="61" spans="1:10" ht="12.75" customHeight="1">
      <c r="A61" s="1415" t="s">
        <v>382</v>
      </c>
      <c r="B61" s="1416"/>
      <c r="C61" s="858">
        <v>0</v>
      </c>
      <c r="D61" s="859"/>
      <c r="E61" s="838">
        <f t="shared" si="4"/>
        <v>0</v>
      </c>
      <c r="F61" s="869">
        <v>0</v>
      </c>
      <c r="G61" s="870"/>
      <c r="H61" s="814">
        <f t="shared" si="5"/>
        <v>0</v>
      </c>
      <c r="I61" s="846">
        <f t="shared" si="6"/>
        <v>0</v>
      </c>
      <c r="J61" s="817"/>
    </row>
    <row r="62" spans="1:10" ht="12.75" customHeight="1">
      <c r="A62" s="1415" t="s">
        <v>383</v>
      </c>
      <c r="B62" s="1416"/>
      <c r="C62" s="854">
        <v>0</v>
      </c>
      <c r="D62" s="853"/>
      <c r="E62" s="838">
        <f t="shared" si="4"/>
        <v>0</v>
      </c>
      <c r="F62" s="834">
        <v>0</v>
      </c>
      <c r="G62" s="835"/>
      <c r="H62" s="814">
        <f t="shared" si="5"/>
        <v>0</v>
      </c>
      <c r="I62" s="846">
        <f t="shared" si="6"/>
        <v>0</v>
      </c>
      <c r="J62" s="817"/>
    </row>
    <row r="63" spans="1:10" s="219" customFormat="1" ht="12.75" customHeight="1">
      <c r="A63" s="1415" t="s">
        <v>384</v>
      </c>
      <c r="B63" s="1416"/>
      <c r="C63" s="854">
        <v>0</v>
      </c>
      <c r="D63" s="853"/>
      <c r="E63" s="838">
        <f t="shared" si="4"/>
        <v>0</v>
      </c>
      <c r="F63" s="834">
        <v>0</v>
      </c>
      <c r="G63" s="835"/>
      <c r="H63" s="814">
        <f t="shared" si="5"/>
        <v>0</v>
      </c>
      <c r="I63" s="846">
        <f t="shared" si="6"/>
        <v>0</v>
      </c>
      <c r="J63" s="817"/>
    </row>
    <row r="64" spans="1:10" s="219" customFormat="1" ht="12.75" customHeight="1">
      <c r="A64" s="1362" t="s">
        <v>461</v>
      </c>
      <c r="B64" s="1363"/>
      <c r="C64" s="854">
        <f>859.86337+11.433+68.2711+13191.34449</f>
        <v>14130.91196</v>
      </c>
      <c r="D64" s="853"/>
      <c r="E64" s="838">
        <f t="shared" si="4"/>
        <v>14130.91196</v>
      </c>
      <c r="F64" s="834">
        <v>11679</v>
      </c>
      <c r="G64" s="835"/>
      <c r="H64" s="814">
        <f t="shared" si="5"/>
        <v>11679</v>
      </c>
      <c r="I64" s="846">
        <f t="shared" si="6"/>
        <v>-2451.9119599999995</v>
      </c>
      <c r="J64" s="817">
        <f t="shared" si="7"/>
        <v>0.8264859361560979</v>
      </c>
    </row>
    <row r="65" spans="1:10" s="267" customFormat="1" ht="12.75" customHeight="1">
      <c r="A65" s="1360" t="s">
        <v>137</v>
      </c>
      <c r="B65" s="1361"/>
      <c r="C65" s="731">
        <v>859.86337</v>
      </c>
      <c r="D65" s="728">
        <v>0</v>
      </c>
      <c r="E65" s="729">
        <f t="shared" si="4"/>
        <v>859.86337</v>
      </c>
      <c r="F65" s="611">
        <v>2000</v>
      </c>
      <c r="G65" s="612">
        <v>0</v>
      </c>
      <c r="H65" s="216">
        <f t="shared" si="5"/>
        <v>2000</v>
      </c>
      <c r="I65" s="845">
        <f t="shared" si="6"/>
        <v>1140.13663</v>
      </c>
      <c r="J65" s="217">
        <f t="shared" si="7"/>
        <v>2.325950924040409</v>
      </c>
    </row>
    <row r="66" spans="1:10" s="267" customFormat="1" ht="12.75" customHeight="1">
      <c r="A66" s="1417" t="s">
        <v>96</v>
      </c>
      <c r="B66" s="697" t="s">
        <v>138</v>
      </c>
      <c r="C66" s="731">
        <v>24.88068</v>
      </c>
      <c r="D66" s="728">
        <v>0</v>
      </c>
      <c r="E66" s="729">
        <f t="shared" si="4"/>
        <v>24.88068</v>
      </c>
      <c r="F66" s="611">
        <v>700</v>
      </c>
      <c r="G66" s="616">
        <v>0</v>
      </c>
      <c r="H66" s="216">
        <f t="shared" si="5"/>
        <v>700</v>
      </c>
      <c r="I66" s="845">
        <f t="shared" si="6"/>
        <v>675.11932</v>
      </c>
      <c r="J66" s="217">
        <f t="shared" si="7"/>
        <v>28.134279288186654</v>
      </c>
    </row>
    <row r="67" spans="1:10" s="267" customFormat="1" ht="12.75" customHeight="1">
      <c r="A67" s="1372"/>
      <c r="B67" s="697" t="s">
        <v>139</v>
      </c>
      <c r="C67" s="731">
        <v>152.7405</v>
      </c>
      <c r="D67" s="728"/>
      <c r="E67" s="729">
        <f t="shared" si="4"/>
        <v>152.7405</v>
      </c>
      <c r="F67" s="611">
        <v>160</v>
      </c>
      <c r="G67" s="612"/>
      <c r="H67" s="216">
        <f t="shared" si="5"/>
        <v>160</v>
      </c>
      <c r="I67" s="845">
        <f t="shared" si="6"/>
        <v>7.259500000000003</v>
      </c>
      <c r="J67" s="217">
        <f t="shared" si="7"/>
        <v>1.0475283241838282</v>
      </c>
    </row>
    <row r="68" spans="1:10" s="267" customFormat="1" ht="12.75" customHeight="1">
      <c r="A68" s="1372"/>
      <c r="B68" s="697" t="s">
        <v>140</v>
      </c>
      <c r="C68" s="731">
        <v>682.24219</v>
      </c>
      <c r="D68" s="728">
        <v>0</v>
      </c>
      <c r="E68" s="729">
        <f t="shared" si="4"/>
        <v>682.24219</v>
      </c>
      <c r="F68" s="611">
        <v>1140</v>
      </c>
      <c r="G68" s="612">
        <v>0</v>
      </c>
      <c r="H68" s="216">
        <f t="shared" si="5"/>
        <v>1140</v>
      </c>
      <c r="I68" s="845">
        <f t="shared" si="6"/>
        <v>457.75780999999995</v>
      </c>
      <c r="J68" s="217">
        <f aca="true" t="shared" si="8" ref="J68:J76">+H68/E68</f>
        <v>1.6709608650851686</v>
      </c>
    </row>
    <row r="69" spans="1:10" s="267" customFormat="1" ht="12.75" customHeight="1">
      <c r="A69" s="1360" t="s">
        <v>141</v>
      </c>
      <c r="B69" s="1361"/>
      <c r="C69" s="735">
        <v>13191.34449</v>
      </c>
      <c r="D69" s="736"/>
      <c r="E69" s="729">
        <f t="shared" si="4"/>
        <v>13191.34449</v>
      </c>
      <c r="F69" s="617">
        <v>9679</v>
      </c>
      <c r="G69" s="618"/>
      <c r="H69" s="216">
        <f t="shared" si="5"/>
        <v>9679</v>
      </c>
      <c r="I69" s="845">
        <f t="shared" si="6"/>
        <v>-3512.3444899999995</v>
      </c>
      <c r="J69" s="217">
        <f t="shared" si="8"/>
        <v>0.7337387032335777</v>
      </c>
    </row>
    <row r="70" spans="1:10" s="267" customFormat="1" ht="12.75" customHeight="1">
      <c r="A70" s="1423" t="s">
        <v>96</v>
      </c>
      <c r="B70" s="875" t="s">
        <v>142</v>
      </c>
      <c r="C70" s="732">
        <v>358.16</v>
      </c>
      <c r="D70" s="736"/>
      <c r="E70" s="729">
        <f t="shared" si="4"/>
        <v>358.16</v>
      </c>
      <c r="F70" s="615">
        <v>350</v>
      </c>
      <c r="G70" s="612"/>
      <c r="H70" s="216">
        <f t="shared" si="5"/>
        <v>350</v>
      </c>
      <c r="I70" s="845">
        <f t="shared" si="6"/>
        <v>-8.160000000000025</v>
      </c>
      <c r="J70" s="217">
        <f t="shared" si="8"/>
        <v>0.9772168863077954</v>
      </c>
    </row>
    <row r="71" spans="1:10" s="267" customFormat="1" ht="12.75" customHeight="1">
      <c r="A71" s="1424"/>
      <c r="B71" s="875" t="s">
        <v>143</v>
      </c>
      <c r="C71" s="732">
        <v>1299.09</v>
      </c>
      <c r="D71" s="728"/>
      <c r="E71" s="729">
        <f t="shared" si="4"/>
        <v>1299.09</v>
      </c>
      <c r="F71" s="615">
        <v>1300</v>
      </c>
      <c r="G71" s="612"/>
      <c r="H71" s="216">
        <f t="shared" si="5"/>
        <v>1300</v>
      </c>
      <c r="I71" s="845">
        <f t="shared" si="6"/>
        <v>0.9100000000000819</v>
      </c>
      <c r="J71" s="217">
        <f t="shared" si="8"/>
        <v>1.0007004903432404</v>
      </c>
    </row>
    <row r="72" spans="1:10" s="267" customFormat="1" ht="12.75" customHeight="1">
      <c r="A72" s="1424"/>
      <c r="B72" s="875" t="s">
        <v>144</v>
      </c>
      <c r="C72" s="732">
        <v>318.4</v>
      </c>
      <c r="D72" s="736"/>
      <c r="E72" s="729">
        <f t="shared" si="4"/>
        <v>318.4</v>
      </c>
      <c r="F72" s="615">
        <v>330</v>
      </c>
      <c r="G72" s="618"/>
      <c r="H72" s="216">
        <f t="shared" si="5"/>
        <v>330</v>
      </c>
      <c r="I72" s="845">
        <f t="shared" si="6"/>
        <v>11.600000000000023</v>
      </c>
      <c r="J72" s="217">
        <f t="shared" si="8"/>
        <v>1.0364321608040201</v>
      </c>
    </row>
    <row r="73" spans="1:10" s="267" customFormat="1" ht="12.75" customHeight="1">
      <c r="A73" s="1424"/>
      <c r="B73" s="875" t="s">
        <v>385</v>
      </c>
      <c r="C73" s="731">
        <v>357.45</v>
      </c>
      <c r="D73" s="728"/>
      <c r="E73" s="729">
        <f t="shared" si="4"/>
        <v>357.45</v>
      </c>
      <c r="F73" s="611">
        <v>400</v>
      </c>
      <c r="G73" s="612"/>
      <c r="H73" s="216">
        <f t="shared" si="5"/>
        <v>400</v>
      </c>
      <c r="I73" s="845">
        <f t="shared" si="6"/>
        <v>42.55000000000001</v>
      </c>
      <c r="J73" s="217">
        <f t="shared" si="8"/>
        <v>1.1190376276402294</v>
      </c>
    </row>
    <row r="74" spans="1:10" s="267" customFormat="1" ht="12.75" customHeight="1">
      <c r="A74" s="1424"/>
      <c r="B74" s="875" t="s">
        <v>145</v>
      </c>
      <c r="C74" s="731">
        <v>371.89</v>
      </c>
      <c r="D74" s="728"/>
      <c r="E74" s="729">
        <f t="shared" si="4"/>
        <v>371.89</v>
      </c>
      <c r="F74" s="611">
        <v>380</v>
      </c>
      <c r="G74" s="612"/>
      <c r="H74" s="216">
        <f t="shared" si="5"/>
        <v>380</v>
      </c>
      <c r="I74" s="845">
        <f t="shared" si="6"/>
        <v>8.110000000000014</v>
      </c>
      <c r="J74" s="217">
        <f t="shared" si="8"/>
        <v>1.0218075237301354</v>
      </c>
    </row>
    <row r="75" spans="1:10" s="267" customFormat="1" ht="12.75" customHeight="1">
      <c r="A75" s="1425"/>
      <c r="B75" s="875" t="s">
        <v>146</v>
      </c>
      <c r="C75" s="731">
        <v>266.15</v>
      </c>
      <c r="D75" s="728"/>
      <c r="E75" s="729">
        <f t="shared" si="4"/>
        <v>266.15</v>
      </c>
      <c r="F75" s="611">
        <v>240</v>
      </c>
      <c r="G75" s="612"/>
      <c r="H75" s="216">
        <f t="shared" si="5"/>
        <v>240</v>
      </c>
      <c r="I75" s="845">
        <f t="shared" si="6"/>
        <v>-26.149999999999977</v>
      </c>
      <c r="J75" s="217">
        <f t="shared" si="8"/>
        <v>0.9017471350742063</v>
      </c>
    </row>
    <row r="76" spans="1:10" s="219" customFormat="1" ht="12.75" customHeight="1">
      <c r="A76" s="1614" t="s">
        <v>147</v>
      </c>
      <c r="B76" s="1615"/>
      <c r="C76" s="854">
        <f>150419.62+50953.515+1439.79514+364.432</f>
        <v>203177.36214</v>
      </c>
      <c r="D76" s="853">
        <v>0</v>
      </c>
      <c r="E76" s="838">
        <f t="shared" si="4"/>
        <v>203177.36214</v>
      </c>
      <c r="F76" s="834">
        <v>224100</v>
      </c>
      <c r="G76" s="835">
        <v>0</v>
      </c>
      <c r="H76" s="814">
        <f t="shared" si="5"/>
        <v>224100</v>
      </c>
      <c r="I76" s="846">
        <f t="shared" si="6"/>
        <v>20922.637859999988</v>
      </c>
      <c r="J76" s="817">
        <f t="shared" si="8"/>
        <v>1.1029772098605315</v>
      </c>
    </row>
    <row r="77" spans="1:10" s="267" customFormat="1" ht="12.75" customHeight="1">
      <c r="A77" s="1426" t="s">
        <v>148</v>
      </c>
      <c r="B77" s="1427"/>
      <c r="C77" s="731">
        <v>150419.62</v>
      </c>
      <c r="D77" s="728"/>
      <c r="E77" s="729">
        <f t="shared" si="4"/>
        <v>150419.62</v>
      </c>
      <c r="F77" s="611">
        <v>166000</v>
      </c>
      <c r="G77" s="612"/>
      <c r="H77" s="216">
        <f aca="true" t="shared" si="9" ref="H77:H95">SUM(F77:G77)</f>
        <v>166000</v>
      </c>
      <c r="I77" s="845">
        <f aca="true" t="shared" si="10" ref="I77:I92">+H77-E77</f>
        <v>15580.380000000005</v>
      </c>
      <c r="J77" s="217">
        <f aca="true" t="shared" si="11" ref="J77:J83">+H77/E77</f>
        <v>1.1035794399693337</v>
      </c>
    </row>
    <row r="78" spans="1:10" s="267" customFormat="1" ht="12.75" customHeight="1">
      <c r="A78" s="1382" t="s">
        <v>96</v>
      </c>
      <c r="B78" s="876" t="s">
        <v>149</v>
      </c>
      <c r="C78" s="731">
        <v>143967.2</v>
      </c>
      <c r="D78" s="728"/>
      <c r="E78" s="729">
        <f t="shared" si="4"/>
        <v>143967.2</v>
      </c>
      <c r="F78" s="611">
        <v>160000</v>
      </c>
      <c r="G78" s="612"/>
      <c r="H78" s="216">
        <f t="shared" si="9"/>
        <v>160000</v>
      </c>
      <c r="I78" s="845">
        <f t="shared" si="10"/>
        <v>16032.799999999988</v>
      </c>
      <c r="J78" s="217">
        <f t="shared" si="11"/>
        <v>1.1113642551914602</v>
      </c>
    </row>
    <row r="79" spans="1:10" s="267" customFormat="1" ht="12.75" customHeight="1">
      <c r="A79" s="1383"/>
      <c r="B79" s="875" t="s">
        <v>150</v>
      </c>
      <c r="C79" s="735">
        <v>6452.42</v>
      </c>
      <c r="D79" s="736"/>
      <c r="E79" s="729">
        <f t="shared" si="4"/>
        <v>6452.42</v>
      </c>
      <c r="F79" s="617">
        <v>6000</v>
      </c>
      <c r="G79" s="618"/>
      <c r="H79" s="216">
        <f t="shared" si="9"/>
        <v>6000</v>
      </c>
      <c r="I79" s="845">
        <f t="shared" si="10"/>
        <v>-452.4200000000001</v>
      </c>
      <c r="J79" s="217">
        <f t="shared" si="11"/>
        <v>0.9298836715526887</v>
      </c>
    </row>
    <row r="80" spans="1:10" s="267" customFormat="1" ht="12.75" customHeight="1">
      <c r="A80" s="1360" t="s">
        <v>151</v>
      </c>
      <c r="B80" s="1361"/>
      <c r="C80" s="731">
        <v>52757.74</v>
      </c>
      <c r="D80" s="728"/>
      <c r="E80" s="729">
        <f t="shared" si="4"/>
        <v>52757.74</v>
      </c>
      <c r="F80" s="611">
        <v>58100</v>
      </c>
      <c r="G80" s="612"/>
      <c r="H80" s="216">
        <f t="shared" si="9"/>
        <v>58100</v>
      </c>
      <c r="I80" s="845">
        <f t="shared" si="10"/>
        <v>5342.260000000002</v>
      </c>
      <c r="J80" s="217">
        <f t="shared" si="11"/>
        <v>1.1012602131933629</v>
      </c>
    </row>
    <row r="81" spans="1:10" s="219" customFormat="1" ht="12.75" customHeight="1">
      <c r="A81" s="1362" t="s">
        <v>462</v>
      </c>
      <c r="B81" s="1363"/>
      <c r="C81" s="854">
        <v>7.73</v>
      </c>
      <c r="D81" s="853"/>
      <c r="E81" s="838">
        <f t="shared" si="4"/>
        <v>7.73</v>
      </c>
      <c r="F81" s="834">
        <v>9</v>
      </c>
      <c r="G81" s="835"/>
      <c r="H81" s="814">
        <f t="shared" si="9"/>
        <v>9</v>
      </c>
      <c r="I81" s="846">
        <f t="shared" si="10"/>
        <v>1.2699999999999996</v>
      </c>
      <c r="J81" s="817">
        <f t="shared" si="11"/>
        <v>1.1642949547218628</v>
      </c>
    </row>
    <row r="82" spans="1:10" s="219" customFormat="1" ht="12.75" customHeight="1">
      <c r="A82" s="1415" t="s">
        <v>463</v>
      </c>
      <c r="B82" s="1416"/>
      <c r="C82" s="854">
        <f>2782.22331+3358.77255</f>
        <v>6140.99586</v>
      </c>
      <c r="D82" s="853"/>
      <c r="E82" s="838">
        <f t="shared" si="4"/>
        <v>6140.99586</v>
      </c>
      <c r="F82" s="834">
        <v>2500</v>
      </c>
      <c r="G82" s="835"/>
      <c r="H82" s="814">
        <f t="shared" si="9"/>
        <v>2500</v>
      </c>
      <c r="I82" s="846">
        <f t="shared" si="10"/>
        <v>-3640.99586</v>
      </c>
      <c r="J82" s="817">
        <f t="shared" si="11"/>
        <v>0.4071000953255813</v>
      </c>
    </row>
    <row r="83" spans="1:10" s="267" customFormat="1" ht="12.75" customHeight="1">
      <c r="A83" s="1360" t="s">
        <v>152</v>
      </c>
      <c r="B83" s="1361"/>
      <c r="C83" s="731">
        <v>2782.22331</v>
      </c>
      <c r="D83" s="728"/>
      <c r="E83" s="729">
        <f t="shared" si="4"/>
        <v>2782.22331</v>
      </c>
      <c r="F83" s="611">
        <v>500</v>
      </c>
      <c r="G83" s="612"/>
      <c r="H83" s="216">
        <f t="shared" si="9"/>
        <v>500</v>
      </c>
      <c r="I83" s="845">
        <f t="shared" si="10"/>
        <v>-2282.22331</v>
      </c>
      <c r="J83" s="217">
        <f t="shared" si="11"/>
        <v>0.17971238980094664</v>
      </c>
    </row>
    <row r="84" spans="1:10" s="267" customFormat="1" ht="12.75" customHeight="1">
      <c r="A84" s="1360" t="s">
        <v>386</v>
      </c>
      <c r="B84" s="1361"/>
      <c r="C84" s="731">
        <v>0</v>
      </c>
      <c r="D84" s="728"/>
      <c r="E84" s="729">
        <f t="shared" si="4"/>
        <v>0</v>
      </c>
      <c r="F84" s="611">
        <v>0</v>
      </c>
      <c r="G84" s="612"/>
      <c r="H84" s="216">
        <f t="shared" si="9"/>
        <v>0</v>
      </c>
      <c r="I84" s="845">
        <f t="shared" si="10"/>
        <v>0</v>
      </c>
      <c r="J84" s="217"/>
    </row>
    <row r="85" spans="1:10" ht="12.75" customHeight="1">
      <c r="A85" s="1362" t="s">
        <v>464</v>
      </c>
      <c r="B85" s="1363"/>
      <c r="C85" s="854">
        <f>21849.31716+C89</f>
        <v>23369.79716</v>
      </c>
      <c r="D85" s="853"/>
      <c r="E85" s="838">
        <f t="shared" si="4"/>
        <v>23369.79716</v>
      </c>
      <c r="F85" s="834">
        <v>24284</v>
      </c>
      <c r="G85" s="835"/>
      <c r="H85" s="814">
        <f t="shared" si="9"/>
        <v>24284</v>
      </c>
      <c r="I85" s="846">
        <f t="shared" si="10"/>
        <v>914.2028400000017</v>
      </c>
      <c r="J85" s="817">
        <f>+H85/E85</f>
        <v>1.0391189890841142</v>
      </c>
    </row>
    <row r="86" spans="1:10" s="267" customFormat="1" ht="12.75" customHeight="1">
      <c r="A86" s="1360" t="s">
        <v>153</v>
      </c>
      <c r="B86" s="1361"/>
      <c r="C86" s="731">
        <v>21849.32</v>
      </c>
      <c r="D86" s="728"/>
      <c r="E86" s="729">
        <f t="shared" si="4"/>
        <v>21849.32</v>
      </c>
      <c r="F86" s="611">
        <v>22584</v>
      </c>
      <c r="G86" s="612"/>
      <c r="H86" s="216">
        <f t="shared" si="9"/>
        <v>22584</v>
      </c>
      <c r="I86" s="845">
        <f t="shared" si="10"/>
        <v>734.6800000000003</v>
      </c>
      <c r="J86" s="217">
        <f>+H86/E86</f>
        <v>1.03362484507527</v>
      </c>
    </row>
    <row r="87" spans="1:10" s="267" customFormat="1" ht="12.75" customHeight="1">
      <c r="A87" s="1364" t="s">
        <v>96</v>
      </c>
      <c r="B87" s="875" t="s">
        <v>154</v>
      </c>
      <c r="C87" s="731">
        <v>0</v>
      </c>
      <c r="D87" s="728"/>
      <c r="E87" s="729">
        <f t="shared" si="4"/>
        <v>0</v>
      </c>
      <c r="F87" s="611">
        <v>0</v>
      </c>
      <c r="G87" s="612"/>
      <c r="H87" s="216">
        <f t="shared" si="9"/>
        <v>0</v>
      </c>
      <c r="I87" s="845">
        <f t="shared" si="10"/>
        <v>0</v>
      </c>
      <c r="J87" s="217"/>
    </row>
    <row r="88" spans="1:10" s="267" customFormat="1" ht="12.75" customHeight="1">
      <c r="A88" s="1364"/>
      <c r="B88" s="875" t="s">
        <v>155</v>
      </c>
      <c r="C88" s="731">
        <v>0</v>
      </c>
      <c r="D88" s="728"/>
      <c r="E88" s="729">
        <f t="shared" si="4"/>
        <v>0</v>
      </c>
      <c r="F88" s="611">
        <v>0</v>
      </c>
      <c r="G88" s="612"/>
      <c r="H88" s="216">
        <f t="shared" si="9"/>
        <v>0</v>
      </c>
      <c r="I88" s="845">
        <f t="shared" si="10"/>
        <v>0</v>
      </c>
      <c r="J88" s="217"/>
    </row>
    <row r="89" spans="1:10" s="267" customFormat="1" ht="12.75" customHeight="1">
      <c r="A89" s="1365" t="s">
        <v>387</v>
      </c>
      <c r="B89" s="1366"/>
      <c r="C89" s="731">
        <v>1520.48</v>
      </c>
      <c r="D89" s="728"/>
      <c r="E89" s="729">
        <f t="shared" si="4"/>
        <v>1520.48</v>
      </c>
      <c r="F89" s="611">
        <v>1700</v>
      </c>
      <c r="G89" s="616"/>
      <c r="H89" s="216">
        <f t="shared" si="9"/>
        <v>1700</v>
      </c>
      <c r="I89" s="845">
        <f t="shared" si="10"/>
        <v>179.51999999999998</v>
      </c>
      <c r="J89" s="217">
        <f>+H89/E89</f>
        <v>1.1180679785330947</v>
      </c>
    </row>
    <row r="90" spans="1:10" s="267" customFormat="1" ht="12.75" customHeight="1">
      <c r="A90" s="1367" t="s">
        <v>96</v>
      </c>
      <c r="B90" s="697" t="s">
        <v>123</v>
      </c>
      <c r="C90" s="731">
        <v>409.8</v>
      </c>
      <c r="D90" s="728"/>
      <c r="E90" s="729">
        <f t="shared" si="4"/>
        <v>409.8</v>
      </c>
      <c r="F90" s="615">
        <v>500</v>
      </c>
      <c r="G90" s="612"/>
      <c r="H90" s="216">
        <f t="shared" si="9"/>
        <v>500</v>
      </c>
      <c r="I90" s="845">
        <f t="shared" si="10"/>
        <v>90.19999999999999</v>
      </c>
      <c r="J90" s="217">
        <f>+H90/E90</f>
        <v>1.2201073694485114</v>
      </c>
    </row>
    <row r="91" spans="1:10" s="267" customFormat="1" ht="12.75" customHeight="1">
      <c r="A91" s="1367"/>
      <c r="B91" s="697" t="s">
        <v>124</v>
      </c>
      <c r="C91" s="731">
        <v>300.75</v>
      </c>
      <c r="D91" s="728"/>
      <c r="E91" s="729">
        <f t="shared" si="4"/>
        <v>300.75</v>
      </c>
      <c r="F91" s="611">
        <v>1000</v>
      </c>
      <c r="G91" s="612"/>
      <c r="H91" s="216">
        <f t="shared" si="9"/>
        <v>1000</v>
      </c>
      <c r="I91" s="845">
        <f t="shared" si="10"/>
        <v>699.25</v>
      </c>
      <c r="J91" s="217">
        <f>+H91/E91</f>
        <v>3.3250207813798838</v>
      </c>
    </row>
    <row r="92" spans="1:10" s="267" customFormat="1" ht="12.75" customHeight="1">
      <c r="A92" s="1367"/>
      <c r="B92" s="697" t="s">
        <v>125</v>
      </c>
      <c r="C92" s="731">
        <v>362.14</v>
      </c>
      <c r="D92" s="728"/>
      <c r="E92" s="729">
        <f t="shared" si="4"/>
        <v>362.14</v>
      </c>
      <c r="F92" s="611">
        <v>200</v>
      </c>
      <c r="G92" s="612"/>
      <c r="H92" s="216">
        <f t="shared" si="9"/>
        <v>200</v>
      </c>
      <c r="I92" s="845">
        <f t="shared" si="10"/>
        <v>-162.14</v>
      </c>
      <c r="J92" s="217">
        <f>+H92/E92</f>
        <v>0.5522726017562269</v>
      </c>
    </row>
    <row r="93" spans="1:10" ht="12.75" customHeight="1">
      <c r="A93" s="1362" t="s">
        <v>156</v>
      </c>
      <c r="B93" s="1363"/>
      <c r="C93" s="854">
        <v>0.59842</v>
      </c>
      <c r="D93" s="853"/>
      <c r="E93" s="838">
        <f t="shared" si="4"/>
        <v>0.59842</v>
      </c>
      <c r="F93" s="834">
        <v>1</v>
      </c>
      <c r="G93" s="835"/>
      <c r="H93" s="814">
        <f t="shared" si="9"/>
        <v>1</v>
      </c>
      <c r="I93" s="846"/>
      <c r="J93" s="817">
        <f>+H93/E93</f>
        <v>1.671067143477825</v>
      </c>
    </row>
    <row r="94" spans="1:10" ht="12.75" customHeight="1" thickBot="1">
      <c r="A94" s="1350" t="s">
        <v>465</v>
      </c>
      <c r="B94" s="1351"/>
      <c r="C94" s="871">
        <v>0</v>
      </c>
      <c r="D94" s="872"/>
      <c r="E94" s="838">
        <f t="shared" si="4"/>
        <v>0</v>
      </c>
      <c r="F94" s="873">
        <v>0</v>
      </c>
      <c r="G94" s="874"/>
      <c r="H94" s="814">
        <f t="shared" si="9"/>
        <v>0</v>
      </c>
      <c r="I94" s="847">
        <f>+H94-E94</f>
        <v>0</v>
      </c>
      <c r="J94" s="833"/>
    </row>
    <row r="95" spans="1:10" s="237" customFormat="1" ht="13.5" thickBot="1">
      <c r="A95" s="1607" t="s">
        <v>14</v>
      </c>
      <c r="B95" s="1608"/>
      <c r="C95" s="739">
        <f>SUM(C26,C54,C59,C60,C61,C62,C63,C64,C76,C81,C82,C85,C93,C94)</f>
        <v>269141.19798</v>
      </c>
      <c r="D95" s="740">
        <f>SUM(D26,D54,D59,D60,D61,D62,D63,D64,D76,D81,D82,D85,D93,D94)</f>
        <v>0</v>
      </c>
      <c r="E95" s="741">
        <f>SUM(C95:D95)</f>
        <v>269141.19798</v>
      </c>
      <c r="F95" s="727">
        <f>SUM(F26,F54,F59,F60,F61,F62,F63,F64,F76,F81,F82,F85,F93,F94)</f>
        <v>284873</v>
      </c>
      <c r="G95" s="240">
        <f>SUM(G26,G54,G59,G60,G61,G62,G63,G64,G76,G81,G82,G85,G93,G94)</f>
        <v>0</v>
      </c>
      <c r="H95" s="241">
        <f t="shared" si="9"/>
        <v>284873</v>
      </c>
      <c r="I95" s="848">
        <f>+H95-E95</f>
        <v>15731.802020000003</v>
      </c>
      <c r="J95" s="242">
        <f>+H95/E95</f>
        <v>1.058451854038225</v>
      </c>
    </row>
    <row r="96" spans="1:10" s="237" customFormat="1" ht="13.5" thickBot="1">
      <c r="A96" s="1524" t="s">
        <v>157</v>
      </c>
      <c r="B96" s="1525"/>
      <c r="C96" s="742">
        <f>C25-C95</f>
        <v>0</v>
      </c>
      <c r="D96" s="743">
        <f>D25-D95</f>
        <v>0</v>
      </c>
      <c r="E96" s="744">
        <f>C96+D96</f>
        <v>0</v>
      </c>
      <c r="F96" s="246">
        <f>F25-F95</f>
        <v>-3204.5999999999767</v>
      </c>
      <c r="G96" s="244">
        <f>G25-G95</f>
        <v>0</v>
      </c>
      <c r="H96" s="245">
        <f>F96+G96</f>
        <v>-3204.5999999999767</v>
      </c>
      <c r="I96" s="849">
        <f>+H96-E96</f>
        <v>-3204.5999999999767</v>
      </c>
      <c r="J96" s="247"/>
    </row>
    <row r="97" s="354" customFormat="1" ht="13.5" thickBot="1"/>
    <row r="98" spans="1:10" s="70" customFormat="1" ht="12.75" customHeight="1">
      <c r="A98" s="1356" t="s">
        <v>265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279" t="s">
        <v>159</v>
      </c>
      <c r="I98" s="1570" t="s">
        <v>393</v>
      </c>
      <c r="J98" s="1275" t="s">
        <v>394</v>
      </c>
    </row>
    <row r="99" spans="1:10" s="70" customFormat="1" ht="12" thickBot="1">
      <c r="A99" s="1358"/>
      <c r="B99" s="1359"/>
      <c r="C99" s="1252"/>
      <c r="D99" s="722" t="s">
        <v>232</v>
      </c>
      <c r="E99" s="71" t="s">
        <v>392</v>
      </c>
      <c r="G99" s="1280"/>
      <c r="H99" s="1280"/>
      <c r="I99" s="1571"/>
      <c r="J99" s="1276"/>
    </row>
    <row r="100" spans="1:10" s="65" customFormat="1" ht="11.25" customHeight="1">
      <c r="A100" s="1354" t="s">
        <v>369</v>
      </c>
      <c r="B100" s="1355"/>
      <c r="C100" s="286" t="s">
        <v>38</v>
      </c>
      <c r="D100" s="659">
        <v>166922000</v>
      </c>
      <c r="E100" s="148">
        <v>166922000</v>
      </c>
      <c r="F100" s="146"/>
      <c r="G100" s="194" t="s">
        <v>220</v>
      </c>
      <c r="H100" s="286"/>
      <c r="I100" s="398"/>
      <c r="J100" s="195"/>
    </row>
    <row r="101" spans="1:10" s="65" customFormat="1" ht="11.25" customHeight="1">
      <c r="A101" s="1277" t="s">
        <v>39</v>
      </c>
      <c r="B101" s="1278"/>
      <c r="C101" s="288">
        <v>51</v>
      </c>
      <c r="D101" s="401"/>
      <c r="E101" s="148"/>
      <c r="G101" s="184" t="s">
        <v>402</v>
      </c>
      <c r="H101" s="301" t="s">
        <v>719</v>
      </c>
      <c r="I101" s="368">
        <v>670440</v>
      </c>
      <c r="J101" s="67">
        <v>531960</v>
      </c>
    </row>
    <row r="102" spans="1:10" s="65" customFormat="1" ht="11.25" customHeight="1">
      <c r="A102" s="1277" t="s">
        <v>40</v>
      </c>
      <c r="B102" s="1278"/>
      <c r="C102" s="288">
        <v>52</v>
      </c>
      <c r="D102" s="401"/>
      <c r="E102" s="148"/>
      <c r="G102" s="184" t="s">
        <v>39</v>
      </c>
      <c r="H102" s="188">
        <v>51</v>
      </c>
      <c r="I102" s="368"/>
      <c r="J102" s="66"/>
    </row>
    <row r="103" spans="1:10" s="65" customFormat="1" ht="11.25" customHeight="1">
      <c r="A103" s="1277" t="s">
        <v>226</v>
      </c>
      <c r="B103" s="1278"/>
      <c r="C103" s="288">
        <v>55</v>
      </c>
      <c r="D103" s="401">
        <v>13000</v>
      </c>
      <c r="E103" s="148">
        <v>89000</v>
      </c>
      <c r="G103" s="184" t="s">
        <v>221</v>
      </c>
      <c r="H103" s="188">
        <v>52</v>
      </c>
      <c r="I103" s="368"/>
      <c r="J103" s="66"/>
    </row>
    <row r="104" spans="1:10" s="65" customFormat="1" ht="11.25" customHeight="1">
      <c r="A104" s="1277" t="s">
        <v>41</v>
      </c>
      <c r="B104" s="1278"/>
      <c r="C104" s="288">
        <v>57</v>
      </c>
      <c r="D104" s="401"/>
      <c r="E104" s="148"/>
      <c r="G104" s="184" t="s">
        <v>216</v>
      </c>
      <c r="H104" s="188">
        <v>54</v>
      </c>
      <c r="I104" s="368"/>
      <c r="J104" s="66"/>
    </row>
    <row r="105" spans="1:10" s="65" customFormat="1" ht="11.25" customHeight="1">
      <c r="A105" s="1277" t="s">
        <v>29</v>
      </c>
      <c r="B105" s="1278"/>
      <c r="C105" s="288">
        <v>58</v>
      </c>
      <c r="D105" s="292"/>
      <c r="E105" s="67"/>
      <c r="G105" s="184" t="s">
        <v>215</v>
      </c>
      <c r="H105" s="188">
        <v>55</v>
      </c>
      <c r="I105" s="369"/>
      <c r="J105" s="66"/>
    </row>
    <row r="106" spans="1:10" s="65" customFormat="1" ht="11.25" customHeight="1">
      <c r="A106" s="1295" t="s">
        <v>160</v>
      </c>
      <c r="B106" s="1296"/>
      <c r="C106" s="365">
        <v>501</v>
      </c>
      <c r="D106" s="292"/>
      <c r="E106" s="67"/>
      <c r="G106" s="184" t="s">
        <v>165</v>
      </c>
      <c r="H106" s="188">
        <v>166</v>
      </c>
      <c r="I106" s="1137">
        <v>83807</v>
      </c>
      <c r="J106" s="66"/>
    </row>
    <row r="107" spans="1:10" s="65" customFormat="1" ht="11.25" customHeight="1">
      <c r="A107" s="1295" t="s">
        <v>161</v>
      </c>
      <c r="B107" s="1296"/>
      <c r="C107" s="365">
        <v>35015</v>
      </c>
      <c r="D107" s="292"/>
      <c r="E107" s="67"/>
      <c r="G107" s="185" t="s">
        <v>400</v>
      </c>
      <c r="H107" s="198" t="s">
        <v>363</v>
      </c>
      <c r="I107" s="181"/>
      <c r="J107" s="66"/>
    </row>
    <row r="108" spans="1:10" s="65" customFormat="1" ht="11.25" customHeight="1">
      <c r="A108" s="1295" t="s">
        <v>162</v>
      </c>
      <c r="B108" s="1609"/>
      <c r="C108" s="365">
        <v>35442</v>
      </c>
      <c r="D108" s="292"/>
      <c r="E108" s="67"/>
      <c r="G108" s="185" t="s">
        <v>403</v>
      </c>
      <c r="H108" s="179" t="s">
        <v>38</v>
      </c>
      <c r="I108" s="181">
        <v>700000</v>
      </c>
      <c r="J108" s="66"/>
    </row>
    <row r="109" spans="1:10" s="65" customFormat="1" ht="11.25" customHeight="1">
      <c r="A109" s="1277" t="s">
        <v>53</v>
      </c>
      <c r="B109" s="1278"/>
      <c r="C109" s="287" t="s">
        <v>163</v>
      </c>
      <c r="D109" s="292"/>
      <c r="E109" s="67"/>
      <c r="G109" s="185" t="s">
        <v>401</v>
      </c>
      <c r="H109" s="179" t="s">
        <v>363</v>
      </c>
      <c r="I109" s="181"/>
      <c r="J109" s="66"/>
    </row>
    <row r="110" spans="1:10" s="65" customFormat="1" ht="11.25" customHeight="1">
      <c r="A110" s="1277" t="s">
        <v>164</v>
      </c>
      <c r="B110" s="1278"/>
      <c r="C110" s="287" t="s">
        <v>38</v>
      </c>
      <c r="D110" s="292"/>
      <c r="E110" s="67"/>
      <c r="G110" s="185" t="s">
        <v>362</v>
      </c>
      <c r="H110" s="179" t="s">
        <v>363</v>
      </c>
      <c r="I110" s="181">
        <v>79200</v>
      </c>
      <c r="J110" s="66"/>
    </row>
    <row r="111" spans="1:10" s="65" customFormat="1" ht="11.25" customHeight="1">
      <c r="A111" s="1277" t="s">
        <v>165</v>
      </c>
      <c r="B111" s="1278"/>
      <c r="C111" s="287" t="s">
        <v>166</v>
      </c>
      <c r="D111" s="292"/>
      <c r="E111" s="67"/>
      <c r="G111" s="185" t="s">
        <v>446</v>
      </c>
      <c r="H111" s="179"/>
      <c r="I111" s="181">
        <v>770037</v>
      </c>
      <c r="J111" s="66"/>
    </row>
    <row r="112" spans="1:10" s="65" customFormat="1" ht="11.25" customHeight="1">
      <c r="A112" s="1277" t="s">
        <v>167</v>
      </c>
      <c r="B112" s="1278"/>
      <c r="C112" s="287" t="s">
        <v>38</v>
      </c>
      <c r="D112" s="292"/>
      <c r="E112" s="67"/>
      <c r="G112" s="185" t="s">
        <v>789</v>
      </c>
      <c r="H112" s="198" t="s">
        <v>38</v>
      </c>
      <c r="I112" s="181"/>
      <c r="J112" s="66">
        <v>2000000</v>
      </c>
    </row>
    <row r="113" spans="1:10" s="65" customFormat="1" ht="11.25" customHeight="1">
      <c r="A113" s="1277" t="s">
        <v>389</v>
      </c>
      <c r="B113" s="1278"/>
      <c r="C113" s="287" t="s">
        <v>719</v>
      </c>
      <c r="D113" s="292">
        <f>140957.36+120000</f>
        <v>260957.36</v>
      </c>
      <c r="E113" s="67">
        <v>752400</v>
      </c>
      <c r="F113" s="146"/>
      <c r="G113" s="185"/>
      <c r="H113" s="179"/>
      <c r="I113" s="181"/>
      <c r="J113" s="66"/>
    </row>
    <row r="114" spans="1:10" s="65" customFormat="1" ht="11.25" customHeight="1">
      <c r="A114" s="1277" t="s">
        <v>168</v>
      </c>
      <c r="B114" s="1278"/>
      <c r="C114" s="287" t="s">
        <v>169</v>
      </c>
      <c r="D114" s="292"/>
      <c r="E114" s="67"/>
      <c r="G114" s="185"/>
      <c r="H114" s="179"/>
      <c r="I114" s="181"/>
      <c r="J114" s="66"/>
    </row>
    <row r="115" spans="1:10" s="65" customFormat="1" ht="11.25" customHeight="1">
      <c r="A115" s="1277" t="s">
        <v>725</v>
      </c>
      <c r="B115" s="1278"/>
      <c r="C115" s="1222" t="s">
        <v>812</v>
      </c>
      <c r="D115" s="292"/>
      <c r="E115" s="67">
        <v>65000</v>
      </c>
      <c r="G115" s="185"/>
      <c r="H115" s="179"/>
      <c r="I115" s="181"/>
      <c r="J115" s="66"/>
    </row>
    <row r="116" spans="1:10" s="65" customFormat="1" ht="11.25" customHeight="1">
      <c r="A116" s="1277" t="s">
        <v>233</v>
      </c>
      <c r="B116" s="1278"/>
      <c r="C116" s="287"/>
      <c r="D116" s="292"/>
      <c r="E116" s="67"/>
      <c r="G116" s="185"/>
      <c r="H116" s="179"/>
      <c r="I116" s="181"/>
      <c r="J116" s="66"/>
    </row>
    <row r="117" spans="1:10" s="65" customFormat="1" ht="11.25" customHeight="1">
      <c r="A117" s="1277" t="s">
        <v>1</v>
      </c>
      <c r="B117" s="1278"/>
      <c r="C117" s="366"/>
      <c r="D117" s="660"/>
      <c r="E117" s="67"/>
      <c r="G117" s="185"/>
      <c r="H117" s="185"/>
      <c r="I117" s="181"/>
      <c r="J117" s="66"/>
    </row>
    <row r="118" spans="1:10" s="65" customFormat="1" ht="11.25" customHeight="1">
      <c r="A118" s="1277" t="s">
        <v>1</v>
      </c>
      <c r="B118" s="1278"/>
      <c r="C118" s="366"/>
      <c r="D118" s="660"/>
      <c r="E118" s="67"/>
      <c r="G118" s="185"/>
      <c r="H118" s="185"/>
      <c r="I118" s="181"/>
      <c r="J118" s="66"/>
    </row>
    <row r="119" spans="1:10" s="65" customFormat="1" ht="11.25" customHeight="1">
      <c r="A119" s="1277"/>
      <c r="B119" s="1278"/>
      <c r="C119" s="179"/>
      <c r="D119" s="174"/>
      <c r="E119" s="67"/>
      <c r="G119" s="185"/>
      <c r="H119" s="185"/>
      <c r="I119" s="181"/>
      <c r="J119" s="66"/>
    </row>
    <row r="120" spans="1:10" s="65" customFormat="1" ht="11.25" customHeight="1">
      <c r="A120" s="1522"/>
      <c r="B120" s="1523"/>
      <c r="C120" s="179"/>
      <c r="D120" s="174"/>
      <c r="E120" s="67"/>
      <c r="G120" s="185"/>
      <c r="H120" s="185"/>
      <c r="I120" s="181"/>
      <c r="J120" s="66"/>
    </row>
    <row r="121" spans="1:10" s="65" customFormat="1" ht="11.25" customHeight="1" thickBot="1">
      <c r="A121" s="1584"/>
      <c r="B121" s="1585"/>
      <c r="C121" s="179"/>
      <c r="D121" s="174"/>
      <c r="E121" s="67"/>
      <c r="G121" s="186"/>
      <c r="H121" s="186"/>
      <c r="I121" s="182"/>
      <c r="J121" s="171"/>
    </row>
    <row r="122" spans="1:10" s="127" customFormat="1" ht="11.25" customHeight="1" thickBot="1">
      <c r="A122" s="1484" t="s">
        <v>9</v>
      </c>
      <c r="B122" s="1485"/>
      <c r="C122" s="180"/>
      <c r="D122" s="196">
        <f>SUM(D100:D121)</f>
        <v>167195957.36</v>
      </c>
      <c r="E122" s="126">
        <f>SUM(E100:E121)</f>
        <v>167828400</v>
      </c>
      <c r="G122" s="187" t="s">
        <v>9</v>
      </c>
      <c r="H122" s="187"/>
      <c r="I122" s="183">
        <f>SUM(I100:I121)</f>
        <v>2303484</v>
      </c>
      <c r="J122" s="172">
        <f>SUM(J100:J121)</f>
        <v>2531960</v>
      </c>
    </row>
    <row r="123" ht="7.5" customHeight="1"/>
    <row r="124" spans="1:4" ht="16.5" thickBot="1">
      <c r="A124" s="249" t="s">
        <v>19</v>
      </c>
      <c r="B124" s="249"/>
      <c r="C124" s="250"/>
      <c r="D124" s="250"/>
    </row>
    <row r="125" spans="1:4" ht="13.5" thickBot="1">
      <c r="A125" s="1518" t="s">
        <v>565</v>
      </c>
      <c r="B125" s="1519"/>
      <c r="C125" s="1520"/>
      <c r="D125" s="1521"/>
    </row>
    <row r="126" spans="1:4" ht="12.75">
      <c r="A126" s="1512" t="s">
        <v>17</v>
      </c>
      <c r="B126" s="1513"/>
      <c r="C126" s="1510">
        <f>E122/1000</f>
        <v>167828.4</v>
      </c>
      <c r="D126" s="1511"/>
    </row>
    <row r="127" spans="1:4" ht="12.75">
      <c r="A127" s="1516" t="s">
        <v>15</v>
      </c>
      <c r="B127" s="1517"/>
      <c r="C127" s="1551">
        <f>J122/1000</f>
        <v>2531.96</v>
      </c>
      <c r="D127" s="1552"/>
    </row>
    <row r="128" spans="1:4" ht="13.5" thickBot="1">
      <c r="A128" s="1514" t="s">
        <v>18</v>
      </c>
      <c r="B128" s="1515"/>
      <c r="C128" s="1610">
        <f>F78</f>
        <v>160000</v>
      </c>
      <c r="D128" s="1611"/>
    </row>
    <row r="130" spans="1:10" ht="15.75" customHeight="1" thickBot="1">
      <c r="A130" s="2" t="s">
        <v>475</v>
      </c>
      <c r="J130" s="60"/>
    </row>
    <row r="131" spans="1:12" s="1125" customFormat="1" ht="22.5" customHeight="1">
      <c r="A131" s="1434" t="s">
        <v>476</v>
      </c>
      <c r="B131" s="1435"/>
      <c r="C131" s="1428" t="s">
        <v>525</v>
      </c>
      <c r="D131" s="1428" t="s">
        <v>526</v>
      </c>
      <c r="E131" s="1428" t="s">
        <v>527</v>
      </c>
      <c r="F131" s="1428" t="s">
        <v>477</v>
      </c>
      <c r="G131" s="1088" t="s">
        <v>478</v>
      </c>
      <c r="H131" s="1122" t="s">
        <v>165</v>
      </c>
      <c r="I131" s="1419" t="s">
        <v>479</v>
      </c>
      <c r="J131" s="1421" t="s">
        <v>480</v>
      </c>
      <c r="K131" s="1428" t="s">
        <v>481</v>
      </c>
      <c r="L131" s="1124"/>
    </row>
    <row r="132" spans="1:12" s="1125" customFormat="1" ht="32.25" customHeight="1" thickBot="1">
      <c r="A132" s="1436"/>
      <c r="B132" s="1437"/>
      <c r="C132" s="1429"/>
      <c r="D132" s="1429"/>
      <c r="E132" s="1438"/>
      <c r="F132" s="1439"/>
      <c r="G132" s="1089" t="s">
        <v>482</v>
      </c>
      <c r="H132" s="1123" t="s">
        <v>521</v>
      </c>
      <c r="I132" s="1420"/>
      <c r="J132" s="1422"/>
      <c r="K132" s="1429"/>
      <c r="L132" s="1124"/>
    </row>
    <row r="133" spans="1:12" s="1127" customFormat="1" ht="11.25" customHeight="1">
      <c r="A133" s="1448" t="s">
        <v>662</v>
      </c>
      <c r="B133" s="1449"/>
      <c r="C133" s="1090"/>
      <c r="D133" s="1091"/>
      <c r="E133" s="1091"/>
      <c r="F133" s="1091">
        <v>70000</v>
      </c>
      <c r="G133" s="1092"/>
      <c r="H133" s="1093"/>
      <c r="I133" s="1094"/>
      <c r="J133" s="1095">
        <f>SUM(G133:I133)</f>
        <v>0</v>
      </c>
      <c r="K133" s="1096">
        <f>SUM(C133:F133,J133)</f>
        <v>70000</v>
      </c>
      <c r="L133" s="1126"/>
    </row>
    <row r="134" spans="1:12" s="1127" customFormat="1" ht="11.25" customHeight="1">
      <c r="A134" s="1432" t="s">
        <v>663</v>
      </c>
      <c r="B134" s="1433"/>
      <c r="C134" s="1099"/>
      <c r="D134" s="1091"/>
      <c r="E134" s="1091"/>
      <c r="F134" s="1091">
        <v>150000</v>
      </c>
      <c r="G134" s="1092"/>
      <c r="H134" s="1093"/>
      <c r="I134" s="1094"/>
      <c r="J134" s="1095">
        <f>SUM(G134:I134)</f>
        <v>0</v>
      </c>
      <c r="K134" s="1096">
        <f>SUM(C134:F134,J134)</f>
        <v>150000</v>
      </c>
      <c r="L134" s="1126"/>
    </row>
    <row r="135" spans="1:12" s="1127" customFormat="1" ht="11.25" customHeight="1">
      <c r="A135" s="1432" t="s">
        <v>649</v>
      </c>
      <c r="B135" s="1433"/>
      <c r="C135" s="1099"/>
      <c r="D135" s="1091"/>
      <c r="E135" s="1091"/>
      <c r="F135" s="1091"/>
      <c r="G135" s="1092"/>
      <c r="H135" s="1093"/>
      <c r="I135" s="1094"/>
      <c r="J135" s="1095">
        <f>SUM(G135:I135)</f>
        <v>0</v>
      </c>
      <c r="K135" s="1096">
        <f>SUM(C135:F135,J135)</f>
        <v>0</v>
      </c>
      <c r="L135" s="1126"/>
    </row>
    <row r="136" spans="1:12" s="1127" customFormat="1" ht="11.25" customHeight="1">
      <c r="A136" s="1432"/>
      <c r="B136" s="1433"/>
      <c r="C136" s="1099"/>
      <c r="D136" s="1091"/>
      <c r="E136" s="1091"/>
      <c r="F136" s="1091"/>
      <c r="G136" s="1092"/>
      <c r="H136" s="1093"/>
      <c r="I136" s="1094"/>
      <c r="J136" s="1095">
        <f>SUM(G136:I136)</f>
        <v>0</v>
      </c>
      <c r="K136" s="1096">
        <f>SUM(C136:F136,J136)</f>
        <v>0</v>
      </c>
      <c r="L136" s="1126"/>
    </row>
    <row r="137" spans="1:12" s="1127" customFormat="1" ht="11.25" customHeight="1">
      <c r="A137" s="1432"/>
      <c r="B137" s="1433"/>
      <c r="C137" s="1099"/>
      <c r="D137" s="1091"/>
      <c r="E137" s="1091"/>
      <c r="F137" s="1091"/>
      <c r="G137" s="1092"/>
      <c r="H137" s="1093"/>
      <c r="I137" s="1094"/>
      <c r="J137" s="1095">
        <f>SUM(G137:I137)</f>
        <v>0</v>
      </c>
      <c r="K137" s="1096">
        <f>SUM(C137:F137,J137)</f>
        <v>0</v>
      </c>
      <c r="L137" s="1126"/>
    </row>
    <row r="138" spans="1:12" s="1105" customFormat="1" ht="11.25" customHeight="1" thickBot="1">
      <c r="A138" s="1442" t="s">
        <v>488</v>
      </c>
      <c r="B138" s="1443"/>
      <c r="C138" s="1100">
        <f aca="true" t="shared" si="12" ref="C138:K138">SUM(C133:C137)</f>
        <v>0</v>
      </c>
      <c r="D138" s="1100">
        <f t="shared" si="12"/>
        <v>0</v>
      </c>
      <c r="E138" s="1100">
        <f t="shared" si="12"/>
        <v>0</v>
      </c>
      <c r="F138" s="1100">
        <f t="shared" si="12"/>
        <v>220000</v>
      </c>
      <c r="G138" s="1101">
        <f t="shared" si="12"/>
        <v>0</v>
      </c>
      <c r="H138" s="1102">
        <f t="shared" si="12"/>
        <v>0</v>
      </c>
      <c r="I138" s="1102">
        <f t="shared" si="12"/>
        <v>0</v>
      </c>
      <c r="J138" s="1103">
        <f t="shared" si="12"/>
        <v>0</v>
      </c>
      <c r="K138" s="1100">
        <f t="shared" si="12"/>
        <v>220000</v>
      </c>
      <c r="L138" s="1104"/>
    </row>
    <row r="139" spans="1:12" s="1098" customFormat="1" ht="6" customHeight="1" thickBot="1">
      <c r="A139" s="1106"/>
      <c r="B139" s="1106"/>
      <c r="C139" s="1106"/>
      <c r="D139" s="1106"/>
      <c r="E139" s="1106"/>
      <c r="F139" s="1106"/>
      <c r="G139" s="1106"/>
      <c r="H139" s="1106"/>
      <c r="I139" s="1106"/>
      <c r="J139" s="1106"/>
      <c r="K139" s="1106"/>
      <c r="L139" s="1097"/>
    </row>
    <row r="140" spans="1:12" s="1108" customFormat="1" ht="22.5" customHeight="1">
      <c r="A140" s="1444" t="s">
        <v>489</v>
      </c>
      <c r="B140" s="1445"/>
      <c r="C140" s="1428" t="s">
        <v>525</v>
      </c>
      <c r="D140" s="1428" t="s">
        <v>526</v>
      </c>
      <c r="E140" s="1428" t="s">
        <v>527</v>
      </c>
      <c r="F140" s="1428" t="s">
        <v>477</v>
      </c>
      <c r="G140" s="1088" t="s">
        <v>478</v>
      </c>
      <c r="H140" s="1122" t="s">
        <v>165</v>
      </c>
      <c r="I140" s="1419" t="s">
        <v>479</v>
      </c>
      <c r="J140" s="1421" t="s">
        <v>480</v>
      </c>
      <c r="K140" s="1428" t="s">
        <v>481</v>
      </c>
      <c r="L140" s="1107"/>
    </row>
    <row r="141" spans="1:12" s="1110" customFormat="1" ht="34.5" customHeight="1" thickBot="1">
      <c r="A141" s="1446"/>
      <c r="B141" s="1447"/>
      <c r="C141" s="1429"/>
      <c r="D141" s="1429"/>
      <c r="E141" s="1438"/>
      <c r="F141" s="1439"/>
      <c r="G141" s="1089" t="s">
        <v>482</v>
      </c>
      <c r="H141" s="1123" t="s">
        <v>521</v>
      </c>
      <c r="I141" s="1420"/>
      <c r="J141" s="1422"/>
      <c r="K141" s="1429"/>
      <c r="L141" s="1109"/>
    </row>
    <row r="142" spans="1:12" s="1110" customFormat="1" ht="11.25" customHeight="1">
      <c r="A142" s="1448" t="s">
        <v>664</v>
      </c>
      <c r="B142" s="1449"/>
      <c r="C142" s="1090"/>
      <c r="D142" s="1091"/>
      <c r="E142" s="1091"/>
      <c r="F142" s="1091">
        <v>14140000</v>
      </c>
      <c r="G142" s="1092"/>
      <c r="H142" s="1111"/>
      <c r="I142" s="1094"/>
      <c r="J142" s="1095">
        <f>SUM(G142:I142)</f>
        <v>0</v>
      </c>
      <c r="K142" s="1096">
        <f aca="true" t="shared" si="13" ref="K142:K152">SUM(C142:F142,J142)</f>
        <v>14140000</v>
      </c>
      <c r="L142" s="1109"/>
    </row>
    <row r="143" spans="1:12" s="1110" customFormat="1" ht="11.25" customHeight="1">
      <c r="A143" s="1432" t="s">
        <v>665</v>
      </c>
      <c r="B143" s="1433"/>
      <c r="C143" s="1099"/>
      <c r="D143" s="1091"/>
      <c r="E143" s="1091"/>
      <c r="F143" s="1091">
        <v>300000</v>
      </c>
      <c r="G143" s="1092"/>
      <c r="H143" s="1111"/>
      <c r="I143" s="1094"/>
      <c r="J143" s="1095">
        <f aca="true" t="shared" si="14" ref="J143:J152">SUM(G143:I143)</f>
        <v>0</v>
      </c>
      <c r="K143" s="1096">
        <f t="shared" si="13"/>
        <v>300000</v>
      </c>
      <c r="L143" s="1109"/>
    </row>
    <row r="144" spans="1:12" s="1110" customFormat="1" ht="11.25" customHeight="1">
      <c r="A144" s="1432" t="s">
        <v>666</v>
      </c>
      <c r="B144" s="1433"/>
      <c r="C144" s="1099"/>
      <c r="D144" s="1091"/>
      <c r="E144" s="1091"/>
      <c r="F144" s="1091">
        <v>1000000</v>
      </c>
      <c r="G144" s="1092"/>
      <c r="H144" s="1093"/>
      <c r="I144" s="1094"/>
      <c r="J144" s="1095">
        <f t="shared" si="14"/>
        <v>0</v>
      </c>
      <c r="K144" s="1096">
        <f t="shared" si="13"/>
        <v>1000000</v>
      </c>
      <c r="L144" s="1109"/>
    </row>
    <row r="145" spans="1:12" s="1110" customFormat="1" ht="11.25" customHeight="1">
      <c r="A145" s="1432" t="s">
        <v>667</v>
      </c>
      <c r="B145" s="1433"/>
      <c r="C145" s="1099"/>
      <c r="D145" s="1091"/>
      <c r="E145" s="1091"/>
      <c r="F145" s="1091">
        <v>630000</v>
      </c>
      <c r="G145" s="1092"/>
      <c r="H145" s="1093"/>
      <c r="I145" s="1094"/>
      <c r="J145" s="1095">
        <f t="shared" si="14"/>
        <v>0</v>
      </c>
      <c r="K145" s="1096">
        <f t="shared" si="13"/>
        <v>630000</v>
      </c>
      <c r="L145" s="1109"/>
    </row>
    <row r="146" spans="1:12" s="1110" customFormat="1" ht="11.25" customHeight="1">
      <c r="A146" s="1432" t="s">
        <v>668</v>
      </c>
      <c r="B146" s="1433"/>
      <c r="C146" s="1099"/>
      <c r="D146" s="1091"/>
      <c r="E146" s="1091"/>
      <c r="F146" s="1091">
        <v>300000</v>
      </c>
      <c r="G146" s="1092"/>
      <c r="H146" s="1093"/>
      <c r="I146" s="1094"/>
      <c r="J146" s="1095">
        <f t="shared" si="14"/>
        <v>0</v>
      </c>
      <c r="K146" s="1096">
        <f t="shared" si="13"/>
        <v>300000</v>
      </c>
      <c r="L146" s="1109"/>
    </row>
    <row r="147" spans="1:12" s="1110" customFormat="1" ht="11.25" customHeight="1">
      <c r="A147" s="1432" t="s">
        <v>669</v>
      </c>
      <c r="B147" s="1433"/>
      <c r="C147" s="1099"/>
      <c r="D147" s="1091"/>
      <c r="E147" s="1091"/>
      <c r="F147" s="1091">
        <v>90000</v>
      </c>
      <c r="G147" s="1092"/>
      <c r="H147" s="1093"/>
      <c r="I147" s="1094"/>
      <c r="J147" s="1095">
        <f t="shared" si="14"/>
        <v>0</v>
      </c>
      <c r="K147" s="1096">
        <f t="shared" si="13"/>
        <v>90000</v>
      </c>
      <c r="L147" s="1109"/>
    </row>
    <row r="148" spans="1:12" s="1110" customFormat="1" ht="11.25" customHeight="1">
      <c r="A148" s="1432" t="s">
        <v>649</v>
      </c>
      <c r="B148" s="1433"/>
      <c r="C148" s="1099"/>
      <c r="D148" s="1091"/>
      <c r="E148" s="1091"/>
      <c r="F148" s="1091"/>
      <c r="G148" s="1092"/>
      <c r="H148" s="1093"/>
      <c r="I148" s="1094"/>
      <c r="J148" s="1095">
        <f t="shared" si="14"/>
        <v>0</v>
      </c>
      <c r="K148" s="1096">
        <f t="shared" si="13"/>
        <v>0</v>
      </c>
      <c r="L148" s="1109"/>
    </row>
    <row r="149" spans="1:12" s="1110" customFormat="1" ht="11.25" customHeight="1">
      <c r="A149" s="1432" t="s">
        <v>790</v>
      </c>
      <c r="B149" s="1433"/>
      <c r="C149" s="1099"/>
      <c r="D149" s="1091"/>
      <c r="E149" s="1091"/>
      <c r="F149" s="1091"/>
      <c r="G149" s="1092"/>
      <c r="H149" s="1093"/>
      <c r="I149" s="1094">
        <v>2000000</v>
      </c>
      <c r="J149" s="1095">
        <f t="shared" si="14"/>
        <v>2000000</v>
      </c>
      <c r="K149" s="1096">
        <f t="shared" si="13"/>
        <v>2000000</v>
      </c>
      <c r="L149" s="1109"/>
    </row>
    <row r="150" spans="1:12" s="1110" customFormat="1" ht="11.25" customHeight="1">
      <c r="A150" s="1432"/>
      <c r="B150" s="1433"/>
      <c r="C150" s="1099"/>
      <c r="D150" s="1091"/>
      <c r="E150" s="1091"/>
      <c r="F150" s="1091"/>
      <c r="G150" s="1092"/>
      <c r="H150" s="1093"/>
      <c r="I150" s="1094"/>
      <c r="J150" s="1095">
        <f t="shared" si="14"/>
        <v>0</v>
      </c>
      <c r="K150" s="1096">
        <f t="shared" si="13"/>
        <v>0</v>
      </c>
      <c r="L150" s="1109"/>
    </row>
    <row r="151" spans="1:12" s="1110" customFormat="1" ht="11.25" customHeight="1">
      <c r="A151" s="1432"/>
      <c r="B151" s="1433"/>
      <c r="C151" s="1099"/>
      <c r="D151" s="1091"/>
      <c r="E151" s="1091"/>
      <c r="F151" s="1091"/>
      <c r="G151" s="1092"/>
      <c r="H151" s="1093"/>
      <c r="I151" s="1094"/>
      <c r="J151" s="1095">
        <f t="shared" si="14"/>
        <v>0</v>
      </c>
      <c r="K151" s="1096">
        <f t="shared" si="13"/>
        <v>0</v>
      </c>
      <c r="L151" s="1109"/>
    </row>
    <row r="152" spans="1:12" s="1110" customFormat="1" ht="11.25" customHeight="1">
      <c r="A152" s="1616"/>
      <c r="B152" s="1497"/>
      <c r="C152" s="1099"/>
      <c r="D152" s="1091"/>
      <c r="E152" s="1091"/>
      <c r="F152" s="1091"/>
      <c r="G152" s="1092"/>
      <c r="H152" s="1093"/>
      <c r="I152" s="1094"/>
      <c r="J152" s="1095">
        <f t="shared" si="14"/>
        <v>0</v>
      </c>
      <c r="K152" s="1096">
        <f t="shared" si="13"/>
        <v>0</v>
      </c>
      <c r="L152" s="1109"/>
    </row>
    <row r="153" spans="1:12" s="1110" customFormat="1" ht="11.25" customHeight="1" thickBot="1">
      <c r="A153" s="1442" t="s">
        <v>514</v>
      </c>
      <c r="B153" s="1443"/>
      <c r="C153" s="1100">
        <f aca="true" t="shared" si="15" ref="C153:K153">SUM(C142:C152)</f>
        <v>0</v>
      </c>
      <c r="D153" s="1100">
        <f t="shared" si="15"/>
        <v>0</v>
      </c>
      <c r="E153" s="1100">
        <f t="shared" si="15"/>
        <v>0</v>
      </c>
      <c r="F153" s="1100">
        <f t="shared" si="15"/>
        <v>16460000</v>
      </c>
      <c r="G153" s="1113">
        <f t="shared" si="15"/>
        <v>0</v>
      </c>
      <c r="H153" s="1114">
        <f t="shared" si="15"/>
        <v>0</v>
      </c>
      <c r="I153" s="1114">
        <f t="shared" si="15"/>
        <v>2000000</v>
      </c>
      <c r="J153" s="1103">
        <f t="shared" si="15"/>
        <v>2000000</v>
      </c>
      <c r="K153" s="1100">
        <f t="shared" si="15"/>
        <v>18460000</v>
      </c>
      <c r="L153" s="1109"/>
    </row>
    <row r="154" spans="1:12" s="1098" customFormat="1" ht="5.25" customHeight="1" thickBot="1">
      <c r="A154" s="1106"/>
      <c r="B154" s="1106"/>
      <c r="C154" s="1106"/>
      <c r="D154" s="1106"/>
      <c r="E154" s="1106"/>
      <c r="F154" s="1106"/>
      <c r="G154" s="1106"/>
      <c r="H154" s="1106"/>
      <c r="I154" s="1106"/>
      <c r="J154" s="1106"/>
      <c r="K154" s="1106"/>
      <c r="L154" s="1097"/>
    </row>
    <row r="155" spans="1:12" s="1110" customFormat="1" ht="22.5" customHeight="1">
      <c r="A155" s="1444" t="s">
        <v>515</v>
      </c>
      <c r="B155" s="1445"/>
      <c r="C155" s="1428" t="s">
        <v>525</v>
      </c>
      <c r="D155" s="1428" t="s">
        <v>526</v>
      </c>
      <c r="E155" s="1428" t="s">
        <v>527</v>
      </c>
      <c r="F155" s="1428" t="s">
        <v>477</v>
      </c>
      <c r="G155" s="1088" t="s">
        <v>478</v>
      </c>
      <c r="H155" s="1122" t="s">
        <v>165</v>
      </c>
      <c r="I155" s="1419" t="s">
        <v>479</v>
      </c>
      <c r="J155" s="1421" t="s">
        <v>480</v>
      </c>
      <c r="K155" s="1428" t="s">
        <v>481</v>
      </c>
      <c r="L155" s="1109"/>
    </row>
    <row r="156" spans="1:12" s="1110" customFormat="1" ht="33.75" customHeight="1" thickBot="1">
      <c r="A156" s="1446"/>
      <c r="B156" s="1447"/>
      <c r="C156" s="1429"/>
      <c r="D156" s="1429"/>
      <c r="E156" s="1438"/>
      <c r="F156" s="1439"/>
      <c r="G156" s="1089" t="s">
        <v>482</v>
      </c>
      <c r="H156" s="1123" t="s">
        <v>521</v>
      </c>
      <c r="I156" s="1420"/>
      <c r="J156" s="1422"/>
      <c r="K156" s="1429"/>
      <c r="L156" s="1109"/>
    </row>
    <row r="157" spans="1:12" s="1110" customFormat="1" ht="11.25" customHeight="1">
      <c r="A157" s="1448" t="s">
        <v>670</v>
      </c>
      <c r="B157" s="1449"/>
      <c r="C157" s="1090"/>
      <c r="D157" s="1091"/>
      <c r="E157" s="1091"/>
      <c r="F157" s="1091">
        <v>4000000</v>
      </c>
      <c r="G157" s="1092"/>
      <c r="H157" s="1111"/>
      <c r="I157" s="1094"/>
      <c r="J157" s="1095">
        <f aca="true" t="shared" si="16" ref="J157:J163">SUM(G157:I157)</f>
        <v>0</v>
      </c>
      <c r="K157" s="1096">
        <f aca="true" t="shared" si="17" ref="K157:K163">SUM(C157:F157,J157)</f>
        <v>4000000</v>
      </c>
      <c r="L157" s="1109"/>
    </row>
    <row r="158" spans="1:12" s="1110" customFormat="1" ht="11.25" customHeight="1">
      <c r="A158" s="1432" t="s">
        <v>671</v>
      </c>
      <c r="B158" s="1433"/>
      <c r="C158" s="1099"/>
      <c r="D158" s="1091"/>
      <c r="E158" s="1091"/>
      <c r="F158" s="1091">
        <v>150000</v>
      </c>
      <c r="G158" s="1092"/>
      <c r="H158" s="1111"/>
      <c r="I158" s="1094"/>
      <c r="J158" s="1095">
        <f t="shared" si="16"/>
        <v>0</v>
      </c>
      <c r="K158" s="1096">
        <f t="shared" si="17"/>
        <v>150000</v>
      </c>
      <c r="L158" s="1109"/>
    </row>
    <row r="159" spans="1:12" s="1110" customFormat="1" ht="11.25" customHeight="1">
      <c r="A159" s="1432" t="s">
        <v>672</v>
      </c>
      <c r="B159" s="1433"/>
      <c r="C159" s="1099"/>
      <c r="D159" s="1091"/>
      <c r="E159" s="1091"/>
      <c r="F159" s="1091">
        <v>100000</v>
      </c>
      <c r="G159" s="1092"/>
      <c r="H159" s="1111"/>
      <c r="I159" s="1094"/>
      <c r="J159" s="1095">
        <f t="shared" si="16"/>
        <v>0</v>
      </c>
      <c r="K159" s="1096">
        <f t="shared" si="17"/>
        <v>100000</v>
      </c>
      <c r="L159" s="1109"/>
    </row>
    <row r="160" spans="1:12" s="1110" customFormat="1" ht="11.25" customHeight="1">
      <c r="A160" s="1432" t="s">
        <v>673</v>
      </c>
      <c r="B160" s="1433"/>
      <c r="C160" s="1099"/>
      <c r="D160" s="1091"/>
      <c r="E160" s="1091"/>
      <c r="F160" s="1091">
        <v>150000</v>
      </c>
      <c r="G160" s="1092"/>
      <c r="H160" s="1111"/>
      <c r="I160" s="1094"/>
      <c r="J160" s="1095">
        <f t="shared" si="16"/>
        <v>0</v>
      </c>
      <c r="K160" s="1096">
        <f t="shared" si="17"/>
        <v>150000</v>
      </c>
      <c r="L160" s="1109"/>
    </row>
    <row r="161" spans="1:12" s="1110" customFormat="1" ht="11.25" customHeight="1">
      <c r="A161" s="1432" t="s">
        <v>674</v>
      </c>
      <c r="B161" s="1433"/>
      <c r="C161" s="1099"/>
      <c r="D161" s="1091"/>
      <c r="E161" s="1091"/>
      <c r="F161" s="1091">
        <v>100000</v>
      </c>
      <c r="G161" s="1092"/>
      <c r="H161" s="1111"/>
      <c r="I161" s="1094"/>
      <c r="J161" s="1095">
        <f t="shared" si="16"/>
        <v>0</v>
      </c>
      <c r="K161" s="1096">
        <f t="shared" si="17"/>
        <v>100000</v>
      </c>
      <c r="L161" s="1109"/>
    </row>
    <row r="162" spans="1:12" s="1110" customFormat="1" ht="11.25" customHeight="1">
      <c r="A162" s="1432" t="s">
        <v>675</v>
      </c>
      <c r="B162" s="1433"/>
      <c r="C162" s="1099"/>
      <c r="D162" s="1091"/>
      <c r="E162" s="1091"/>
      <c r="F162" s="1091">
        <v>120000</v>
      </c>
      <c r="G162" s="1092"/>
      <c r="H162" s="1093"/>
      <c r="I162" s="1094"/>
      <c r="J162" s="1095">
        <f t="shared" si="16"/>
        <v>0</v>
      </c>
      <c r="K162" s="1096">
        <f t="shared" si="17"/>
        <v>120000</v>
      </c>
      <c r="L162" s="1109"/>
    </row>
    <row r="163" spans="1:12" s="1110" customFormat="1" ht="11.25" customHeight="1">
      <c r="A163" s="1617" t="s">
        <v>676</v>
      </c>
      <c r="B163" s="1433"/>
      <c r="C163" s="1099"/>
      <c r="D163" s="1091"/>
      <c r="E163" s="1091"/>
      <c r="F163" s="1091"/>
      <c r="G163" s="1092"/>
      <c r="H163" s="1093"/>
      <c r="I163" s="1094">
        <f>J101</f>
        <v>531960</v>
      </c>
      <c r="J163" s="1095">
        <f t="shared" si="16"/>
        <v>531960</v>
      </c>
      <c r="K163" s="1096">
        <f t="shared" si="17"/>
        <v>531960</v>
      </c>
      <c r="L163" s="1109"/>
    </row>
    <row r="164" spans="1:12" s="1110" customFormat="1" ht="11.25" customHeight="1" thickBot="1">
      <c r="A164" s="1442" t="s">
        <v>516</v>
      </c>
      <c r="B164" s="1443"/>
      <c r="C164" s="1100">
        <f aca="true" t="shared" si="18" ref="C164:K164">SUM(C157:C163)</f>
        <v>0</v>
      </c>
      <c r="D164" s="1100">
        <f t="shared" si="18"/>
        <v>0</v>
      </c>
      <c r="E164" s="1100">
        <f t="shared" si="18"/>
        <v>0</v>
      </c>
      <c r="F164" s="1100">
        <f t="shared" si="18"/>
        <v>4620000</v>
      </c>
      <c r="G164" s="1113">
        <f t="shared" si="18"/>
        <v>0</v>
      </c>
      <c r="H164" s="1114">
        <f t="shared" si="18"/>
        <v>0</v>
      </c>
      <c r="I164" s="1102">
        <f t="shared" si="18"/>
        <v>531960</v>
      </c>
      <c r="J164" s="1115">
        <f t="shared" si="18"/>
        <v>531960</v>
      </c>
      <c r="K164" s="1100">
        <f t="shared" si="18"/>
        <v>5151960</v>
      </c>
      <c r="L164" s="1109"/>
    </row>
    <row r="165" spans="1:12" s="1098" customFormat="1" ht="6.75" customHeight="1" thickBot="1">
      <c r="A165" s="1106"/>
      <c r="B165" s="1106"/>
      <c r="C165" s="1106"/>
      <c r="D165" s="1106"/>
      <c r="E165" s="1106"/>
      <c r="F165" s="1106"/>
      <c r="G165" s="1106"/>
      <c r="H165" s="1106"/>
      <c r="I165" s="1106"/>
      <c r="J165" s="1106"/>
      <c r="K165" s="1106"/>
      <c r="L165" s="1097"/>
    </row>
    <row r="166" spans="1:12" s="1110" customFormat="1" ht="22.5" customHeight="1">
      <c r="A166" s="1444" t="s">
        <v>481</v>
      </c>
      <c r="B166" s="1445"/>
      <c r="C166" s="1428" t="s">
        <v>525</v>
      </c>
      <c r="D166" s="1428" t="s">
        <v>526</v>
      </c>
      <c r="E166" s="1428" t="s">
        <v>527</v>
      </c>
      <c r="F166" s="1428" t="s">
        <v>477</v>
      </c>
      <c r="G166" s="1088" t="s">
        <v>478</v>
      </c>
      <c r="H166" s="1122" t="s">
        <v>165</v>
      </c>
      <c r="I166" s="1419" t="s">
        <v>479</v>
      </c>
      <c r="J166" s="1421" t="s">
        <v>480</v>
      </c>
      <c r="K166" s="1428" t="s">
        <v>481</v>
      </c>
      <c r="L166" s="1109"/>
    </row>
    <row r="167" spans="1:12" s="1110" customFormat="1" ht="36" customHeight="1" thickBot="1">
      <c r="A167" s="1450"/>
      <c r="B167" s="1451"/>
      <c r="C167" s="1429"/>
      <c r="D167" s="1429"/>
      <c r="E167" s="1438"/>
      <c r="F167" s="1439"/>
      <c r="G167" s="1089" t="s">
        <v>482</v>
      </c>
      <c r="H167" s="1123" t="s">
        <v>521</v>
      </c>
      <c r="I167" s="1420"/>
      <c r="J167" s="1422"/>
      <c r="K167" s="1429"/>
      <c r="L167" s="1109"/>
    </row>
    <row r="168" spans="1:12" s="1110" customFormat="1" ht="11.25" customHeight="1" thickBot="1">
      <c r="A168" s="1446"/>
      <c r="B168" s="1447"/>
      <c r="C168" s="1100">
        <f aca="true" t="shared" si="19" ref="C168:J168">SUM(C164,C153,C138)</f>
        <v>0</v>
      </c>
      <c r="D168" s="1100">
        <f t="shared" si="19"/>
        <v>0</v>
      </c>
      <c r="E168" s="1100">
        <f t="shared" si="19"/>
        <v>0</v>
      </c>
      <c r="F168" s="1100">
        <f t="shared" si="19"/>
        <v>21300000</v>
      </c>
      <c r="G168" s="1113">
        <f t="shared" si="19"/>
        <v>0</v>
      </c>
      <c r="H168" s="1116">
        <f t="shared" si="19"/>
        <v>0</v>
      </c>
      <c r="I168" s="1117">
        <f t="shared" si="19"/>
        <v>2531960</v>
      </c>
      <c r="J168" s="1118">
        <f t="shared" si="19"/>
        <v>2531960</v>
      </c>
      <c r="K168" s="1100">
        <f>SUM(K164,K153,K138)</f>
        <v>23831960</v>
      </c>
      <c r="L168" s="1109"/>
    </row>
    <row r="169" spans="1:12" s="1121" customFormat="1" ht="11.25" customHeight="1">
      <c r="A169" s="1119"/>
      <c r="B169" s="1119"/>
      <c r="C169" s="75"/>
      <c r="D169" s="75"/>
      <c r="E169" s="75"/>
      <c r="F169" s="75"/>
      <c r="G169" s="75"/>
      <c r="H169" s="75"/>
      <c r="I169" s="75"/>
      <c r="J169" s="75"/>
      <c r="K169" s="75"/>
      <c r="L169" s="1120"/>
    </row>
    <row r="170" spans="1:11" ht="16.5" thickBot="1">
      <c r="A170" s="249" t="s">
        <v>517</v>
      </c>
      <c r="B170" s="249"/>
      <c r="C170" s="251"/>
      <c r="D170" s="251"/>
      <c r="E170" s="251"/>
      <c r="F170" s="251"/>
      <c r="G170" s="251"/>
      <c r="K170" s="587"/>
    </row>
    <row r="171" spans="1:6" ht="12.75">
      <c r="A171" s="1507" t="s">
        <v>224</v>
      </c>
      <c r="B171" s="252" t="s">
        <v>55</v>
      </c>
      <c r="C171" s="253" t="s">
        <v>56</v>
      </c>
      <c r="D171" s="766" t="s">
        <v>57</v>
      </c>
      <c r="E171" s="766" t="s">
        <v>58</v>
      </c>
      <c r="F171" s="761" t="s">
        <v>59</v>
      </c>
    </row>
    <row r="172" spans="1:6" ht="12.75">
      <c r="A172" s="1508"/>
      <c r="B172" s="255" t="s">
        <v>61</v>
      </c>
      <c r="C172" s="256" t="s">
        <v>62</v>
      </c>
      <c r="D172" s="767" t="s">
        <v>395</v>
      </c>
      <c r="E172" s="767" t="s">
        <v>63</v>
      </c>
      <c r="F172" s="762" t="s">
        <v>61</v>
      </c>
    </row>
    <row r="173" spans="1:6" ht="13.5" thickBot="1">
      <c r="A173" s="1509"/>
      <c r="B173" s="258" t="s">
        <v>64</v>
      </c>
      <c r="C173" s="259" t="s">
        <v>65</v>
      </c>
      <c r="D173" s="768"/>
      <c r="E173" s="768" t="s">
        <v>396</v>
      </c>
      <c r="F173" s="763" t="s">
        <v>397</v>
      </c>
    </row>
    <row r="174" spans="1:6" ht="12.75">
      <c r="A174" s="355">
        <v>1</v>
      </c>
      <c r="B174" s="356">
        <v>169728</v>
      </c>
      <c r="C174" s="357">
        <v>15</v>
      </c>
      <c r="D174" s="769">
        <v>96863</v>
      </c>
      <c r="E174" s="769">
        <v>19320</v>
      </c>
      <c r="F174" s="765">
        <v>53545</v>
      </c>
    </row>
    <row r="175" spans="1:6" ht="12.75">
      <c r="A175" s="360" t="s">
        <v>66</v>
      </c>
      <c r="B175" s="361"/>
      <c r="C175" s="362">
        <v>0</v>
      </c>
      <c r="D175" s="770"/>
      <c r="E175" s="770">
        <v>0</v>
      </c>
      <c r="F175" s="765">
        <v>0</v>
      </c>
    </row>
    <row r="176" spans="1:6" ht="12.75">
      <c r="A176" s="360">
        <v>2</v>
      </c>
      <c r="B176" s="361">
        <v>42992</v>
      </c>
      <c r="C176" s="362">
        <v>8</v>
      </c>
      <c r="D176" s="770">
        <v>24374</v>
      </c>
      <c r="E176" s="772">
        <v>2257</v>
      </c>
      <c r="F176" s="765">
        <v>16361</v>
      </c>
    </row>
    <row r="177" spans="1:6" ht="12.75">
      <c r="A177" s="360">
        <v>3</v>
      </c>
      <c r="B177" s="361">
        <v>2360</v>
      </c>
      <c r="C177" s="362">
        <v>5</v>
      </c>
      <c r="D177" s="770">
        <v>1340</v>
      </c>
      <c r="E177" s="770">
        <v>109</v>
      </c>
      <c r="F177" s="765">
        <v>911</v>
      </c>
    </row>
    <row r="178" spans="1:6" ht="12.75">
      <c r="A178" s="360">
        <v>4</v>
      </c>
      <c r="B178" s="361">
        <v>118</v>
      </c>
      <c r="C178" s="362">
        <v>2.5</v>
      </c>
      <c r="D178" s="770">
        <v>14</v>
      </c>
      <c r="E178" s="770">
        <v>3</v>
      </c>
      <c r="F178" s="765">
        <v>101</v>
      </c>
    </row>
    <row r="179" spans="1:6" ht="13.5" thickBot="1">
      <c r="A179" s="360">
        <v>5</v>
      </c>
      <c r="B179" s="361">
        <v>105654</v>
      </c>
      <c r="C179" s="362">
        <v>1</v>
      </c>
      <c r="D179" s="770">
        <v>17326</v>
      </c>
      <c r="E179" s="770">
        <v>895</v>
      </c>
      <c r="F179" s="765">
        <v>87433</v>
      </c>
    </row>
    <row r="180" spans="1:6" ht="13.5" thickBot="1">
      <c r="A180" s="262" t="s">
        <v>9</v>
      </c>
      <c r="B180" s="263">
        <f>SUM(B174:B179)</f>
        <v>320852</v>
      </c>
      <c r="C180" s="264" t="s">
        <v>219</v>
      </c>
      <c r="D180" s="771">
        <f>SUM(D174:D179)</f>
        <v>139917</v>
      </c>
      <c r="E180" s="771">
        <f>SUM(E174:E179)</f>
        <v>22584</v>
      </c>
      <c r="F180" s="764">
        <f>SUM(F174:F179)</f>
        <v>158351</v>
      </c>
    </row>
    <row r="182" spans="1:2" ht="16.5" thickBot="1">
      <c r="A182" s="249" t="s">
        <v>518</v>
      </c>
      <c r="B182" s="249"/>
    </row>
    <row r="183" spans="1:10" s="78" customFormat="1" ht="11.25" customHeight="1">
      <c r="A183" s="1263" t="s">
        <v>179</v>
      </c>
      <c r="B183" s="1264"/>
      <c r="C183" s="91" t="s">
        <v>35</v>
      </c>
      <c r="D183" s="77" t="s">
        <v>36</v>
      </c>
      <c r="F183" s="1267" t="s">
        <v>195</v>
      </c>
      <c r="G183" s="1268"/>
      <c r="H183" s="1269"/>
      <c r="I183" s="91" t="s">
        <v>35</v>
      </c>
      <c r="J183" s="77" t="s">
        <v>36</v>
      </c>
    </row>
    <row r="184" spans="1:10" s="78" customFormat="1" ht="11.25" customHeight="1" thickBot="1">
      <c r="A184" s="1265"/>
      <c r="B184" s="1266"/>
      <c r="C184" s="722" t="s">
        <v>232</v>
      </c>
      <c r="D184" s="71" t="s">
        <v>392</v>
      </c>
      <c r="F184" s="1270"/>
      <c r="G184" s="1271"/>
      <c r="H184" s="1272"/>
      <c r="I184" s="722" t="s">
        <v>232</v>
      </c>
      <c r="J184" s="71" t="s">
        <v>392</v>
      </c>
    </row>
    <row r="185" spans="1:10" s="78" customFormat="1" ht="11.25" customHeight="1" thickBot="1">
      <c r="A185" s="1302" t="s">
        <v>42</v>
      </c>
      <c r="B185" s="1303"/>
      <c r="C185" s="683">
        <v>6041</v>
      </c>
      <c r="D185" s="674">
        <f>C228</f>
        <v>12449.009999999998</v>
      </c>
      <c r="F185" s="1297" t="s">
        <v>42</v>
      </c>
      <c r="G185" s="1298"/>
      <c r="H185" s="1299"/>
      <c r="I185" s="95">
        <v>2177</v>
      </c>
      <c r="J185" s="96">
        <f>I195</f>
        <v>2173.7</v>
      </c>
    </row>
    <row r="186" spans="1:10" s="78" customFormat="1" ht="11.25" customHeight="1" thickBot="1">
      <c r="A186" s="1283" t="s">
        <v>43</v>
      </c>
      <c r="B186" s="1285"/>
      <c r="C186" s="707">
        <f>SUM(C187:C197)</f>
        <v>25715.484</v>
      </c>
      <c r="D186" s="708">
        <f>SUM(D187:D197)</f>
        <v>25115.96</v>
      </c>
      <c r="F186" s="1310" t="s">
        <v>43</v>
      </c>
      <c r="G186" s="1311"/>
      <c r="H186" s="1312"/>
      <c r="I186" s="89">
        <f>SUM(I187:I189)</f>
        <v>15.5</v>
      </c>
      <c r="J186" s="90">
        <f>SUM(J187:J189)</f>
        <v>30</v>
      </c>
    </row>
    <row r="187" spans="1:10" s="78" customFormat="1" ht="11.25" customHeight="1">
      <c r="A187" s="1286" t="s">
        <v>44</v>
      </c>
      <c r="B187" s="1288"/>
      <c r="C187" s="669">
        <v>23412</v>
      </c>
      <c r="D187" s="672">
        <f>E180</f>
        <v>22584</v>
      </c>
      <c r="E187" s="81"/>
      <c r="F187" s="1286" t="s">
        <v>196</v>
      </c>
      <c r="G187" s="1287"/>
      <c r="H187" s="1288"/>
      <c r="I187" s="293">
        <v>0</v>
      </c>
      <c r="J187" s="88">
        <v>0</v>
      </c>
    </row>
    <row r="188" spans="1:10" s="78" customFormat="1" ht="11.25" customHeight="1">
      <c r="A188" s="1261" t="s">
        <v>2</v>
      </c>
      <c r="B188" s="1262"/>
      <c r="C188" s="669"/>
      <c r="D188" s="671"/>
      <c r="E188" s="81"/>
      <c r="F188" s="1289" t="s">
        <v>193</v>
      </c>
      <c r="G188" s="1290"/>
      <c r="H188" s="1291"/>
      <c r="I188" s="293">
        <v>0</v>
      </c>
      <c r="J188" s="83">
        <v>0</v>
      </c>
    </row>
    <row r="189" spans="1:10" s="78" customFormat="1" ht="11.25" customHeight="1" thickBot="1">
      <c r="A189" s="1261" t="s">
        <v>3</v>
      </c>
      <c r="B189" s="1262"/>
      <c r="C189" s="669"/>
      <c r="D189" s="671"/>
      <c r="F189" s="1292" t="s">
        <v>194</v>
      </c>
      <c r="G189" s="1293"/>
      <c r="H189" s="1294"/>
      <c r="I189" s="293">
        <v>15.5</v>
      </c>
      <c r="J189" s="97">
        <v>30</v>
      </c>
    </row>
    <row r="190" spans="1:10" s="78" customFormat="1" ht="11.25" customHeight="1" thickBot="1">
      <c r="A190" s="1261" t="s">
        <v>4</v>
      </c>
      <c r="B190" s="1262"/>
      <c r="C190" s="669"/>
      <c r="D190" s="671"/>
      <c r="F190" s="1283" t="s">
        <v>45</v>
      </c>
      <c r="G190" s="1284"/>
      <c r="H190" s="1285"/>
      <c r="I190" s="89">
        <f>SUM(I191:I194)</f>
        <v>18.8</v>
      </c>
      <c r="J190" s="90">
        <f>SUM(J191:J194)</f>
        <v>40</v>
      </c>
    </row>
    <row r="191" spans="1:10" s="78" customFormat="1" ht="11.25" customHeight="1">
      <c r="A191" s="1261" t="s">
        <v>5</v>
      </c>
      <c r="B191" s="1262"/>
      <c r="C191" s="669"/>
      <c r="D191" s="671"/>
      <c r="F191" s="1286" t="s">
        <v>47</v>
      </c>
      <c r="G191" s="1287"/>
      <c r="H191" s="1288"/>
      <c r="I191" s="293">
        <v>18.8</v>
      </c>
      <c r="J191" s="88">
        <v>40</v>
      </c>
    </row>
    <row r="192" spans="1:10" s="78" customFormat="1" ht="11.25" customHeight="1">
      <c r="A192" s="1261" t="s">
        <v>6</v>
      </c>
      <c r="B192" s="1262"/>
      <c r="C192" s="669">
        <v>83.807</v>
      </c>
      <c r="D192" s="671"/>
      <c r="F192" s="1289" t="s">
        <v>48</v>
      </c>
      <c r="G192" s="1290"/>
      <c r="H192" s="1291"/>
      <c r="I192" s="293">
        <v>0</v>
      </c>
      <c r="J192" s="83">
        <v>0</v>
      </c>
    </row>
    <row r="193" spans="1:10" s="78" customFormat="1" ht="11.25" customHeight="1">
      <c r="A193" s="1261" t="s">
        <v>720</v>
      </c>
      <c r="B193" s="1262"/>
      <c r="C193" s="669">
        <v>1370.44</v>
      </c>
      <c r="D193" s="671">
        <f>(J101+J112)/1000</f>
        <v>2531.96</v>
      </c>
      <c r="F193" s="1289" t="s">
        <v>49</v>
      </c>
      <c r="G193" s="1290"/>
      <c r="H193" s="1291"/>
      <c r="I193" s="293">
        <v>0</v>
      </c>
      <c r="J193" s="83">
        <v>0</v>
      </c>
    </row>
    <row r="194" spans="1:10" s="78" customFormat="1" ht="11.25" customHeight="1" thickBot="1">
      <c r="A194" s="1261" t="s">
        <v>364</v>
      </c>
      <c r="B194" s="1262"/>
      <c r="C194" s="669">
        <v>79.2</v>
      </c>
      <c r="D194" s="671"/>
      <c r="F194" s="1292" t="s">
        <v>50</v>
      </c>
      <c r="G194" s="1293"/>
      <c r="H194" s="1294"/>
      <c r="I194" s="293">
        <v>0</v>
      </c>
      <c r="J194" s="97">
        <v>0</v>
      </c>
    </row>
    <row r="195" spans="1:10" s="78" customFormat="1" ht="11.25" customHeight="1" thickBot="1">
      <c r="A195" s="1261" t="s">
        <v>227</v>
      </c>
      <c r="B195" s="1262"/>
      <c r="C195" s="669">
        <v>0</v>
      </c>
      <c r="D195" s="671"/>
      <c r="F195" s="1283" t="s">
        <v>46</v>
      </c>
      <c r="G195" s="1284"/>
      <c r="H195" s="1285"/>
      <c r="I195" s="89">
        <f>SUM(I185+I186-I190)</f>
        <v>2173.7</v>
      </c>
      <c r="J195" s="90">
        <f>SUM(J185+J186-J190)</f>
        <v>2163.7</v>
      </c>
    </row>
    <row r="196" spans="1:6" s="78" customFormat="1" ht="11.25" customHeight="1" thickBot="1">
      <c r="A196" s="1289" t="s">
        <v>28</v>
      </c>
      <c r="B196" s="1291"/>
      <c r="C196" s="669">
        <v>770.037</v>
      </c>
      <c r="D196" s="671"/>
      <c r="F196" s="81"/>
    </row>
    <row r="197" spans="1:10" s="78" customFormat="1" ht="11.25" customHeight="1" thickBot="1">
      <c r="A197" s="1292" t="s">
        <v>171</v>
      </c>
      <c r="B197" s="1294"/>
      <c r="C197" s="669"/>
      <c r="D197" s="670"/>
      <c r="E197" s="82"/>
      <c r="F197" s="1330" t="s">
        <v>197</v>
      </c>
      <c r="G197" s="1331"/>
      <c r="H197" s="1332"/>
      <c r="I197" s="101" t="s">
        <v>35</v>
      </c>
      <c r="J197" s="69" t="s">
        <v>36</v>
      </c>
    </row>
    <row r="198" spans="1:10" s="78" customFormat="1" ht="11.25" customHeight="1" thickBot="1">
      <c r="A198" s="1283" t="s">
        <v>45</v>
      </c>
      <c r="B198" s="1285"/>
      <c r="C198" s="707">
        <f>SUM(C199:C227)</f>
        <v>19307.474000000002</v>
      </c>
      <c r="D198" s="708">
        <f>SUM(D199:D227)</f>
        <v>31831.96</v>
      </c>
      <c r="E198" s="84"/>
      <c r="F198" s="1333"/>
      <c r="G198" s="1334"/>
      <c r="H198" s="1335"/>
      <c r="I198" s="722" t="s">
        <v>232</v>
      </c>
      <c r="J198" s="71" t="s">
        <v>392</v>
      </c>
    </row>
    <row r="199" spans="1:10" s="78" customFormat="1" ht="11.25" customHeight="1">
      <c r="A199" s="1321" t="s">
        <v>172</v>
      </c>
      <c r="B199" s="1322"/>
      <c r="C199" s="1062">
        <v>12549.38</v>
      </c>
      <c r="D199" s="88">
        <f>F153/1000</f>
        <v>16460</v>
      </c>
      <c r="E199" s="80"/>
      <c r="F199" s="1307" t="s">
        <v>42</v>
      </c>
      <c r="G199" s="1308"/>
      <c r="H199" s="1309"/>
      <c r="I199" s="189">
        <v>1042</v>
      </c>
      <c r="J199" s="98">
        <f>+I202</f>
        <v>1042</v>
      </c>
    </row>
    <row r="200" spans="1:10" s="78" customFormat="1" ht="11.25" customHeight="1">
      <c r="A200" s="1289" t="s">
        <v>240</v>
      </c>
      <c r="B200" s="1291"/>
      <c r="C200" s="1062"/>
      <c r="D200" s="83"/>
      <c r="E200" s="80"/>
      <c r="F200" s="1304" t="s">
        <v>43</v>
      </c>
      <c r="G200" s="1305"/>
      <c r="H200" s="1306"/>
      <c r="I200" s="104"/>
      <c r="J200" s="99">
        <v>0</v>
      </c>
    </row>
    <row r="201" spans="1:10" s="78" customFormat="1" ht="11.25" customHeight="1">
      <c r="A201" s="1289" t="s">
        <v>241</v>
      </c>
      <c r="B201" s="1291"/>
      <c r="C201" s="1062"/>
      <c r="D201" s="83"/>
      <c r="E201" s="80"/>
      <c r="F201" s="1304" t="s">
        <v>45</v>
      </c>
      <c r="G201" s="1305"/>
      <c r="H201" s="1306"/>
      <c r="I201" s="104"/>
      <c r="J201" s="99">
        <v>0</v>
      </c>
    </row>
    <row r="202" spans="1:10" s="78" customFormat="1" ht="11.25" customHeight="1" thickBot="1">
      <c r="A202" s="1289" t="s">
        <v>242</v>
      </c>
      <c r="B202" s="1291"/>
      <c r="C202" s="1063"/>
      <c r="D202" s="671"/>
      <c r="E202" s="80"/>
      <c r="F202" s="1327" t="s">
        <v>46</v>
      </c>
      <c r="G202" s="1328"/>
      <c r="H202" s="1329"/>
      <c r="I202" s="105">
        <f>+I199+I200-I201</f>
        <v>1042</v>
      </c>
      <c r="J202" s="100">
        <f>SUM(J199+J200-J201)</f>
        <v>1042</v>
      </c>
    </row>
    <row r="203" spans="1:6" s="78" customFormat="1" ht="11.25" customHeight="1" thickBot="1">
      <c r="A203" s="1289" t="s">
        <v>243</v>
      </c>
      <c r="B203" s="1291"/>
      <c r="C203" s="1063"/>
      <c r="D203" s="671"/>
      <c r="E203" s="80"/>
      <c r="F203" s="80"/>
    </row>
    <row r="204" spans="1:10" s="78" customFormat="1" ht="11.25" customHeight="1">
      <c r="A204" s="1289" t="s">
        <v>244</v>
      </c>
      <c r="B204" s="1291"/>
      <c r="C204" s="1063"/>
      <c r="D204" s="671">
        <f>I149/1000</f>
        <v>2000</v>
      </c>
      <c r="E204" s="80"/>
      <c r="F204" s="1313" t="s">
        <v>198</v>
      </c>
      <c r="G204" s="1314"/>
      <c r="H204" s="1314"/>
      <c r="I204" s="721" t="s">
        <v>35</v>
      </c>
      <c r="J204" s="77" t="s">
        <v>36</v>
      </c>
    </row>
    <row r="205" spans="1:10" s="78" customFormat="1" ht="11.25" customHeight="1" thickBot="1">
      <c r="A205" s="1289" t="s">
        <v>228</v>
      </c>
      <c r="B205" s="1291"/>
      <c r="C205" s="1063">
        <f>C196</f>
        <v>770.037</v>
      </c>
      <c r="D205" s="671"/>
      <c r="E205" s="80"/>
      <c r="F205" s="1315"/>
      <c r="G205" s="1316"/>
      <c r="H205" s="1316"/>
      <c r="I205" s="722" t="s">
        <v>232</v>
      </c>
      <c r="J205" s="71" t="s">
        <v>392</v>
      </c>
    </row>
    <row r="206" spans="1:10" s="78" customFormat="1" ht="11.25" customHeight="1">
      <c r="A206" s="1289" t="s">
        <v>173</v>
      </c>
      <c r="B206" s="1291"/>
      <c r="C206" s="1063"/>
      <c r="D206" s="671"/>
      <c r="E206" s="84"/>
      <c r="F206" s="1325" t="s">
        <v>42</v>
      </c>
      <c r="G206" s="1326"/>
      <c r="H206" s="1326"/>
      <c r="I206" s="723">
        <v>1692</v>
      </c>
      <c r="J206" s="106">
        <f>+I209</f>
        <v>888</v>
      </c>
    </row>
    <row r="207" spans="1:10" s="78" customFormat="1" ht="11.25" customHeight="1">
      <c r="A207" s="1289" t="s">
        <v>174</v>
      </c>
      <c r="B207" s="1291"/>
      <c r="C207" s="1062">
        <v>1475.61</v>
      </c>
      <c r="D207" s="83">
        <f>F164/1000</f>
        <v>4620</v>
      </c>
      <c r="E207" s="80"/>
      <c r="F207" s="1319" t="s">
        <v>43</v>
      </c>
      <c r="G207" s="1320"/>
      <c r="H207" s="1320"/>
      <c r="I207" s="759">
        <v>1440</v>
      </c>
      <c r="J207" s="85">
        <v>1500</v>
      </c>
    </row>
    <row r="208" spans="1:10" s="78" customFormat="1" ht="11.25" customHeight="1">
      <c r="A208" s="1289" t="s">
        <v>245</v>
      </c>
      <c r="B208" s="1291"/>
      <c r="C208" s="1062"/>
      <c r="D208" s="83"/>
      <c r="E208" s="80"/>
      <c r="F208" s="1319" t="s">
        <v>45</v>
      </c>
      <c r="G208" s="1320"/>
      <c r="H208" s="1320"/>
      <c r="I208" s="760">
        <v>2244</v>
      </c>
      <c r="J208" s="85">
        <v>2300</v>
      </c>
    </row>
    <row r="209" spans="1:10" s="78" customFormat="1" ht="11.25" customHeight="1" thickBot="1">
      <c r="A209" s="1289" t="s">
        <v>246</v>
      </c>
      <c r="B209" s="1291"/>
      <c r="C209" s="1062"/>
      <c r="D209" s="83"/>
      <c r="E209" s="80"/>
      <c r="F209" s="1317" t="s">
        <v>46</v>
      </c>
      <c r="G209" s="1318"/>
      <c r="H209" s="1318"/>
      <c r="I209" s="726">
        <f>+I206+I207-I208</f>
        <v>888</v>
      </c>
      <c r="J209" s="86">
        <f>SUM(J206+J207-J208)</f>
        <v>88</v>
      </c>
    </row>
    <row r="210" spans="1:6" s="78" customFormat="1" ht="11.25" customHeight="1">
      <c r="A210" s="1289" t="s">
        <v>247</v>
      </c>
      <c r="B210" s="1291"/>
      <c r="C210" s="1063"/>
      <c r="D210" s="671"/>
      <c r="E210" s="80"/>
      <c r="F210" s="80"/>
    </row>
    <row r="211" spans="1:6" s="78" customFormat="1" ht="11.25" customHeight="1">
      <c r="A211" s="1289" t="s">
        <v>248</v>
      </c>
      <c r="B211" s="1291"/>
      <c r="C211" s="1063"/>
      <c r="D211" s="671"/>
      <c r="E211" s="80"/>
      <c r="F211" s="80"/>
    </row>
    <row r="212" spans="1:6" s="78" customFormat="1" ht="11.25" customHeight="1">
      <c r="A212" s="1289" t="s">
        <v>721</v>
      </c>
      <c r="B212" s="1291"/>
      <c r="C212" s="1063">
        <f>C193</f>
        <v>1370.44</v>
      </c>
      <c r="D212" s="671">
        <f>I163/1000</f>
        <v>531.96</v>
      </c>
      <c r="E212" s="80"/>
      <c r="F212" s="80"/>
    </row>
    <row r="213" spans="1:6" s="78" customFormat="1" ht="11.25" customHeight="1">
      <c r="A213" s="1289" t="s">
        <v>249</v>
      </c>
      <c r="B213" s="1291"/>
      <c r="C213" s="1063">
        <f>C192</f>
        <v>83.807</v>
      </c>
      <c r="D213" s="671"/>
      <c r="E213" s="80"/>
      <c r="F213" s="80"/>
    </row>
    <row r="214" spans="1:6" s="78" customFormat="1" ht="11.25" customHeight="1">
      <c r="A214" s="1289" t="s">
        <v>367</v>
      </c>
      <c r="B214" s="1291"/>
      <c r="C214" s="1063">
        <f>C194</f>
        <v>79.2</v>
      </c>
      <c r="D214" s="671"/>
      <c r="E214" s="80"/>
      <c r="F214" s="80"/>
    </row>
    <row r="215" spans="1:6" s="78" customFormat="1" ht="11.25" customHeight="1">
      <c r="A215" s="1289" t="s">
        <v>229</v>
      </c>
      <c r="B215" s="1291"/>
      <c r="C215" s="1063"/>
      <c r="D215" s="671"/>
      <c r="E215" s="80"/>
      <c r="F215" s="80"/>
    </row>
    <row r="216" spans="1:6" s="78" customFormat="1" ht="11.25" customHeight="1">
      <c r="A216" s="1289" t="s">
        <v>175</v>
      </c>
      <c r="B216" s="1291"/>
      <c r="C216" s="1063"/>
      <c r="D216" s="671"/>
      <c r="E216" s="80"/>
      <c r="F216" s="80"/>
    </row>
    <row r="217" spans="1:6" s="78" customFormat="1" ht="11.25" customHeight="1">
      <c r="A217" s="1289" t="s">
        <v>176</v>
      </c>
      <c r="B217" s="1291"/>
      <c r="C217" s="1063"/>
      <c r="D217" s="671">
        <f>F138/1000</f>
        <v>220</v>
      </c>
      <c r="E217" s="80"/>
      <c r="F217" s="80"/>
    </row>
    <row r="218" spans="1:6" s="78" customFormat="1" ht="11.25" customHeight="1">
      <c r="A218" s="1289" t="s">
        <v>250</v>
      </c>
      <c r="B218" s="1291"/>
      <c r="C218" s="1063"/>
      <c r="D218" s="671"/>
      <c r="E218" s="80"/>
      <c r="F218" s="80"/>
    </row>
    <row r="219" spans="1:6" s="78" customFormat="1" ht="11.25" customHeight="1">
      <c r="A219" s="1289" t="s">
        <v>251</v>
      </c>
      <c r="B219" s="1291"/>
      <c r="C219" s="1062"/>
      <c r="D219" s="83"/>
      <c r="E219" s="80"/>
      <c r="F219" s="80"/>
    </row>
    <row r="220" spans="1:6" s="78" customFormat="1" ht="11.25" customHeight="1">
      <c r="A220" s="1289" t="s">
        <v>792</v>
      </c>
      <c r="B220" s="1291"/>
      <c r="C220" s="1062"/>
      <c r="D220" s="83"/>
      <c r="E220" s="80"/>
      <c r="F220" s="80"/>
    </row>
    <row r="221" spans="1:6" s="78" customFormat="1" ht="11.25" customHeight="1">
      <c r="A221" s="1289" t="s">
        <v>793</v>
      </c>
      <c r="B221" s="1291"/>
      <c r="C221" s="1062"/>
      <c r="D221" s="83"/>
      <c r="E221" s="80"/>
      <c r="F221" s="80"/>
    </row>
    <row r="222" spans="1:6" s="78" customFormat="1" ht="11.25" customHeight="1">
      <c r="A222" s="1289" t="s">
        <v>794</v>
      </c>
      <c r="B222" s="1291"/>
      <c r="C222" s="1062"/>
      <c r="D222" s="83"/>
      <c r="E222" s="80"/>
      <c r="F222" s="80"/>
    </row>
    <row r="223" spans="1:6" s="78" customFormat="1" ht="11.25" customHeight="1">
      <c r="A223" s="1289" t="s">
        <v>230</v>
      </c>
      <c r="B223" s="1291"/>
      <c r="C223" s="1062"/>
      <c r="D223" s="83"/>
      <c r="E223" s="80"/>
      <c r="F223" s="80"/>
    </row>
    <row r="224" spans="1:6" s="78" customFormat="1" ht="11.25" customHeight="1">
      <c r="A224" s="1289" t="s">
        <v>177</v>
      </c>
      <c r="B224" s="1291"/>
      <c r="C224" s="1062"/>
      <c r="D224" s="83"/>
      <c r="E224" s="80"/>
      <c r="F224" s="80"/>
    </row>
    <row r="225" spans="1:6" s="78" customFormat="1" ht="11.25" customHeight="1">
      <c r="A225" s="1338" t="s">
        <v>404</v>
      </c>
      <c r="B225" s="1339"/>
      <c r="C225" s="1062"/>
      <c r="D225" s="83">
        <f>D265/1000</f>
        <v>2000</v>
      </c>
      <c r="F225" s="80"/>
    </row>
    <row r="226" spans="1:6" s="78" customFormat="1" ht="11.25" customHeight="1">
      <c r="A226" s="1338" t="s">
        <v>405</v>
      </c>
      <c r="B226" s="1339"/>
      <c r="C226" s="1062">
        <v>2979</v>
      </c>
      <c r="D226" s="83">
        <f>6000</f>
        <v>6000</v>
      </c>
      <c r="E226" s="81"/>
      <c r="F226" s="80"/>
    </row>
    <row r="227" spans="1:20" s="9" customFormat="1" ht="11.25" customHeight="1" thickBot="1">
      <c r="A227" s="1336" t="s">
        <v>178</v>
      </c>
      <c r="B227" s="1337"/>
      <c r="C227" s="1063"/>
      <c r="D227" s="670"/>
      <c r="E227" s="6"/>
      <c r="F227" s="6"/>
      <c r="G227" s="6"/>
      <c r="H227" s="6"/>
      <c r="I227" s="3"/>
      <c r="J227" s="56"/>
      <c r="K227" s="3"/>
      <c r="L227" s="3"/>
      <c r="M227" s="3"/>
      <c r="N227" s="342"/>
      <c r="O227" s="342"/>
      <c r="P227" s="342"/>
      <c r="Q227" s="342"/>
      <c r="R227" s="342"/>
      <c r="S227" s="342"/>
      <c r="T227" s="342"/>
    </row>
    <row r="228" spans="1:12" s="342" customFormat="1" ht="11.25" customHeight="1" thickBot="1">
      <c r="A228" s="1283" t="s">
        <v>46</v>
      </c>
      <c r="B228" s="1285"/>
      <c r="C228" s="89">
        <f>SUM(C185+C186-C198)</f>
        <v>12449.009999999998</v>
      </c>
      <c r="D228" s="90">
        <f>SUM(D185+D186-D198)</f>
        <v>5733.010000000002</v>
      </c>
      <c r="E228" s="3"/>
      <c r="F228" s="3"/>
      <c r="G228" s="3"/>
      <c r="H228" s="3"/>
      <c r="I228" s="3"/>
      <c r="J228" s="56"/>
      <c r="K228" s="3"/>
      <c r="L228" s="3"/>
    </row>
    <row r="229" spans="1:13" s="342" customFormat="1" ht="6" customHeight="1">
      <c r="A229" s="2"/>
      <c r="B229" s="6"/>
      <c r="C229" s="6"/>
      <c r="D229" s="6"/>
      <c r="E229" s="3"/>
      <c r="F229" s="3"/>
      <c r="G229" s="3"/>
      <c r="H229" s="3"/>
      <c r="I229" s="3"/>
      <c r="J229" s="3"/>
      <c r="K229" s="56"/>
      <c r="L229" s="3"/>
      <c r="M229" s="3"/>
    </row>
    <row r="230" spans="1:13" s="342" customFormat="1" ht="17.25" customHeight="1" thickBot="1">
      <c r="A230" s="11" t="s">
        <v>519</v>
      </c>
      <c r="B230" s="20"/>
      <c r="C230" s="20"/>
      <c r="D230" s="3"/>
      <c r="E230" s="3"/>
      <c r="F230" s="3"/>
      <c r="G230" s="3"/>
      <c r="H230" s="3"/>
      <c r="I230" s="3"/>
      <c r="J230" s="3"/>
      <c r="K230" s="56"/>
      <c r="L230" s="3"/>
      <c r="M230" s="3"/>
    </row>
    <row r="231" spans="1:13" s="342" customFormat="1" ht="11.25" customHeight="1">
      <c r="A231" s="1340" t="s">
        <v>30</v>
      </c>
      <c r="B231" s="1341"/>
      <c r="C231" s="21" t="s">
        <v>35</v>
      </c>
      <c r="D231" s="18" t="s">
        <v>36</v>
      </c>
      <c r="E231" s="3"/>
      <c r="F231" s="3"/>
      <c r="G231" s="3"/>
      <c r="H231" s="3"/>
      <c r="I231" s="3"/>
      <c r="J231" s="3"/>
      <c r="K231" s="56"/>
      <c r="L231" s="3"/>
      <c r="M231" s="3"/>
    </row>
    <row r="232" spans="1:13" s="342" customFormat="1" ht="11.25" customHeight="1" thickBot="1">
      <c r="A232" s="1342"/>
      <c r="B232" s="1343"/>
      <c r="C232" s="722" t="s">
        <v>232</v>
      </c>
      <c r="D232" s="71" t="s">
        <v>392</v>
      </c>
      <c r="E232" s="3"/>
      <c r="F232" s="3"/>
      <c r="G232" s="3"/>
      <c r="H232" s="3"/>
      <c r="I232" s="3"/>
      <c r="J232" s="3"/>
      <c r="K232" s="56"/>
      <c r="L232" s="3"/>
      <c r="M232" s="3"/>
    </row>
    <row r="233" spans="1:4" s="490" customFormat="1" ht="15.75" thickBot="1">
      <c r="A233" s="1257" t="s">
        <v>192</v>
      </c>
      <c r="B233" s="1600"/>
      <c r="C233" s="750">
        <v>340.79</v>
      </c>
      <c r="D233" s="191">
        <v>345</v>
      </c>
    </row>
    <row r="234" spans="1:10" s="494" customFormat="1" ht="6.75" customHeight="1">
      <c r="A234" s="269"/>
      <c r="B234" s="269"/>
      <c r="C234" s="270"/>
      <c r="D234" s="270"/>
      <c r="E234" s="493"/>
      <c r="F234" s="493"/>
      <c r="G234" s="493"/>
      <c r="H234" s="493"/>
      <c r="I234" s="493"/>
      <c r="J234" s="493"/>
    </row>
    <row r="235" spans="1:10" ht="17.25" customHeight="1" thickBot="1">
      <c r="A235" s="1136" t="s">
        <v>520</v>
      </c>
      <c r="B235" s="490"/>
      <c r="C235" s="490"/>
      <c r="D235" s="490"/>
      <c r="E235" s="267"/>
      <c r="F235" s="267"/>
      <c r="G235" s="267"/>
      <c r="H235" s="267"/>
      <c r="I235" s="267"/>
      <c r="J235" s="267"/>
    </row>
    <row r="236" spans="1:10" ht="33.75">
      <c r="A236" s="507" t="s">
        <v>271</v>
      </c>
      <c r="B236" s="508" t="s">
        <v>272</v>
      </c>
      <c r="C236" s="508" t="s">
        <v>439</v>
      </c>
      <c r="D236" s="509" t="s">
        <v>399</v>
      </c>
      <c r="E236" s="267"/>
      <c r="F236" s="267"/>
      <c r="G236" s="267"/>
      <c r="H236" s="267"/>
      <c r="I236" s="267"/>
      <c r="J236" s="267"/>
    </row>
    <row r="237" spans="1:10" ht="12.75">
      <c r="A237" s="510">
        <v>1</v>
      </c>
      <c r="B237" s="491" t="s">
        <v>350</v>
      </c>
      <c r="C237" s="495"/>
      <c r="D237" s="511">
        <v>200000</v>
      </c>
      <c r="E237" s="267"/>
      <c r="F237" s="267"/>
      <c r="G237" s="267"/>
      <c r="H237" s="267"/>
      <c r="I237" s="267"/>
      <c r="J237" s="267"/>
    </row>
    <row r="238" spans="1:10" ht="12.75">
      <c r="A238" s="510">
        <v>2</v>
      </c>
      <c r="B238" s="491" t="s">
        <v>447</v>
      </c>
      <c r="C238" s="495"/>
      <c r="D238" s="511">
        <v>200000</v>
      </c>
      <c r="E238" s="267"/>
      <c r="F238" s="267"/>
      <c r="G238" s="267"/>
      <c r="H238" s="267"/>
      <c r="I238" s="267"/>
      <c r="J238" s="267"/>
    </row>
    <row r="239" spans="1:10" ht="12.75">
      <c r="A239" s="510">
        <v>3</v>
      </c>
      <c r="B239" s="491" t="s">
        <v>351</v>
      </c>
      <c r="C239" s="495"/>
      <c r="D239" s="511">
        <v>150000</v>
      </c>
      <c r="E239" s="267"/>
      <c r="F239" s="267"/>
      <c r="G239" s="267"/>
      <c r="H239" s="267"/>
      <c r="I239" s="267"/>
      <c r="J239" s="267"/>
    </row>
    <row r="240" spans="1:10" s="489" customFormat="1" ht="12.75">
      <c r="A240" s="510">
        <v>4</v>
      </c>
      <c r="B240" s="491" t="s">
        <v>352</v>
      </c>
      <c r="C240" s="495">
        <v>24880.68</v>
      </c>
      <c r="D240" s="511">
        <v>150000</v>
      </c>
      <c r="E240" s="488"/>
      <c r="F240" s="488"/>
      <c r="G240" s="488"/>
      <c r="H240" s="488"/>
      <c r="I240" s="488"/>
      <c r="J240" s="488"/>
    </row>
    <row r="241" spans="1:10" s="494" customFormat="1" ht="12.75">
      <c r="A241" s="1500" t="s">
        <v>273</v>
      </c>
      <c r="B241" s="1501"/>
      <c r="C241" s="496">
        <f>SUM(C237:C240)</f>
        <v>24880.68</v>
      </c>
      <c r="D241" s="512">
        <f>SUM(D237:D240)</f>
        <v>700000</v>
      </c>
      <c r="E241" s="493"/>
      <c r="F241" s="493"/>
      <c r="G241" s="493"/>
      <c r="H241" s="493"/>
      <c r="I241" s="493"/>
      <c r="J241" s="493"/>
    </row>
    <row r="242" spans="1:10" ht="7.5" customHeight="1">
      <c r="A242" s="513"/>
      <c r="B242" s="506"/>
      <c r="C242" s="506"/>
      <c r="D242" s="514"/>
      <c r="E242" s="267"/>
      <c r="F242" s="267"/>
      <c r="G242" s="267"/>
      <c r="H242" s="267"/>
      <c r="I242" s="267"/>
      <c r="J242" s="267"/>
    </row>
    <row r="243" spans="1:10" s="489" customFormat="1" ht="33.75">
      <c r="A243" s="517" t="s">
        <v>274</v>
      </c>
      <c r="B243" s="492" t="s">
        <v>275</v>
      </c>
      <c r="C243" s="492" t="s">
        <v>439</v>
      </c>
      <c r="D243" s="518" t="s">
        <v>399</v>
      </c>
      <c r="E243" s="488"/>
      <c r="F243" s="488"/>
      <c r="G243" s="488"/>
      <c r="H243" s="488"/>
      <c r="I243" s="488"/>
      <c r="J243" s="488"/>
    </row>
    <row r="244" spans="1:10" ht="12.75">
      <c r="A244" s="510">
        <v>1</v>
      </c>
      <c r="B244" s="491" t="s">
        <v>353</v>
      </c>
      <c r="C244" s="495">
        <v>152740.5</v>
      </c>
      <c r="D244" s="511">
        <v>160000</v>
      </c>
      <c r="E244" s="267"/>
      <c r="F244" s="267"/>
      <c r="G244" s="267"/>
      <c r="H244" s="267"/>
      <c r="I244" s="267"/>
      <c r="J244" s="267"/>
    </row>
    <row r="245" spans="1:10" s="494" customFormat="1" ht="12.75">
      <c r="A245" s="1500" t="s">
        <v>276</v>
      </c>
      <c r="B245" s="1501"/>
      <c r="C245" s="496">
        <f>SUM(C244)</f>
        <v>152740.5</v>
      </c>
      <c r="D245" s="512">
        <f>SUM(D244)</f>
        <v>160000</v>
      </c>
      <c r="E245" s="493"/>
      <c r="F245" s="493"/>
      <c r="G245" s="493"/>
      <c r="H245" s="493"/>
      <c r="I245" s="493"/>
      <c r="J245" s="493"/>
    </row>
    <row r="246" spans="1:10" ht="6.75" customHeight="1">
      <c r="A246" s="513"/>
      <c r="B246" s="506"/>
      <c r="C246" s="506"/>
      <c r="D246" s="514"/>
      <c r="E246" s="267"/>
      <c r="F246" s="267"/>
      <c r="G246" s="267"/>
      <c r="H246" s="267"/>
      <c r="I246" s="267"/>
      <c r="J246" s="267"/>
    </row>
    <row r="247" spans="1:10" ht="33.75">
      <c r="A247" s="517" t="s">
        <v>274</v>
      </c>
      <c r="B247" s="492" t="s">
        <v>277</v>
      </c>
      <c r="C247" s="492" t="s">
        <v>439</v>
      </c>
      <c r="D247" s="518" t="s">
        <v>399</v>
      </c>
      <c r="E247" s="267"/>
      <c r="F247" s="267"/>
      <c r="G247" s="267"/>
      <c r="H247" s="267"/>
      <c r="I247" s="267"/>
      <c r="J247" s="267"/>
    </row>
    <row r="248" spans="1:10" ht="12.75">
      <c r="A248" s="510">
        <v>1</v>
      </c>
      <c r="B248" s="491" t="s">
        <v>354</v>
      </c>
      <c r="C248" s="495">
        <v>557771.3</v>
      </c>
      <c r="D248" s="511">
        <v>800000</v>
      </c>
      <c r="E248" s="267"/>
      <c r="F248" s="267"/>
      <c r="G248" s="267"/>
      <c r="H248" s="267"/>
      <c r="I248" s="267"/>
      <c r="J248" s="267"/>
    </row>
    <row r="249" spans="1:10" s="489" customFormat="1" ht="12.75">
      <c r="A249" s="510">
        <v>2</v>
      </c>
      <c r="B249" s="491" t="s">
        <v>355</v>
      </c>
      <c r="C249" s="495">
        <v>40455.8</v>
      </c>
      <c r="D249" s="511">
        <v>40000</v>
      </c>
      <c r="E249" s="488"/>
      <c r="F249" s="488"/>
      <c r="G249" s="488"/>
      <c r="H249" s="488"/>
      <c r="I249" s="488"/>
      <c r="J249" s="488"/>
    </row>
    <row r="250" spans="1:10" ht="12.75">
      <c r="A250" s="510">
        <v>3</v>
      </c>
      <c r="B250" s="491" t="s">
        <v>356</v>
      </c>
      <c r="C250" s="495">
        <v>84015.09</v>
      </c>
      <c r="D250" s="511">
        <v>300000</v>
      </c>
      <c r="E250" s="267"/>
      <c r="F250" s="267"/>
      <c r="G250" s="267"/>
      <c r="H250" s="267"/>
      <c r="I250" s="267"/>
      <c r="J250" s="267"/>
    </row>
    <row r="251" spans="1:10" s="500" customFormat="1" ht="12.75">
      <c r="A251" s="1500" t="s">
        <v>280</v>
      </c>
      <c r="B251" s="1501"/>
      <c r="C251" s="496">
        <f>SUM(C248:C250)</f>
        <v>682242.1900000001</v>
      </c>
      <c r="D251" s="512">
        <f>SUM(D248:D250)</f>
        <v>1140000</v>
      </c>
      <c r="E251" s="499"/>
      <c r="F251" s="499"/>
      <c r="G251" s="499"/>
      <c r="H251" s="499"/>
      <c r="I251" s="499"/>
      <c r="J251" s="499"/>
    </row>
    <row r="252" spans="1:10" ht="5.25" customHeight="1">
      <c r="A252" s="513"/>
      <c r="B252" s="506"/>
      <c r="C252" s="506"/>
      <c r="D252" s="514"/>
      <c r="E252" s="267"/>
      <c r="F252" s="267"/>
      <c r="G252" s="267"/>
      <c r="H252" s="267"/>
      <c r="I252" s="267"/>
      <c r="J252" s="267"/>
    </row>
    <row r="253" spans="1:10" s="489" customFormat="1" ht="33.75">
      <c r="A253" s="515" t="s">
        <v>271</v>
      </c>
      <c r="B253" s="498" t="s">
        <v>281</v>
      </c>
      <c r="C253" s="492" t="s">
        <v>439</v>
      </c>
      <c r="D253" s="518" t="s">
        <v>399</v>
      </c>
      <c r="E253" s="488"/>
      <c r="F253" s="488"/>
      <c r="G253" s="488"/>
      <c r="H253" s="488"/>
      <c r="I253" s="488"/>
      <c r="J253" s="488"/>
    </row>
    <row r="254" spans="1:10" ht="12.75">
      <c r="A254" s="510">
        <v>1</v>
      </c>
      <c r="B254" s="491"/>
      <c r="C254" s="495"/>
      <c r="D254" s="511"/>
      <c r="E254" s="267"/>
      <c r="F254" s="267"/>
      <c r="G254" s="267"/>
      <c r="H254" s="267"/>
      <c r="I254" s="267"/>
      <c r="J254" s="267"/>
    </row>
    <row r="255" spans="1:10" s="494" customFormat="1" ht="12.75">
      <c r="A255" s="1500" t="s">
        <v>282</v>
      </c>
      <c r="B255" s="1501"/>
      <c r="C255" s="496">
        <f>SUM(C254)</f>
        <v>0</v>
      </c>
      <c r="D255" s="512">
        <f>SUM(D254)</f>
        <v>0</v>
      </c>
      <c r="E255" s="493"/>
      <c r="F255" s="493"/>
      <c r="G255" s="493"/>
      <c r="H255" s="493"/>
      <c r="I255" s="493"/>
      <c r="J255" s="493"/>
    </row>
    <row r="256" spans="1:10" ht="6" customHeight="1">
      <c r="A256" s="513"/>
      <c r="B256" s="506"/>
      <c r="C256" s="506"/>
      <c r="D256" s="514"/>
      <c r="E256" s="267"/>
      <c r="F256" s="267"/>
      <c r="G256" s="267"/>
      <c r="H256" s="267"/>
      <c r="I256" s="267"/>
      <c r="J256" s="267"/>
    </row>
    <row r="257" spans="1:10" s="489" customFormat="1" ht="33.75">
      <c r="A257" s="517" t="s">
        <v>271</v>
      </c>
      <c r="B257" s="492" t="s">
        <v>283</v>
      </c>
      <c r="C257" s="492" t="s">
        <v>439</v>
      </c>
      <c r="D257" s="518" t="s">
        <v>399</v>
      </c>
      <c r="E257" s="488"/>
      <c r="F257" s="488"/>
      <c r="G257" s="488"/>
      <c r="H257" s="488"/>
      <c r="I257" s="488"/>
      <c r="J257" s="488"/>
    </row>
    <row r="258" spans="1:10" s="489" customFormat="1" ht="12.75">
      <c r="A258" s="510">
        <v>1</v>
      </c>
      <c r="B258" s="491"/>
      <c r="C258" s="215"/>
      <c r="D258" s="537"/>
      <c r="E258" s="488"/>
      <c r="F258" s="488"/>
      <c r="G258" s="488"/>
      <c r="H258" s="488"/>
      <c r="I258" s="488"/>
      <c r="J258" s="488"/>
    </row>
    <row r="259" spans="1:10" s="494" customFormat="1" ht="12.75">
      <c r="A259" s="1500" t="s">
        <v>289</v>
      </c>
      <c r="B259" s="1501"/>
      <c r="C259" s="497">
        <f>SUM(C258)</f>
        <v>0</v>
      </c>
      <c r="D259" s="538">
        <f>SUM(D258)</f>
        <v>0</v>
      </c>
      <c r="E259" s="493"/>
      <c r="F259" s="493"/>
      <c r="G259" s="493"/>
      <c r="H259" s="493"/>
      <c r="I259" s="493"/>
      <c r="J259" s="493"/>
    </row>
    <row r="260" spans="1:10" ht="6.75" customHeight="1">
      <c r="A260" s="519"/>
      <c r="B260" s="501"/>
      <c r="C260" s="503"/>
      <c r="D260" s="539"/>
      <c r="E260" s="267"/>
      <c r="F260" s="267"/>
      <c r="G260" s="267"/>
      <c r="H260" s="267"/>
      <c r="I260" s="267"/>
      <c r="J260" s="267"/>
    </row>
    <row r="261" spans="1:10" ht="33.75">
      <c r="A261" s="517" t="s">
        <v>271</v>
      </c>
      <c r="B261" s="492" t="s">
        <v>284</v>
      </c>
      <c r="C261" s="492" t="s">
        <v>439</v>
      </c>
      <c r="D261" s="518" t="s">
        <v>399</v>
      </c>
      <c r="E261" s="267"/>
      <c r="F261" s="267"/>
      <c r="G261" s="267"/>
      <c r="H261" s="267"/>
      <c r="I261" s="267"/>
      <c r="J261" s="267"/>
    </row>
    <row r="262" spans="1:10" ht="12.75">
      <c r="A262" s="510">
        <v>1</v>
      </c>
      <c r="B262" s="491" t="s">
        <v>285</v>
      </c>
      <c r="C262" s="495">
        <f>SUM(C241,C255)</f>
        <v>24880.68</v>
      </c>
      <c r="D262" s="511">
        <f>SUM(D241,D255)</f>
        <v>700000</v>
      </c>
      <c r="E262" s="267"/>
      <c r="F262" s="267"/>
      <c r="G262" s="267"/>
      <c r="H262" s="267"/>
      <c r="I262" s="267"/>
      <c r="J262" s="267"/>
    </row>
    <row r="263" spans="1:10" s="489" customFormat="1" ht="12.75">
      <c r="A263" s="510">
        <v>2</v>
      </c>
      <c r="B263" s="491" t="s">
        <v>286</v>
      </c>
      <c r="C263" s="495">
        <f>SUM(C245)</f>
        <v>152740.5</v>
      </c>
      <c r="D263" s="511">
        <f>SUM(D245)</f>
        <v>160000</v>
      </c>
      <c r="E263" s="488"/>
      <c r="F263" s="488"/>
      <c r="G263" s="488"/>
      <c r="H263" s="488"/>
      <c r="I263" s="488"/>
      <c r="J263" s="488"/>
    </row>
    <row r="264" spans="1:10" ht="12.75">
      <c r="A264" s="510">
        <v>3</v>
      </c>
      <c r="B264" s="491" t="s">
        <v>287</v>
      </c>
      <c r="C264" s="495">
        <f>SUM(C251,C259)</f>
        <v>682242.1900000001</v>
      </c>
      <c r="D264" s="511">
        <f>SUM(D251,D259)</f>
        <v>1140000</v>
      </c>
      <c r="E264" s="267"/>
      <c r="F264" s="267"/>
      <c r="G264" s="267"/>
      <c r="H264" s="267"/>
      <c r="I264" s="267"/>
      <c r="J264" s="267"/>
    </row>
    <row r="265" spans="1:10" ht="13.5" thickBot="1">
      <c r="A265" s="540" t="s">
        <v>288</v>
      </c>
      <c r="B265" s="541"/>
      <c r="C265" s="542">
        <f>SUM(C262:C264)</f>
        <v>859863.3700000001</v>
      </c>
      <c r="D265" s="543">
        <f>SUM(D262:D264)</f>
        <v>2000000</v>
      </c>
      <c r="E265" s="267"/>
      <c r="F265" s="267"/>
      <c r="G265" s="267"/>
      <c r="H265" s="267"/>
      <c r="I265" s="267"/>
      <c r="J265" s="267"/>
    </row>
    <row r="266" spans="1:10" ht="12.75">
      <c r="A266" s="267"/>
      <c r="B266" s="267"/>
      <c r="C266" s="267"/>
      <c r="D266" s="267"/>
      <c r="E266" s="267"/>
      <c r="F266" s="267"/>
      <c r="G266" s="267"/>
      <c r="H266" s="267"/>
      <c r="I266" s="267"/>
      <c r="J266" s="267"/>
    </row>
    <row r="267" spans="1:10" ht="12.75">
      <c r="A267" s="267"/>
      <c r="B267" s="267"/>
      <c r="C267" s="267"/>
      <c r="D267" s="267"/>
      <c r="E267" s="267"/>
      <c r="F267" s="267"/>
      <c r="G267" s="267"/>
      <c r="H267" s="267"/>
      <c r="I267" s="267"/>
      <c r="J267" s="267"/>
    </row>
    <row r="268" spans="1:10" ht="12.75">
      <c r="A268" s="267"/>
      <c r="B268" s="267"/>
      <c r="C268" s="267"/>
      <c r="D268" s="267"/>
      <c r="E268" s="267"/>
      <c r="F268" s="267"/>
      <c r="G268" s="267"/>
      <c r="H268" s="267"/>
      <c r="I268" s="267"/>
      <c r="J268" s="267"/>
    </row>
    <row r="269" spans="1:10" ht="12.75">
      <c r="A269" s="267"/>
      <c r="B269" s="267"/>
      <c r="C269" s="267"/>
      <c r="D269" s="267"/>
      <c r="E269" s="267"/>
      <c r="F269" s="267"/>
      <c r="G269" s="267"/>
      <c r="H269" s="267"/>
      <c r="I269" s="267"/>
      <c r="J269" s="267"/>
    </row>
    <row r="270" spans="1:10" ht="12.75">
      <c r="A270" s="267"/>
      <c r="B270" s="267"/>
      <c r="C270" s="267"/>
      <c r="D270" s="267"/>
      <c r="E270" s="267"/>
      <c r="F270" s="267"/>
      <c r="G270" s="267"/>
      <c r="H270" s="267"/>
      <c r="I270" s="267"/>
      <c r="J270" s="267"/>
    </row>
    <row r="271" spans="1:10" ht="12.75">
      <c r="A271" s="267"/>
      <c r="B271" s="267"/>
      <c r="C271" s="267"/>
      <c r="D271" s="267"/>
      <c r="E271" s="267"/>
      <c r="F271" s="267"/>
      <c r="G271" s="267"/>
      <c r="H271" s="267"/>
      <c r="I271" s="267"/>
      <c r="J271" s="267"/>
    </row>
    <row r="272" spans="1:10" ht="12.75">
      <c r="A272" s="267"/>
      <c r="B272" s="267"/>
      <c r="C272" s="267"/>
      <c r="D272" s="267"/>
      <c r="E272" s="267"/>
      <c r="F272" s="267"/>
      <c r="G272" s="267"/>
      <c r="H272" s="267"/>
      <c r="I272" s="267"/>
      <c r="J272" s="267"/>
    </row>
    <row r="273" spans="1:10" ht="12.75">
      <c r="A273" s="267"/>
      <c r="B273" s="267"/>
      <c r="C273" s="267"/>
      <c r="D273" s="267"/>
      <c r="E273" s="267"/>
      <c r="F273" s="267"/>
      <c r="G273" s="267"/>
      <c r="H273" s="267"/>
      <c r="I273" s="267"/>
      <c r="J273" s="267"/>
    </row>
    <row r="274" spans="1:10" ht="12.75">
      <c r="A274" s="267"/>
      <c r="B274" s="267"/>
      <c r="C274" s="267"/>
      <c r="D274" s="267"/>
      <c r="E274" s="267"/>
      <c r="F274" s="267"/>
      <c r="G274" s="267"/>
      <c r="H274" s="267"/>
      <c r="I274" s="267"/>
      <c r="J274" s="267"/>
    </row>
    <row r="275" spans="1:10" ht="12.75">
      <c r="A275" s="267"/>
      <c r="B275" s="267"/>
      <c r="C275" s="267"/>
      <c r="D275" s="267"/>
      <c r="E275" s="267"/>
      <c r="F275" s="267"/>
      <c r="G275" s="267"/>
      <c r="H275" s="267"/>
      <c r="I275" s="267"/>
      <c r="J275" s="267"/>
    </row>
    <row r="276" spans="1:10" ht="12.75">
      <c r="A276" s="267"/>
      <c r="B276" s="267"/>
      <c r="C276" s="267"/>
      <c r="D276" s="267"/>
      <c r="E276" s="267"/>
      <c r="F276" s="267"/>
      <c r="G276" s="267"/>
      <c r="H276" s="267"/>
      <c r="I276" s="267"/>
      <c r="J276" s="267"/>
    </row>
    <row r="277" spans="1:10" ht="12.75">
      <c r="A277" s="267"/>
      <c r="B277" s="267"/>
      <c r="C277" s="267"/>
      <c r="D277" s="267"/>
      <c r="E277" s="267"/>
      <c r="F277" s="267"/>
      <c r="G277" s="267"/>
      <c r="H277" s="267"/>
      <c r="I277" s="267"/>
      <c r="J277" s="267"/>
    </row>
    <row r="278" spans="1:10" ht="12.75">
      <c r="A278" s="267"/>
      <c r="B278" s="267"/>
      <c r="C278" s="267"/>
      <c r="D278" s="267"/>
      <c r="E278" s="267"/>
      <c r="F278" s="267"/>
      <c r="G278" s="267"/>
      <c r="H278" s="267"/>
      <c r="I278" s="267"/>
      <c r="J278" s="267"/>
    </row>
    <row r="279" spans="1:10" ht="12.75">
      <c r="A279" s="267"/>
      <c r="B279" s="267"/>
      <c r="C279" s="267"/>
      <c r="D279" s="267"/>
      <c r="E279" s="267"/>
      <c r="F279" s="267"/>
      <c r="G279" s="267"/>
      <c r="H279" s="267"/>
      <c r="I279" s="267"/>
      <c r="J279" s="267"/>
    </row>
    <row r="280" spans="1:10" ht="12.75">
      <c r="A280" s="267"/>
      <c r="B280" s="267"/>
      <c r="C280" s="267"/>
      <c r="D280" s="267"/>
      <c r="E280" s="267"/>
      <c r="F280" s="267"/>
      <c r="G280" s="267"/>
      <c r="H280" s="267"/>
      <c r="I280" s="267"/>
      <c r="J280" s="267"/>
    </row>
    <row r="281" spans="1:10" ht="12.75">
      <c r="A281" s="267"/>
      <c r="B281" s="267"/>
      <c r="C281" s="267"/>
      <c r="D281" s="267"/>
      <c r="E281" s="267"/>
      <c r="F281" s="267"/>
      <c r="G281" s="267"/>
      <c r="H281" s="267"/>
      <c r="I281" s="267"/>
      <c r="J281" s="267"/>
    </row>
    <row r="282" spans="1:10" ht="12.75">
      <c r="A282" s="267"/>
      <c r="B282" s="267"/>
      <c r="C282" s="267"/>
      <c r="D282" s="267"/>
      <c r="E282" s="267"/>
      <c r="F282" s="267"/>
      <c r="G282" s="267"/>
      <c r="H282" s="267"/>
      <c r="I282" s="267"/>
      <c r="J282" s="267"/>
    </row>
    <row r="283" spans="1:10" ht="12.75">
      <c r="A283" s="267"/>
      <c r="B283" s="267"/>
      <c r="C283" s="267"/>
      <c r="D283" s="267"/>
      <c r="E283" s="267"/>
      <c r="F283" s="267"/>
      <c r="G283" s="267"/>
      <c r="H283" s="267"/>
      <c r="I283" s="267"/>
      <c r="J283" s="267"/>
    </row>
    <row r="284" spans="1:10" ht="12.75">
      <c r="A284" s="267"/>
      <c r="B284" s="267"/>
      <c r="C284" s="267"/>
      <c r="D284" s="267"/>
      <c r="E284" s="267"/>
      <c r="F284" s="267"/>
      <c r="G284" s="267"/>
      <c r="H284" s="267"/>
      <c r="I284" s="267"/>
      <c r="J284" s="267"/>
    </row>
    <row r="285" spans="1:10" ht="12.75">
      <c r="A285" s="267"/>
      <c r="B285" s="267"/>
      <c r="C285" s="267"/>
      <c r="D285" s="267"/>
      <c r="E285" s="267"/>
      <c r="F285" s="267"/>
      <c r="G285" s="267"/>
      <c r="H285" s="267"/>
      <c r="I285" s="267"/>
      <c r="J285" s="267"/>
    </row>
    <row r="286" spans="1:10" ht="12.75">
      <c r="A286" s="267"/>
      <c r="B286" s="267"/>
      <c r="C286" s="267"/>
      <c r="D286" s="267"/>
      <c r="E286" s="267"/>
      <c r="F286" s="267"/>
      <c r="G286" s="267"/>
      <c r="H286" s="267"/>
      <c r="I286" s="267"/>
      <c r="J286" s="267"/>
    </row>
    <row r="287" spans="1:10" ht="12.75">
      <c r="A287" s="267"/>
      <c r="B287" s="267"/>
      <c r="C287" s="267"/>
      <c r="D287" s="267"/>
      <c r="E287" s="267"/>
      <c r="F287" s="267"/>
      <c r="G287" s="267"/>
      <c r="H287" s="267"/>
      <c r="I287" s="267"/>
      <c r="J287" s="267"/>
    </row>
    <row r="288" spans="1:10" ht="12.75">
      <c r="A288" s="267"/>
      <c r="B288" s="267"/>
      <c r="C288" s="267"/>
      <c r="D288" s="267"/>
      <c r="E288" s="267"/>
      <c r="F288" s="267"/>
      <c r="G288" s="267"/>
      <c r="H288" s="267"/>
      <c r="I288" s="267"/>
      <c r="J288" s="267"/>
    </row>
    <row r="289" spans="1:10" ht="12.75">
      <c r="A289" s="267"/>
      <c r="B289" s="267"/>
      <c r="C289" s="267"/>
      <c r="D289" s="267"/>
      <c r="E289" s="267"/>
      <c r="F289" s="267"/>
      <c r="G289" s="267"/>
      <c r="H289" s="267"/>
      <c r="I289" s="267"/>
      <c r="J289" s="267"/>
    </row>
    <row r="290" spans="1:10" ht="12.75">
      <c r="A290" s="267"/>
      <c r="B290" s="267"/>
      <c r="C290" s="267"/>
      <c r="D290" s="267"/>
      <c r="E290" s="267"/>
      <c r="F290" s="267"/>
      <c r="G290" s="267"/>
      <c r="H290" s="267"/>
      <c r="I290" s="267"/>
      <c r="J290" s="267"/>
    </row>
    <row r="291" spans="1:10" ht="12.75">
      <c r="A291" s="267"/>
      <c r="B291" s="267"/>
      <c r="C291" s="267"/>
      <c r="D291" s="267"/>
      <c r="E291" s="267"/>
      <c r="F291" s="267"/>
      <c r="G291" s="267"/>
      <c r="H291" s="267"/>
      <c r="I291" s="267"/>
      <c r="J291" s="267"/>
    </row>
    <row r="292" spans="1:10" ht="12.75">
      <c r="A292" s="267"/>
      <c r="B292" s="267"/>
      <c r="C292" s="267"/>
      <c r="D292" s="267"/>
      <c r="E292" s="267"/>
      <c r="F292" s="267"/>
      <c r="G292" s="267"/>
      <c r="H292" s="267"/>
      <c r="I292" s="267"/>
      <c r="J292" s="267"/>
    </row>
    <row r="293" spans="1:10" ht="12.75">
      <c r="A293" s="267"/>
      <c r="B293" s="267"/>
      <c r="C293" s="267"/>
      <c r="D293" s="267"/>
      <c r="E293" s="267"/>
      <c r="F293" s="267"/>
      <c r="G293" s="267"/>
      <c r="H293" s="267"/>
      <c r="I293" s="267"/>
      <c r="J293" s="267"/>
    </row>
    <row r="294" spans="1:10" ht="12.75">
      <c r="A294" s="267"/>
      <c r="B294" s="267"/>
      <c r="C294" s="267"/>
      <c r="D294" s="267"/>
      <c r="E294" s="267"/>
      <c r="F294" s="267"/>
      <c r="G294" s="267"/>
      <c r="H294" s="267"/>
      <c r="I294" s="267"/>
      <c r="J294" s="267"/>
    </row>
    <row r="295" spans="1:10" ht="12.75">
      <c r="A295" s="267"/>
      <c r="B295" s="267"/>
      <c r="C295" s="267"/>
      <c r="D295" s="267"/>
      <c r="E295" s="267"/>
      <c r="F295" s="267"/>
      <c r="G295" s="267"/>
      <c r="H295" s="267"/>
      <c r="I295" s="267"/>
      <c r="J295" s="267"/>
    </row>
    <row r="296" spans="1:10" ht="12.75">
      <c r="A296" s="267"/>
      <c r="B296" s="267"/>
      <c r="C296" s="267"/>
      <c r="D296" s="267"/>
      <c r="E296" s="267"/>
      <c r="F296" s="267"/>
      <c r="G296" s="267"/>
      <c r="H296" s="267"/>
      <c r="I296" s="267"/>
      <c r="J296" s="267"/>
    </row>
    <row r="297" spans="1:10" ht="12.75">
      <c r="A297" s="267"/>
      <c r="B297" s="267"/>
      <c r="C297" s="267"/>
      <c r="D297" s="267"/>
      <c r="E297" s="267"/>
      <c r="F297" s="267"/>
      <c r="G297" s="267"/>
      <c r="H297" s="267"/>
      <c r="I297" s="267"/>
      <c r="J297" s="267"/>
    </row>
    <row r="298" spans="1:10" ht="12.75">
      <c r="A298" s="267"/>
      <c r="B298" s="267"/>
      <c r="C298" s="267"/>
      <c r="D298" s="267"/>
      <c r="E298" s="267"/>
      <c r="F298" s="267"/>
      <c r="G298" s="267"/>
      <c r="H298" s="267"/>
      <c r="I298" s="267"/>
      <c r="J298" s="267"/>
    </row>
    <row r="299" spans="1:10" ht="12.75">
      <c r="A299" s="267"/>
      <c r="B299" s="267"/>
      <c r="C299" s="267"/>
      <c r="D299" s="267"/>
      <c r="E299" s="267"/>
      <c r="F299" s="267"/>
      <c r="G299" s="267"/>
      <c r="H299" s="267"/>
      <c r="I299" s="267"/>
      <c r="J299" s="267"/>
    </row>
    <row r="300" spans="1:10" ht="12.75">
      <c r="A300" s="267"/>
      <c r="B300" s="267"/>
      <c r="C300" s="267"/>
      <c r="D300" s="267"/>
      <c r="E300" s="267"/>
      <c r="F300" s="267"/>
      <c r="G300" s="267"/>
      <c r="H300" s="267"/>
      <c r="I300" s="267"/>
      <c r="J300" s="267"/>
    </row>
    <row r="301" spans="1:10" ht="12.75">
      <c r="A301" s="267"/>
      <c r="B301" s="267"/>
      <c r="C301" s="267"/>
      <c r="D301" s="267"/>
      <c r="E301" s="267"/>
      <c r="F301" s="267"/>
      <c r="G301" s="267"/>
      <c r="H301" s="267"/>
      <c r="I301" s="267"/>
      <c r="J301" s="267"/>
    </row>
    <row r="302" spans="1:10" ht="12.75">
      <c r="A302" s="267"/>
      <c r="B302" s="267"/>
      <c r="C302" s="267"/>
      <c r="D302" s="267"/>
      <c r="E302" s="267"/>
      <c r="F302" s="267"/>
      <c r="G302" s="267"/>
      <c r="H302" s="267"/>
      <c r="I302" s="267"/>
      <c r="J302" s="267"/>
    </row>
    <row r="303" spans="1:10" ht="12.75">
      <c r="A303" s="267"/>
      <c r="B303" s="267"/>
      <c r="C303" s="267"/>
      <c r="D303" s="267"/>
      <c r="E303" s="267"/>
      <c r="F303" s="267"/>
      <c r="G303" s="267"/>
      <c r="H303" s="267"/>
      <c r="I303" s="267"/>
      <c r="J303" s="267"/>
    </row>
    <row r="304" spans="1:10" ht="12.75">
      <c r="A304" s="267"/>
      <c r="B304" s="267"/>
      <c r="C304" s="267"/>
      <c r="D304" s="267"/>
      <c r="E304" s="267"/>
      <c r="F304" s="267"/>
      <c r="G304" s="267"/>
      <c r="H304" s="267"/>
      <c r="I304" s="267"/>
      <c r="J304" s="267"/>
    </row>
    <row r="305" spans="1:10" ht="12.75">
      <c r="A305" s="267"/>
      <c r="B305" s="267"/>
      <c r="C305" s="267"/>
      <c r="D305" s="267"/>
      <c r="E305" s="267"/>
      <c r="F305" s="267"/>
      <c r="G305" s="267"/>
      <c r="H305" s="267"/>
      <c r="I305" s="267"/>
      <c r="J305" s="267"/>
    </row>
    <row r="306" spans="1:10" ht="12.75">
      <c r="A306" s="267"/>
      <c r="B306" s="267"/>
      <c r="C306" s="267"/>
      <c r="D306" s="267"/>
      <c r="E306" s="267"/>
      <c r="F306" s="267"/>
      <c r="G306" s="267"/>
      <c r="H306" s="267"/>
      <c r="I306" s="267"/>
      <c r="J306" s="267"/>
    </row>
    <row r="307" spans="1:10" ht="12.75">
      <c r="A307" s="267"/>
      <c r="B307" s="267"/>
      <c r="C307" s="267"/>
      <c r="D307" s="267"/>
      <c r="E307" s="267"/>
      <c r="F307" s="267"/>
      <c r="G307" s="267"/>
      <c r="H307" s="267"/>
      <c r="I307" s="267"/>
      <c r="J307" s="267"/>
    </row>
    <row r="308" spans="1:10" ht="12.75">
      <c r="A308" s="267"/>
      <c r="B308" s="267"/>
      <c r="C308" s="267"/>
      <c r="D308" s="267"/>
      <c r="E308" s="267"/>
      <c r="F308" s="267"/>
      <c r="G308" s="267"/>
      <c r="H308" s="267"/>
      <c r="I308" s="267"/>
      <c r="J308" s="267"/>
    </row>
    <row r="309" spans="1:10" ht="12.75">
      <c r="A309" s="267"/>
      <c r="B309" s="267"/>
      <c r="C309" s="267"/>
      <c r="D309" s="267"/>
      <c r="E309" s="267"/>
      <c r="F309" s="267"/>
      <c r="G309" s="267"/>
      <c r="H309" s="267"/>
      <c r="I309" s="267"/>
      <c r="J309" s="267"/>
    </row>
    <row r="310" spans="1:10" ht="12.75">
      <c r="A310" s="267"/>
      <c r="B310" s="267"/>
      <c r="C310" s="267"/>
      <c r="D310" s="267"/>
      <c r="E310" s="267"/>
      <c r="F310" s="267"/>
      <c r="G310" s="267"/>
      <c r="H310" s="267"/>
      <c r="I310" s="267"/>
      <c r="J310" s="267"/>
    </row>
    <row r="311" spans="1:10" ht="12.75">
      <c r="A311" s="267"/>
      <c r="B311" s="267"/>
      <c r="C311" s="267"/>
      <c r="D311" s="267"/>
      <c r="E311" s="267"/>
      <c r="F311" s="267"/>
      <c r="G311" s="267"/>
      <c r="H311" s="267"/>
      <c r="I311" s="267"/>
      <c r="J311" s="267"/>
    </row>
    <row r="312" spans="1:10" ht="12.75">
      <c r="A312" s="267"/>
      <c r="B312" s="267"/>
      <c r="C312" s="267"/>
      <c r="D312" s="267"/>
      <c r="E312" s="267"/>
      <c r="F312" s="267"/>
      <c r="G312" s="267"/>
      <c r="H312" s="267"/>
      <c r="I312" s="267"/>
      <c r="J312" s="267"/>
    </row>
    <row r="313" spans="1:10" ht="12.75">
      <c r="A313" s="267"/>
      <c r="B313" s="267"/>
      <c r="C313" s="267"/>
      <c r="D313" s="267"/>
      <c r="E313" s="267"/>
      <c r="F313" s="267"/>
      <c r="G313" s="267"/>
      <c r="H313" s="267"/>
      <c r="I313" s="267"/>
      <c r="J313" s="267"/>
    </row>
    <row r="314" spans="1:10" ht="12.75">
      <c r="A314" s="267"/>
      <c r="B314" s="267"/>
      <c r="C314" s="267"/>
      <c r="D314" s="267"/>
      <c r="E314" s="267"/>
      <c r="F314" s="267"/>
      <c r="G314" s="267"/>
      <c r="H314" s="267"/>
      <c r="I314" s="267"/>
      <c r="J314" s="267"/>
    </row>
    <row r="315" spans="1:10" ht="12.75">
      <c r="A315" s="267"/>
      <c r="B315" s="267"/>
      <c r="C315" s="267"/>
      <c r="D315" s="267"/>
      <c r="E315" s="267"/>
      <c r="F315" s="267"/>
      <c r="G315" s="267"/>
      <c r="H315" s="267"/>
      <c r="I315" s="267"/>
      <c r="J315" s="267"/>
    </row>
    <row r="316" spans="1:10" ht="12.75">
      <c r="A316" s="267"/>
      <c r="B316" s="267"/>
      <c r="C316" s="267"/>
      <c r="D316" s="267"/>
      <c r="E316" s="267"/>
      <c r="F316" s="267"/>
      <c r="G316" s="267"/>
      <c r="H316" s="267"/>
      <c r="I316" s="267"/>
      <c r="J316" s="267"/>
    </row>
    <row r="317" spans="1:10" ht="12.75">
      <c r="A317" s="267"/>
      <c r="B317" s="267"/>
      <c r="C317" s="267"/>
      <c r="D317" s="267"/>
      <c r="E317" s="267"/>
      <c r="F317" s="267"/>
      <c r="G317" s="267"/>
      <c r="H317" s="267"/>
      <c r="I317" s="267"/>
      <c r="J317" s="267"/>
    </row>
    <row r="318" spans="1:10" ht="12.75">
      <c r="A318" s="267"/>
      <c r="B318" s="267"/>
      <c r="C318" s="267"/>
      <c r="D318" s="267"/>
      <c r="E318" s="267"/>
      <c r="F318" s="267"/>
      <c r="G318" s="267"/>
      <c r="H318" s="267"/>
      <c r="I318" s="267"/>
      <c r="J318" s="267"/>
    </row>
    <row r="319" spans="1:10" ht="12.75">
      <c r="A319" s="267"/>
      <c r="B319" s="267"/>
      <c r="C319" s="267"/>
      <c r="D319" s="267"/>
      <c r="E319" s="267"/>
      <c r="F319" s="267"/>
      <c r="G319" s="267"/>
      <c r="H319" s="267"/>
      <c r="I319" s="267"/>
      <c r="J319" s="267"/>
    </row>
    <row r="320" spans="1:10" ht="12.75">
      <c r="A320" s="267"/>
      <c r="B320" s="267"/>
      <c r="C320" s="267"/>
      <c r="D320" s="267"/>
      <c r="E320" s="267"/>
      <c r="F320" s="267"/>
      <c r="G320" s="267"/>
      <c r="H320" s="267"/>
      <c r="I320" s="267"/>
      <c r="J320" s="267"/>
    </row>
    <row r="321" spans="1:10" ht="12.75">
      <c r="A321" s="267"/>
      <c r="B321" s="267"/>
      <c r="C321" s="267"/>
      <c r="D321" s="267"/>
      <c r="E321" s="267"/>
      <c r="F321" s="267"/>
      <c r="G321" s="267"/>
      <c r="H321" s="267"/>
      <c r="I321" s="267"/>
      <c r="J321" s="267"/>
    </row>
    <row r="322" spans="1:10" ht="12.75">
      <c r="A322" s="267"/>
      <c r="B322" s="267"/>
      <c r="C322" s="267"/>
      <c r="D322" s="267"/>
      <c r="E322" s="267"/>
      <c r="F322" s="267"/>
      <c r="G322" s="267"/>
      <c r="H322" s="267"/>
      <c r="I322" s="267"/>
      <c r="J322" s="267"/>
    </row>
    <row r="323" spans="1:10" ht="12.75">
      <c r="A323" s="267"/>
      <c r="B323" s="267"/>
      <c r="C323" s="267"/>
      <c r="D323" s="267"/>
      <c r="E323" s="267"/>
      <c r="F323" s="267"/>
      <c r="G323" s="267"/>
      <c r="H323" s="267"/>
      <c r="I323" s="267"/>
      <c r="J323" s="267"/>
    </row>
    <row r="324" spans="1:10" ht="12.75">
      <c r="A324" s="267"/>
      <c r="B324" s="267"/>
      <c r="C324" s="267"/>
      <c r="D324" s="267"/>
      <c r="E324" s="267"/>
      <c r="F324" s="267"/>
      <c r="G324" s="267"/>
      <c r="H324" s="267"/>
      <c r="I324" s="267"/>
      <c r="J324" s="267"/>
    </row>
    <row r="325" spans="1:10" ht="12.75">
      <c r="A325" s="267"/>
      <c r="B325" s="267"/>
      <c r="C325" s="267"/>
      <c r="D325" s="267"/>
      <c r="E325" s="267"/>
      <c r="F325" s="267"/>
      <c r="G325" s="267"/>
      <c r="H325" s="267"/>
      <c r="I325" s="267"/>
      <c r="J325" s="267"/>
    </row>
    <row r="326" spans="1:10" ht="12.75">
      <c r="A326" s="267"/>
      <c r="B326" s="267"/>
      <c r="C326" s="267"/>
      <c r="D326" s="267"/>
      <c r="E326" s="267"/>
      <c r="F326" s="267"/>
      <c r="G326" s="267"/>
      <c r="H326" s="267"/>
      <c r="I326" s="267"/>
      <c r="J326" s="267"/>
    </row>
    <row r="327" spans="1:10" ht="12.75">
      <c r="A327" s="267"/>
      <c r="B327" s="267"/>
      <c r="C327" s="267"/>
      <c r="D327" s="267"/>
      <c r="E327" s="267"/>
      <c r="F327" s="267"/>
      <c r="G327" s="267"/>
      <c r="H327" s="267"/>
      <c r="I327" s="267"/>
      <c r="J327" s="267"/>
    </row>
    <row r="328" spans="1:10" ht="12.75">
      <c r="A328" s="267"/>
      <c r="B328" s="267"/>
      <c r="C328" s="267"/>
      <c r="D328" s="267"/>
      <c r="E328" s="267"/>
      <c r="F328" s="267"/>
      <c r="G328" s="267"/>
      <c r="H328" s="267"/>
      <c r="I328" s="267"/>
      <c r="J328" s="267"/>
    </row>
    <row r="329" spans="1:10" ht="12.75">
      <c r="A329" s="267"/>
      <c r="B329" s="267"/>
      <c r="C329" s="267"/>
      <c r="D329" s="267"/>
      <c r="E329" s="267"/>
      <c r="F329" s="267"/>
      <c r="G329" s="267"/>
      <c r="H329" s="267"/>
      <c r="I329" s="267"/>
      <c r="J329" s="267"/>
    </row>
    <row r="330" spans="1:10" ht="12.75">
      <c r="A330" s="267"/>
      <c r="B330" s="267"/>
      <c r="C330" s="267"/>
      <c r="D330" s="267"/>
      <c r="E330" s="267"/>
      <c r="F330" s="267"/>
      <c r="G330" s="267"/>
      <c r="H330" s="267"/>
      <c r="I330" s="267"/>
      <c r="J330" s="267"/>
    </row>
    <row r="331" spans="1:10" ht="12.75">
      <c r="A331" s="267"/>
      <c r="B331" s="267"/>
      <c r="C331" s="267"/>
      <c r="D331" s="267"/>
      <c r="E331" s="267"/>
      <c r="F331" s="267"/>
      <c r="G331" s="267"/>
      <c r="H331" s="267"/>
      <c r="I331" s="267"/>
      <c r="J331" s="267"/>
    </row>
    <row r="332" spans="1:10" ht="12.75">
      <c r="A332" s="267"/>
      <c r="B332" s="267"/>
      <c r="C332" s="267"/>
      <c r="D332" s="267"/>
      <c r="E332" s="267"/>
      <c r="F332" s="267"/>
      <c r="G332" s="267"/>
      <c r="H332" s="267"/>
      <c r="I332" s="267"/>
      <c r="J332" s="267"/>
    </row>
    <row r="333" spans="1:10" ht="12.75">
      <c r="A333" s="267"/>
      <c r="B333" s="267"/>
      <c r="C333" s="267"/>
      <c r="D333" s="267"/>
      <c r="E333" s="267"/>
      <c r="F333" s="267"/>
      <c r="G333" s="267"/>
      <c r="H333" s="267"/>
      <c r="I333" s="267"/>
      <c r="J333" s="267"/>
    </row>
    <row r="334" spans="1:10" ht="12.75">
      <c r="A334" s="267"/>
      <c r="B334" s="267"/>
      <c r="C334" s="267"/>
      <c r="D334" s="267"/>
      <c r="E334" s="267"/>
      <c r="F334" s="267"/>
      <c r="G334" s="267"/>
      <c r="H334" s="267"/>
      <c r="I334" s="267"/>
      <c r="J334" s="267"/>
    </row>
    <row r="335" spans="1:10" ht="12.75">
      <c r="A335" s="267"/>
      <c r="B335" s="267"/>
      <c r="C335" s="267"/>
      <c r="D335" s="267"/>
      <c r="E335" s="267"/>
      <c r="F335" s="267"/>
      <c r="G335" s="267"/>
      <c r="H335" s="267"/>
      <c r="I335" s="267"/>
      <c r="J335" s="267"/>
    </row>
    <row r="336" spans="1:10" ht="12.75">
      <c r="A336" s="267"/>
      <c r="B336" s="267"/>
      <c r="C336" s="267"/>
      <c r="D336" s="267"/>
      <c r="E336" s="267"/>
      <c r="F336" s="267"/>
      <c r="G336" s="267"/>
      <c r="H336" s="267"/>
      <c r="I336" s="267"/>
      <c r="J336" s="267"/>
    </row>
    <row r="337" spans="1:10" ht="12.75">
      <c r="A337" s="267"/>
      <c r="B337" s="267"/>
      <c r="C337" s="267"/>
      <c r="D337" s="267"/>
      <c r="E337" s="267"/>
      <c r="F337" s="267"/>
      <c r="G337" s="267"/>
      <c r="H337" s="267"/>
      <c r="I337" s="267"/>
      <c r="J337" s="267"/>
    </row>
    <row r="338" spans="1:10" ht="12.75">
      <c r="A338" s="267"/>
      <c r="B338" s="267"/>
      <c r="C338" s="267"/>
      <c r="D338" s="267"/>
      <c r="E338" s="267"/>
      <c r="F338" s="267"/>
      <c r="G338" s="267"/>
      <c r="H338" s="267"/>
      <c r="I338" s="267"/>
      <c r="J338" s="267"/>
    </row>
    <row r="339" spans="1:10" ht="12.75">
      <c r="A339" s="267"/>
      <c r="B339" s="267"/>
      <c r="C339" s="267"/>
      <c r="D339" s="267"/>
      <c r="E339" s="267"/>
      <c r="F339" s="267"/>
      <c r="G339" s="267"/>
      <c r="H339" s="267"/>
      <c r="I339" s="267"/>
      <c r="J339" s="267"/>
    </row>
    <row r="340" spans="1:10" ht="12.75">
      <c r="A340" s="267"/>
      <c r="B340" s="267"/>
      <c r="C340" s="267"/>
      <c r="D340" s="267"/>
      <c r="E340" s="267"/>
      <c r="F340" s="267"/>
      <c r="G340" s="267"/>
      <c r="H340" s="267"/>
      <c r="I340" s="267"/>
      <c r="J340" s="267"/>
    </row>
    <row r="341" spans="1:10" ht="12.75">
      <c r="A341" s="267"/>
      <c r="B341" s="267"/>
      <c r="C341" s="267"/>
      <c r="D341" s="267"/>
      <c r="E341" s="267"/>
      <c r="F341" s="267"/>
      <c r="G341" s="267"/>
      <c r="H341" s="267"/>
      <c r="I341" s="267"/>
      <c r="J341" s="267"/>
    </row>
    <row r="342" spans="1:10" ht="12.75">
      <c r="A342" s="267"/>
      <c r="B342" s="267"/>
      <c r="C342" s="267"/>
      <c r="D342" s="267"/>
      <c r="E342" s="267"/>
      <c r="F342" s="267"/>
      <c r="G342" s="267"/>
      <c r="H342" s="267"/>
      <c r="I342" s="267"/>
      <c r="J342" s="267"/>
    </row>
    <row r="343" spans="1:10" ht="12.75">
      <c r="A343" s="267"/>
      <c r="B343" s="267"/>
      <c r="C343" s="267"/>
      <c r="D343" s="267"/>
      <c r="E343" s="267"/>
      <c r="F343" s="267"/>
      <c r="G343" s="267"/>
      <c r="H343" s="267"/>
      <c r="I343" s="267"/>
      <c r="J343" s="267"/>
    </row>
    <row r="344" spans="1:10" ht="12.75">
      <c r="A344" s="267"/>
      <c r="B344" s="267"/>
      <c r="C344" s="267"/>
      <c r="D344" s="267"/>
      <c r="E344" s="267"/>
      <c r="F344" s="267"/>
      <c r="G344" s="267"/>
      <c r="H344" s="267"/>
      <c r="I344" s="267"/>
      <c r="J344" s="267"/>
    </row>
    <row r="345" spans="1:10" ht="12.75">
      <c r="A345" s="267"/>
      <c r="B345" s="267"/>
      <c r="C345" s="267"/>
      <c r="D345" s="267"/>
      <c r="E345" s="267"/>
      <c r="F345" s="267"/>
      <c r="G345" s="267"/>
      <c r="H345" s="267"/>
      <c r="I345" s="267"/>
      <c r="J345" s="267"/>
    </row>
    <row r="346" spans="1:10" ht="12.75">
      <c r="A346" s="267"/>
      <c r="B346" s="267"/>
      <c r="C346" s="267"/>
      <c r="D346" s="267"/>
      <c r="E346" s="267"/>
      <c r="F346" s="267"/>
      <c r="G346" s="267"/>
      <c r="H346" s="267"/>
      <c r="I346" s="267"/>
      <c r="J346" s="267"/>
    </row>
    <row r="347" spans="1:10" ht="12.75">
      <c r="A347" s="267"/>
      <c r="B347" s="267"/>
      <c r="C347" s="267"/>
      <c r="D347" s="267"/>
      <c r="E347" s="267"/>
      <c r="F347" s="267"/>
      <c r="G347" s="267"/>
      <c r="H347" s="267"/>
      <c r="I347" s="267"/>
      <c r="J347" s="267"/>
    </row>
    <row r="348" spans="1:10" ht="12.75">
      <c r="A348" s="267"/>
      <c r="B348" s="267"/>
      <c r="C348" s="267"/>
      <c r="D348" s="267"/>
      <c r="E348" s="267"/>
      <c r="F348" s="267"/>
      <c r="G348" s="267"/>
      <c r="H348" s="267"/>
      <c r="I348" s="267"/>
      <c r="J348" s="267"/>
    </row>
    <row r="349" spans="1:10" ht="12.75">
      <c r="A349" s="267"/>
      <c r="B349" s="267"/>
      <c r="C349" s="267"/>
      <c r="D349" s="267"/>
      <c r="E349" s="267"/>
      <c r="F349" s="267"/>
      <c r="G349" s="267"/>
      <c r="H349" s="267"/>
      <c r="I349" s="267"/>
      <c r="J349" s="267"/>
    </row>
    <row r="350" spans="1:10" ht="12.75">
      <c r="A350" s="267"/>
      <c r="B350" s="267"/>
      <c r="C350" s="267"/>
      <c r="D350" s="267"/>
      <c r="E350" s="267"/>
      <c r="F350" s="267"/>
      <c r="G350" s="267"/>
      <c r="H350" s="267"/>
      <c r="I350" s="267"/>
      <c r="J350" s="267"/>
    </row>
    <row r="351" spans="1:10" ht="12.75">
      <c r="A351" s="267"/>
      <c r="B351" s="267"/>
      <c r="C351" s="267"/>
      <c r="D351" s="267"/>
      <c r="E351" s="267"/>
      <c r="F351" s="267"/>
      <c r="G351" s="267"/>
      <c r="H351" s="267"/>
      <c r="I351" s="267"/>
      <c r="J351" s="267"/>
    </row>
    <row r="352" spans="1:10" ht="12.75">
      <c r="A352" s="267"/>
      <c r="B352" s="267"/>
      <c r="C352" s="267"/>
      <c r="D352" s="267"/>
      <c r="E352" s="267"/>
      <c r="F352" s="267"/>
      <c r="G352" s="267"/>
      <c r="H352" s="267"/>
      <c r="I352" s="267"/>
      <c r="J352" s="267"/>
    </row>
    <row r="353" spans="1:10" ht="12.75">
      <c r="A353" s="267"/>
      <c r="B353" s="267"/>
      <c r="C353" s="267"/>
      <c r="D353" s="267"/>
      <c r="E353" s="267"/>
      <c r="F353" s="267"/>
      <c r="G353" s="267"/>
      <c r="H353" s="267"/>
      <c r="I353" s="267"/>
      <c r="J353" s="267"/>
    </row>
    <row r="354" spans="1:10" ht="12.75">
      <c r="A354" s="267"/>
      <c r="B354" s="267"/>
      <c r="C354" s="267"/>
      <c r="D354" s="267"/>
      <c r="E354" s="267"/>
      <c r="F354" s="267"/>
      <c r="G354" s="267"/>
      <c r="H354" s="267"/>
      <c r="I354" s="267"/>
      <c r="J354" s="267"/>
    </row>
    <row r="355" spans="1:10" ht="12.75">
      <c r="A355" s="267"/>
      <c r="B355" s="267"/>
      <c r="C355" s="267"/>
      <c r="D355" s="267"/>
      <c r="E355" s="267"/>
      <c r="F355" s="267"/>
      <c r="G355" s="267"/>
      <c r="H355" s="267"/>
      <c r="I355" s="267"/>
      <c r="J355" s="267"/>
    </row>
    <row r="356" spans="1:10" ht="12.75">
      <c r="A356" s="267"/>
      <c r="B356" s="267"/>
      <c r="C356" s="267"/>
      <c r="D356" s="267"/>
      <c r="E356" s="267"/>
      <c r="F356" s="267"/>
      <c r="G356" s="267"/>
      <c r="H356" s="267"/>
      <c r="I356" s="267"/>
      <c r="J356" s="267"/>
    </row>
    <row r="357" spans="1:10" ht="12.75">
      <c r="A357" s="267"/>
      <c r="B357" s="267"/>
      <c r="C357" s="267"/>
      <c r="D357" s="267"/>
      <c r="E357" s="267"/>
      <c r="F357" s="267"/>
      <c r="G357" s="267"/>
      <c r="H357" s="267"/>
      <c r="I357" s="267"/>
      <c r="J357" s="267"/>
    </row>
    <row r="358" spans="1:10" ht="12.75">
      <c r="A358" s="267"/>
      <c r="B358" s="267"/>
      <c r="C358" s="267"/>
      <c r="D358" s="267"/>
      <c r="E358" s="267"/>
      <c r="F358" s="267"/>
      <c r="G358" s="267"/>
      <c r="H358" s="267"/>
      <c r="I358" s="267"/>
      <c r="J358" s="267"/>
    </row>
    <row r="359" spans="1:10" ht="12.75">
      <c r="A359" s="267"/>
      <c r="B359" s="267"/>
      <c r="C359" s="267"/>
      <c r="D359" s="267"/>
      <c r="E359" s="267"/>
      <c r="F359" s="267"/>
      <c r="G359" s="267"/>
      <c r="H359" s="267"/>
      <c r="I359" s="267"/>
      <c r="J359" s="267"/>
    </row>
    <row r="360" spans="1:10" ht="12.75">
      <c r="A360" s="267"/>
      <c r="B360" s="267"/>
      <c r="C360" s="267"/>
      <c r="D360" s="267"/>
      <c r="E360" s="267"/>
      <c r="F360" s="267"/>
      <c r="G360" s="267"/>
      <c r="H360" s="267"/>
      <c r="I360" s="267"/>
      <c r="J360" s="267"/>
    </row>
    <row r="361" spans="1:10" ht="12.75">
      <c r="A361" s="267"/>
      <c r="B361" s="267"/>
      <c r="C361" s="267"/>
      <c r="D361" s="267"/>
      <c r="E361" s="267"/>
      <c r="F361" s="267"/>
      <c r="G361" s="267"/>
      <c r="H361" s="267"/>
      <c r="I361" s="267"/>
      <c r="J361" s="267"/>
    </row>
    <row r="362" spans="1:10" ht="12.75">
      <c r="A362" s="267"/>
      <c r="B362" s="267"/>
      <c r="C362" s="267"/>
      <c r="D362" s="267"/>
      <c r="E362" s="267"/>
      <c r="F362" s="267"/>
      <c r="G362" s="267"/>
      <c r="H362" s="267"/>
      <c r="I362" s="267"/>
      <c r="J362" s="267"/>
    </row>
    <row r="363" spans="1:10" ht="12.75">
      <c r="A363" s="267"/>
      <c r="B363" s="267"/>
      <c r="C363" s="267"/>
      <c r="D363" s="267"/>
      <c r="E363" s="267"/>
      <c r="F363" s="267"/>
      <c r="G363" s="267"/>
      <c r="H363" s="267"/>
      <c r="I363" s="267"/>
      <c r="J363" s="267"/>
    </row>
    <row r="364" spans="1:10" ht="12.75">
      <c r="A364" s="267"/>
      <c r="B364" s="267"/>
      <c r="C364" s="267"/>
      <c r="D364" s="267"/>
      <c r="E364" s="267"/>
      <c r="F364" s="267"/>
      <c r="G364" s="267"/>
      <c r="H364" s="267"/>
      <c r="I364" s="267"/>
      <c r="J364" s="267"/>
    </row>
    <row r="365" spans="1:10" ht="12.75">
      <c r="A365" s="267"/>
      <c r="B365" s="267"/>
      <c r="C365" s="267"/>
      <c r="D365" s="267"/>
      <c r="E365" s="267"/>
      <c r="F365" s="267"/>
      <c r="G365" s="267"/>
      <c r="H365" s="267"/>
      <c r="I365" s="267"/>
      <c r="J365" s="267"/>
    </row>
    <row r="366" spans="1:10" ht="12.75">
      <c r="A366" s="267"/>
      <c r="B366" s="267"/>
      <c r="C366" s="267"/>
      <c r="D366" s="267"/>
      <c r="E366" s="267"/>
      <c r="F366" s="267"/>
      <c r="G366" s="267"/>
      <c r="H366" s="267"/>
      <c r="I366" s="267"/>
      <c r="J366" s="267"/>
    </row>
    <row r="367" spans="1:10" ht="12.75">
      <c r="A367" s="267"/>
      <c r="B367" s="267"/>
      <c r="C367" s="267"/>
      <c r="D367" s="267"/>
      <c r="E367" s="267"/>
      <c r="F367" s="267"/>
      <c r="G367" s="267"/>
      <c r="H367" s="267"/>
      <c r="I367" s="267"/>
      <c r="J367" s="267"/>
    </row>
    <row r="368" spans="1:10" ht="12.75">
      <c r="A368" s="267"/>
      <c r="B368" s="267"/>
      <c r="C368" s="267"/>
      <c r="D368" s="267"/>
      <c r="E368" s="267"/>
      <c r="F368" s="267"/>
      <c r="G368" s="267"/>
      <c r="H368" s="267"/>
      <c r="I368" s="267"/>
      <c r="J368" s="267"/>
    </row>
    <row r="369" spans="1:10" ht="12.75">
      <c r="A369" s="267"/>
      <c r="B369" s="267"/>
      <c r="C369" s="267"/>
      <c r="D369" s="267"/>
      <c r="E369" s="267"/>
      <c r="F369" s="267"/>
      <c r="G369" s="267"/>
      <c r="H369" s="267"/>
      <c r="I369" s="267"/>
      <c r="J369" s="267"/>
    </row>
    <row r="370" spans="1:10" ht="12.75">
      <c r="A370" s="267"/>
      <c r="B370" s="267"/>
      <c r="C370" s="267"/>
      <c r="D370" s="267"/>
      <c r="E370" s="267"/>
      <c r="F370" s="267"/>
      <c r="G370" s="267"/>
      <c r="H370" s="267"/>
      <c r="I370" s="267"/>
      <c r="J370" s="267"/>
    </row>
    <row r="371" spans="1:10" ht="12.75">
      <c r="A371" s="267"/>
      <c r="B371" s="267"/>
      <c r="C371" s="267"/>
      <c r="D371" s="267"/>
      <c r="E371" s="267"/>
      <c r="F371" s="267"/>
      <c r="G371" s="267"/>
      <c r="H371" s="267"/>
      <c r="I371" s="267"/>
      <c r="J371" s="267"/>
    </row>
    <row r="372" spans="1:10" ht="12.75">
      <c r="A372" s="267"/>
      <c r="B372" s="267"/>
      <c r="C372" s="267"/>
      <c r="D372" s="267"/>
      <c r="E372" s="267"/>
      <c r="F372" s="267"/>
      <c r="G372" s="267"/>
      <c r="H372" s="267"/>
      <c r="I372" s="267"/>
      <c r="J372" s="267"/>
    </row>
    <row r="373" spans="1:10" ht="12.75">
      <c r="A373" s="267"/>
      <c r="B373" s="267"/>
      <c r="C373" s="267"/>
      <c r="D373" s="267"/>
      <c r="E373" s="267"/>
      <c r="F373" s="267"/>
      <c r="G373" s="267"/>
      <c r="H373" s="267"/>
      <c r="I373" s="267"/>
      <c r="J373" s="267"/>
    </row>
    <row r="374" spans="1:10" ht="12.75">
      <c r="A374" s="267"/>
      <c r="B374" s="267"/>
      <c r="C374" s="267"/>
      <c r="D374" s="267"/>
      <c r="E374" s="267"/>
      <c r="F374" s="267"/>
      <c r="G374" s="267"/>
      <c r="H374" s="267"/>
      <c r="I374" s="267"/>
      <c r="J374" s="267"/>
    </row>
    <row r="375" spans="1:10" ht="12.75">
      <c r="A375" s="267"/>
      <c r="B375" s="267"/>
      <c r="C375" s="267"/>
      <c r="D375" s="267"/>
      <c r="E375" s="267"/>
      <c r="F375" s="267"/>
      <c r="G375" s="267"/>
      <c r="H375" s="267"/>
      <c r="I375" s="267"/>
      <c r="J375" s="267"/>
    </row>
    <row r="376" spans="1:10" ht="12.75">
      <c r="A376" s="267"/>
      <c r="B376" s="267"/>
      <c r="C376" s="267"/>
      <c r="D376" s="267"/>
      <c r="E376" s="267"/>
      <c r="F376" s="267"/>
      <c r="G376" s="267"/>
      <c r="H376" s="267"/>
      <c r="I376" s="267"/>
      <c r="J376" s="267"/>
    </row>
    <row r="377" spans="1:10" ht="12.75">
      <c r="A377" s="267"/>
      <c r="B377" s="267"/>
      <c r="C377" s="267"/>
      <c r="D377" s="267"/>
      <c r="E377" s="267"/>
      <c r="F377" s="267"/>
      <c r="G377" s="267"/>
      <c r="H377" s="267"/>
      <c r="I377" s="267"/>
      <c r="J377" s="267"/>
    </row>
    <row r="378" spans="1:10" ht="12.75">
      <c r="A378" s="267"/>
      <c r="B378" s="267"/>
      <c r="C378" s="267"/>
      <c r="D378" s="267"/>
      <c r="E378" s="267"/>
      <c r="F378" s="267"/>
      <c r="G378" s="267"/>
      <c r="H378" s="267"/>
      <c r="I378" s="267"/>
      <c r="J378" s="267"/>
    </row>
    <row r="379" spans="1:10" ht="12.75">
      <c r="A379" s="267"/>
      <c r="B379" s="267"/>
      <c r="C379" s="267"/>
      <c r="D379" s="267"/>
      <c r="E379" s="267"/>
      <c r="F379" s="267"/>
      <c r="G379" s="267"/>
      <c r="H379" s="267"/>
      <c r="I379" s="267"/>
      <c r="J379" s="267"/>
    </row>
    <row r="380" spans="1:10" ht="12.75">
      <c r="A380" s="267"/>
      <c r="B380" s="267"/>
      <c r="C380" s="267"/>
      <c r="D380" s="267"/>
      <c r="E380" s="267"/>
      <c r="F380" s="267"/>
      <c r="G380" s="267"/>
      <c r="H380" s="267"/>
      <c r="I380" s="267"/>
      <c r="J380" s="267"/>
    </row>
    <row r="381" spans="1:10" ht="12.75">
      <c r="A381" s="267"/>
      <c r="B381" s="267"/>
      <c r="C381" s="267"/>
      <c r="D381" s="267"/>
      <c r="E381" s="267"/>
      <c r="F381" s="267"/>
      <c r="G381" s="267"/>
      <c r="H381" s="267"/>
      <c r="I381" s="267"/>
      <c r="J381" s="267"/>
    </row>
    <row r="382" spans="1:10" ht="12.75">
      <c r="A382" s="267"/>
      <c r="B382" s="267"/>
      <c r="C382" s="267"/>
      <c r="D382" s="267"/>
      <c r="E382" s="267"/>
      <c r="F382" s="267"/>
      <c r="G382" s="267"/>
      <c r="H382" s="267"/>
      <c r="I382" s="267"/>
      <c r="J382" s="267"/>
    </row>
    <row r="383" spans="1:10" ht="12.75">
      <c r="A383" s="267"/>
      <c r="B383" s="267"/>
      <c r="C383" s="267"/>
      <c r="D383" s="267"/>
      <c r="E383" s="267"/>
      <c r="F383" s="267"/>
      <c r="G383" s="267"/>
      <c r="H383" s="267"/>
      <c r="I383" s="267"/>
      <c r="J383" s="267"/>
    </row>
    <row r="384" spans="1:10" ht="12.75">
      <c r="A384" s="267"/>
      <c r="B384" s="267"/>
      <c r="C384" s="267"/>
      <c r="D384" s="267"/>
      <c r="E384" s="267"/>
      <c r="F384" s="267"/>
      <c r="G384" s="267"/>
      <c r="H384" s="267"/>
      <c r="I384" s="267"/>
      <c r="J384" s="267"/>
    </row>
    <row r="385" spans="1:10" ht="12.75">
      <c r="A385" s="267"/>
      <c r="B385" s="267"/>
      <c r="C385" s="267"/>
      <c r="D385" s="267"/>
      <c r="E385" s="267"/>
      <c r="F385" s="267"/>
      <c r="G385" s="267"/>
      <c r="H385" s="267"/>
      <c r="I385" s="267"/>
      <c r="J385" s="267"/>
    </row>
    <row r="386" spans="1:10" ht="12.75">
      <c r="A386" s="267"/>
      <c r="B386" s="267"/>
      <c r="C386" s="267"/>
      <c r="D386" s="267"/>
      <c r="E386" s="267"/>
      <c r="F386" s="267"/>
      <c r="G386" s="267"/>
      <c r="H386" s="267"/>
      <c r="I386" s="267"/>
      <c r="J386" s="267"/>
    </row>
    <row r="387" spans="1:10" ht="12.75">
      <c r="A387" s="267"/>
      <c r="B387" s="267"/>
      <c r="C387" s="267"/>
      <c r="D387" s="267"/>
      <c r="E387" s="267"/>
      <c r="F387" s="267"/>
      <c r="G387" s="267"/>
      <c r="H387" s="267"/>
      <c r="I387" s="267"/>
      <c r="J387" s="267"/>
    </row>
    <row r="388" spans="1:10" ht="12.75">
      <c r="A388" s="267"/>
      <c r="B388" s="267"/>
      <c r="C388" s="267"/>
      <c r="D388" s="267"/>
      <c r="E388" s="267"/>
      <c r="F388" s="267"/>
      <c r="G388" s="267"/>
      <c r="H388" s="267"/>
      <c r="I388" s="267"/>
      <c r="J388" s="267"/>
    </row>
    <row r="389" spans="1:10" ht="12.75">
      <c r="A389" s="267"/>
      <c r="B389" s="267"/>
      <c r="C389" s="267"/>
      <c r="D389" s="267"/>
      <c r="E389" s="267"/>
      <c r="F389" s="267"/>
      <c r="G389" s="267"/>
      <c r="H389" s="267"/>
      <c r="I389" s="267"/>
      <c r="J389" s="267"/>
    </row>
    <row r="390" spans="1:10" ht="12.75">
      <c r="A390" s="267"/>
      <c r="B390" s="267"/>
      <c r="C390" s="267"/>
      <c r="D390" s="267"/>
      <c r="E390" s="267"/>
      <c r="F390" s="267"/>
      <c r="G390" s="267"/>
      <c r="H390" s="267"/>
      <c r="I390" s="267"/>
      <c r="J390" s="267"/>
    </row>
    <row r="391" spans="1:10" ht="12.75">
      <c r="A391" s="267"/>
      <c r="B391" s="267"/>
      <c r="C391" s="267"/>
      <c r="D391" s="267"/>
      <c r="E391" s="267"/>
      <c r="F391" s="267"/>
      <c r="G391" s="267"/>
      <c r="H391" s="267"/>
      <c r="I391" s="267"/>
      <c r="J391" s="267"/>
    </row>
    <row r="392" spans="1:10" ht="12.75">
      <c r="A392" s="267"/>
      <c r="B392" s="267"/>
      <c r="C392" s="267"/>
      <c r="D392" s="267"/>
      <c r="E392" s="267"/>
      <c r="F392" s="267"/>
      <c r="G392" s="267"/>
      <c r="H392" s="267"/>
      <c r="I392" s="267"/>
      <c r="J392" s="267"/>
    </row>
    <row r="393" spans="1:10" ht="12.75">
      <c r="A393" s="267"/>
      <c r="B393" s="267"/>
      <c r="C393" s="267"/>
      <c r="D393" s="267"/>
      <c r="E393" s="267"/>
      <c r="F393" s="267"/>
      <c r="G393" s="267"/>
      <c r="H393" s="267"/>
      <c r="I393" s="267"/>
      <c r="J393" s="267"/>
    </row>
    <row r="394" spans="1:10" ht="12.75">
      <c r="A394" s="267"/>
      <c r="B394" s="267"/>
      <c r="C394" s="267"/>
      <c r="D394" s="267"/>
      <c r="E394" s="267"/>
      <c r="F394" s="267"/>
      <c r="G394" s="267"/>
      <c r="H394" s="267"/>
      <c r="I394" s="267"/>
      <c r="J394" s="267"/>
    </row>
    <row r="395" spans="1:10" ht="12.75">
      <c r="A395" s="267"/>
      <c r="B395" s="267"/>
      <c r="C395" s="267"/>
      <c r="D395" s="267"/>
      <c r="E395" s="267"/>
      <c r="F395" s="267"/>
      <c r="G395" s="267"/>
      <c r="H395" s="267"/>
      <c r="I395" s="267"/>
      <c r="J395" s="267"/>
    </row>
    <row r="396" spans="1:10" ht="12.75">
      <c r="A396" s="267"/>
      <c r="B396" s="267"/>
      <c r="C396" s="267"/>
      <c r="D396" s="267"/>
      <c r="E396" s="267"/>
      <c r="F396" s="267"/>
      <c r="G396" s="267"/>
      <c r="H396" s="267"/>
      <c r="I396" s="267"/>
      <c r="J396" s="267"/>
    </row>
    <row r="397" spans="1:10" ht="12.75">
      <c r="A397" s="267"/>
      <c r="B397" s="267"/>
      <c r="C397" s="267"/>
      <c r="D397" s="267"/>
      <c r="E397" s="267"/>
      <c r="F397" s="267"/>
      <c r="G397" s="267"/>
      <c r="H397" s="267"/>
      <c r="I397" s="267"/>
      <c r="J397" s="267"/>
    </row>
    <row r="398" spans="1:10" ht="12.75">
      <c r="A398" s="267"/>
      <c r="B398" s="267"/>
      <c r="C398" s="267"/>
      <c r="D398" s="267"/>
      <c r="E398" s="267"/>
      <c r="F398" s="267"/>
      <c r="G398" s="267"/>
      <c r="H398" s="267"/>
      <c r="I398" s="267"/>
      <c r="J398" s="267"/>
    </row>
    <row r="399" spans="1:10" ht="12.75">
      <c r="A399" s="267"/>
      <c r="B399" s="267"/>
      <c r="C399" s="267"/>
      <c r="D399" s="267"/>
      <c r="E399" s="267"/>
      <c r="F399" s="267"/>
      <c r="G399" s="267"/>
      <c r="H399" s="267"/>
      <c r="I399" s="267"/>
      <c r="J399" s="267"/>
    </row>
    <row r="400" spans="1:10" ht="12.75">
      <c r="A400" s="267"/>
      <c r="B400" s="267"/>
      <c r="C400" s="267"/>
      <c r="D400" s="267"/>
      <c r="E400" s="267"/>
      <c r="F400" s="267"/>
      <c r="G400" s="267"/>
      <c r="H400" s="267"/>
      <c r="I400" s="267"/>
      <c r="J400" s="267"/>
    </row>
    <row r="401" spans="1:10" ht="12.75">
      <c r="A401" s="267"/>
      <c r="B401" s="267"/>
      <c r="C401" s="267"/>
      <c r="D401" s="267"/>
      <c r="E401" s="267"/>
      <c r="F401" s="267"/>
      <c r="G401" s="267"/>
      <c r="H401" s="267"/>
      <c r="I401" s="267"/>
      <c r="J401" s="267"/>
    </row>
    <row r="402" spans="1:10" ht="12.75">
      <c r="A402" s="267"/>
      <c r="B402" s="267"/>
      <c r="C402" s="267"/>
      <c r="D402" s="267"/>
      <c r="E402" s="267"/>
      <c r="F402" s="267"/>
      <c r="G402" s="267"/>
      <c r="H402" s="267"/>
      <c r="I402" s="267"/>
      <c r="J402" s="267"/>
    </row>
    <row r="403" spans="1:10" ht="12.75">
      <c r="A403" s="267"/>
      <c r="B403" s="267"/>
      <c r="C403" s="267"/>
      <c r="D403" s="267"/>
      <c r="E403" s="267"/>
      <c r="F403" s="267"/>
      <c r="G403" s="267"/>
      <c r="H403" s="267"/>
      <c r="I403" s="267"/>
      <c r="J403" s="267"/>
    </row>
    <row r="404" spans="1:10" ht="12.75">
      <c r="A404" s="267"/>
      <c r="B404" s="267"/>
      <c r="C404" s="267"/>
      <c r="D404" s="267"/>
      <c r="E404" s="267"/>
      <c r="F404" s="267"/>
      <c r="G404" s="267"/>
      <c r="H404" s="267"/>
      <c r="I404" s="267"/>
      <c r="J404" s="267"/>
    </row>
    <row r="405" spans="1:10" ht="12.75">
      <c r="A405" s="267"/>
      <c r="B405" s="267"/>
      <c r="C405" s="267"/>
      <c r="D405" s="267"/>
      <c r="E405" s="267"/>
      <c r="F405" s="267"/>
      <c r="G405" s="267"/>
      <c r="H405" s="267"/>
      <c r="I405" s="267"/>
      <c r="J405" s="267"/>
    </row>
    <row r="406" spans="1:10" ht="12.75">
      <c r="A406" s="267"/>
      <c r="B406" s="267"/>
      <c r="C406" s="267"/>
      <c r="D406" s="267"/>
      <c r="E406" s="267"/>
      <c r="F406" s="267"/>
      <c r="G406" s="267"/>
      <c r="H406" s="267"/>
      <c r="I406" s="267"/>
      <c r="J406" s="267"/>
    </row>
    <row r="407" spans="1:10" ht="12.75">
      <c r="A407" s="267"/>
      <c r="B407" s="267"/>
      <c r="C407" s="267"/>
      <c r="D407" s="267"/>
      <c r="E407" s="267"/>
      <c r="F407" s="267"/>
      <c r="G407" s="267"/>
      <c r="H407" s="267"/>
      <c r="I407" s="267"/>
      <c r="J407" s="267"/>
    </row>
    <row r="408" spans="1:10" ht="12.75">
      <c r="A408" s="267"/>
      <c r="B408" s="267"/>
      <c r="C408" s="267"/>
      <c r="D408" s="267"/>
      <c r="E408" s="267"/>
      <c r="F408" s="267"/>
      <c r="G408" s="267"/>
      <c r="H408" s="267"/>
      <c r="I408" s="267"/>
      <c r="J408" s="267"/>
    </row>
    <row r="409" spans="1:10" ht="12.75">
      <c r="A409" s="267"/>
      <c r="B409" s="267"/>
      <c r="C409" s="267"/>
      <c r="D409" s="267"/>
      <c r="E409" s="267"/>
      <c r="F409" s="267"/>
      <c r="G409" s="267"/>
      <c r="H409" s="267"/>
      <c r="I409" s="267"/>
      <c r="J409" s="267"/>
    </row>
    <row r="410" spans="1:10" ht="12.75">
      <c r="A410" s="267"/>
      <c r="B410" s="267"/>
      <c r="C410" s="267"/>
      <c r="D410" s="267"/>
      <c r="E410" s="267"/>
      <c r="F410" s="267"/>
      <c r="G410" s="267"/>
      <c r="H410" s="267"/>
      <c r="I410" s="267"/>
      <c r="J410" s="267"/>
    </row>
    <row r="411" spans="1:10" ht="12.75">
      <c r="A411" s="267"/>
      <c r="B411" s="267"/>
      <c r="C411" s="267"/>
      <c r="D411" s="267"/>
      <c r="E411" s="267"/>
      <c r="F411" s="267"/>
      <c r="G411" s="267"/>
      <c r="H411" s="267"/>
      <c r="I411" s="267"/>
      <c r="J411" s="267"/>
    </row>
    <row r="412" spans="1:10" ht="12.75">
      <c r="A412" s="267"/>
      <c r="B412" s="267"/>
      <c r="C412" s="267"/>
      <c r="D412" s="267"/>
      <c r="E412" s="267"/>
      <c r="F412" s="267"/>
      <c r="G412" s="267"/>
      <c r="H412" s="267"/>
      <c r="I412" s="267"/>
      <c r="J412" s="267"/>
    </row>
    <row r="413" spans="1:10" ht="12.75">
      <c r="A413" s="267"/>
      <c r="B413" s="267"/>
      <c r="C413" s="267"/>
      <c r="D413" s="267"/>
      <c r="E413" s="267"/>
      <c r="F413" s="267"/>
      <c r="G413" s="267"/>
      <c r="H413" s="267"/>
      <c r="I413" s="267"/>
      <c r="J413" s="267"/>
    </row>
    <row r="414" spans="1:10" ht="12.75">
      <c r="A414" s="267"/>
      <c r="B414" s="267"/>
      <c r="C414" s="267"/>
      <c r="D414" s="267"/>
      <c r="E414" s="267"/>
      <c r="F414" s="267"/>
      <c r="G414" s="267"/>
      <c r="H414" s="267"/>
      <c r="I414" s="267"/>
      <c r="J414" s="267"/>
    </row>
    <row r="415" spans="1:10" ht="12.75">
      <c r="A415" s="267"/>
      <c r="B415" s="267"/>
      <c r="C415" s="267"/>
      <c r="D415" s="267"/>
      <c r="E415" s="267"/>
      <c r="F415" s="267"/>
      <c r="G415" s="267"/>
      <c r="H415" s="267"/>
      <c r="I415" s="267"/>
      <c r="J415" s="267"/>
    </row>
    <row r="416" spans="1:10" ht="12.75">
      <c r="A416" s="267"/>
      <c r="B416" s="267"/>
      <c r="C416" s="267"/>
      <c r="D416" s="267"/>
      <c r="E416" s="267"/>
      <c r="F416" s="267"/>
      <c r="G416" s="267"/>
      <c r="H416" s="267"/>
      <c r="I416" s="267"/>
      <c r="J416" s="267"/>
    </row>
    <row r="417" spans="1:10" ht="12.75">
      <c r="A417" s="267"/>
      <c r="B417" s="267"/>
      <c r="C417" s="267"/>
      <c r="D417" s="267"/>
      <c r="E417" s="267"/>
      <c r="F417" s="267"/>
      <c r="G417" s="267"/>
      <c r="H417" s="267"/>
      <c r="I417" s="267"/>
      <c r="J417" s="267"/>
    </row>
    <row r="418" spans="1:10" ht="12.75">
      <c r="A418" s="267"/>
      <c r="B418" s="267"/>
      <c r="C418" s="267"/>
      <c r="D418" s="267"/>
      <c r="E418" s="267"/>
      <c r="F418" s="267"/>
      <c r="G418" s="267"/>
      <c r="H418" s="267"/>
      <c r="I418" s="267"/>
      <c r="J418" s="267"/>
    </row>
    <row r="419" spans="1:10" ht="12.75">
      <c r="A419" s="267"/>
      <c r="B419" s="267"/>
      <c r="C419" s="267"/>
      <c r="D419" s="267"/>
      <c r="E419" s="267"/>
      <c r="F419" s="267"/>
      <c r="G419" s="267"/>
      <c r="H419" s="267"/>
      <c r="I419" s="267"/>
      <c r="J419" s="267"/>
    </row>
    <row r="420" spans="1:10" ht="12.75">
      <c r="A420" s="267"/>
      <c r="B420" s="267"/>
      <c r="C420" s="267"/>
      <c r="D420" s="267"/>
      <c r="E420" s="267"/>
      <c r="F420" s="267"/>
      <c r="G420" s="267"/>
      <c r="H420" s="267"/>
      <c r="I420" s="267"/>
      <c r="J420" s="267"/>
    </row>
    <row r="421" spans="1:10" ht="12.75">
      <c r="A421" s="267"/>
      <c r="B421" s="267"/>
      <c r="C421" s="267"/>
      <c r="D421" s="267"/>
      <c r="E421" s="267"/>
      <c r="F421" s="267"/>
      <c r="G421" s="267"/>
      <c r="H421" s="267"/>
      <c r="I421" s="267"/>
      <c r="J421" s="267"/>
    </row>
    <row r="422" spans="1:10" ht="12.75">
      <c r="A422" s="267"/>
      <c r="B422" s="267"/>
      <c r="C422" s="267"/>
      <c r="D422" s="267"/>
      <c r="E422" s="267"/>
      <c r="F422" s="267"/>
      <c r="G422" s="267"/>
      <c r="H422" s="267"/>
      <c r="I422" s="267"/>
      <c r="J422" s="267"/>
    </row>
    <row r="423" spans="1:10" ht="12.75">
      <c r="A423" s="267"/>
      <c r="B423" s="267"/>
      <c r="C423" s="267"/>
      <c r="D423" s="267"/>
      <c r="E423" s="267"/>
      <c r="F423" s="267"/>
      <c r="G423" s="267"/>
      <c r="H423" s="267"/>
      <c r="I423" s="267"/>
      <c r="J423" s="267"/>
    </row>
    <row r="424" spans="1:10" ht="12.75">
      <c r="A424" s="267"/>
      <c r="B424" s="267"/>
      <c r="C424" s="267"/>
      <c r="D424" s="267"/>
      <c r="E424" s="267"/>
      <c r="F424" s="267"/>
      <c r="G424" s="267"/>
      <c r="H424" s="267"/>
      <c r="I424" s="267"/>
      <c r="J424" s="267"/>
    </row>
    <row r="425" spans="1:10" ht="12.75">
      <c r="A425" s="267"/>
      <c r="B425" s="267"/>
      <c r="C425" s="267"/>
      <c r="D425" s="267"/>
      <c r="E425" s="267"/>
      <c r="F425" s="267"/>
      <c r="G425" s="267"/>
      <c r="H425" s="267"/>
      <c r="I425" s="267"/>
      <c r="J425" s="267"/>
    </row>
    <row r="426" spans="1:10" ht="12.75">
      <c r="A426" s="267"/>
      <c r="B426" s="267"/>
      <c r="C426" s="267"/>
      <c r="D426" s="267"/>
      <c r="E426" s="267"/>
      <c r="F426" s="267"/>
      <c r="G426" s="267"/>
      <c r="H426" s="267"/>
      <c r="I426" s="267"/>
      <c r="J426" s="267"/>
    </row>
    <row r="427" spans="1:10" ht="12.75">
      <c r="A427" s="267"/>
      <c r="B427" s="267"/>
      <c r="C427" s="267"/>
      <c r="D427" s="267"/>
      <c r="E427" s="267"/>
      <c r="F427" s="267"/>
      <c r="G427" s="267"/>
      <c r="H427" s="267"/>
      <c r="I427" s="267"/>
      <c r="J427" s="267"/>
    </row>
    <row r="428" spans="1:10" ht="12.75">
      <c r="A428" s="267"/>
      <c r="B428" s="267"/>
      <c r="C428" s="267"/>
      <c r="D428" s="267"/>
      <c r="E428" s="267"/>
      <c r="F428" s="267"/>
      <c r="G428" s="267"/>
      <c r="H428" s="267"/>
      <c r="I428" s="267"/>
      <c r="J428" s="267"/>
    </row>
    <row r="429" spans="1:10" ht="12.75">
      <c r="A429" s="267"/>
      <c r="B429" s="267"/>
      <c r="C429" s="267"/>
      <c r="D429" s="267"/>
      <c r="E429" s="267"/>
      <c r="F429" s="267"/>
      <c r="G429" s="267"/>
      <c r="H429" s="267"/>
      <c r="I429" s="267"/>
      <c r="J429" s="267"/>
    </row>
    <row r="430" spans="1:10" ht="12.75">
      <c r="A430" s="267"/>
      <c r="B430" s="267"/>
      <c r="C430" s="267"/>
      <c r="D430" s="267"/>
      <c r="E430" s="267"/>
      <c r="F430" s="267"/>
      <c r="G430" s="267"/>
      <c r="H430" s="267"/>
      <c r="I430" s="267"/>
      <c r="J430" s="267"/>
    </row>
    <row r="431" spans="1:10" ht="12.75">
      <c r="A431" s="267"/>
      <c r="B431" s="267"/>
      <c r="C431" s="267"/>
      <c r="D431" s="267"/>
      <c r="E431" s="267"/>
      <c r="F431" s="267"/>
      <c r="G431" s="267"/>
      <c r="H431" s="267"/>
      <c r="I431" s="267"/>
      <c r="J431" s="267"/>
    </row>
    <row r="432" spans="1:10" ht="12.75">
      <c r="A432" s="267"/>
      <c r="B432" s="267"/>
      <c r="C432" s="267"/>
      <c r="D432" s="267"/>
      <c r="E432" s="267"/>
      <c r="F432" s="267"/>
      <c r="G432" s="267"/>
      <c r="H432" s="267"/>
      <c r="I432" s="267"/>
      <c r="J432" s="267"/>
    </row>
    <row r="433" spans="1:10" ht="12.75">
      <c r="A433" s="267"/>
      <c r="B433" s="267"/>
      <c r="C433" s="267"/>
      <c r="D433" s="267"/>
      <c r="E433" s="267"/>
      <c r="F433" s="267"/>
      <c r="G433" s="267"/>
      <c r="H433" s="267"/>
      <c r="I433" s="267"/>
      <c r="J433" s="267"/>
    </row>
    <row r="434" spans="1:10" ht="12.75">
      <c r="A434" s="267"/>
      <c r="B434" s="267"/>
      <c r="C434" s="267"/>
      <c r="D434" s="267"/>
      <c r="E434" s="267"/>
      <c r="F434" s="267"/>
      <c r="G434" s="267"/>
      <c r="H434" s="267"/>
      <c r="I434" s="267"/>
      <c r="J434" s="267"/>
    </row>
    <row r="435" spans="1:10" ht="12.75">
      <c r="A435" s="267"/>
      <c r="B435" s="267"/>
      <c r="C435" s="267"/>
      <c r="D435" s="267"/>
      <c r="E435" s="267"/>
      <c r="F435" s="267"/>
      <c r="G435" s="267"/>
      <c r="H435" s="267"/>
      <c r="I435" s="267"/>
      <c r="J435" s="267"/>
    </row>
    <row r="436" spans="1:10" ht="12.75">
      <c r="A436" s="267"/>
      <c r="B436" s="267"/>
      <c r="C436" s="267"/>
      <c r="D436" s="267"/>
      <c r="E436" s="267"/>
      <c r="F436" s="267"/>
      <c r="G436" s="267"/>
      <c r="H436" s="267"/>
      <c r="I436" s="267"/>
      <c r="J436" s="267"/>
    </row>
    <row r="437" spans="1:10" ht="12.75">
      <c r="A437" s="267"/>
      <c r="B437" s="267"/>
      <c r="C437" s="267"/>
      <c r="D437" s="267"/>
      <c r="E437" s="267"/>
      <c r="F437" s="267"/>
      <c r="G437" s="267"/>
      <c r="H437" s="267"/>
      <c r="I437" s="267"/>
      <c r="J437" s="267"/>
    </row>
    <row r="438" spans="1:10" ht="12.75">
      <c r="A438" s="267"/>
      <c r="B438" s="267"/>
      <c r="C438" s="267"/>
      <c r="D438" s="267"/>
      <c r="E438" s="267"/>
      <c r="F438" s="267"/>
      <c r="G438" s="267"/>
      <c r="H438" s="267"/>
      <c r="I438" s="267"/>
      <c r="J438" s="267"/>
    </row>
    <row r="439" spans="1:10" ht="12.75">
      <c r="A439" s="267"/>
      <c r="B439" s="267"/>
      <c r="C439" s="267"/>
      <c r="D439" s="267"/>
      <c r="E439" s="267"/>
      <c r="F439" s="267"/>
      <c r="G439" s="267"/>
      <c r="H439" s="267"/>
      <c r="I439" s="267"/>
      <c r="J439" s="267"/>
    </row>
    <row r="440" spans="1:10" ht="12.75">
      <c r="A440" s="267"/>
      <c r="B440" s="267"/>
      <c r="C440" s="267"/>
      <c r="D440" s="267"/>
      <c r="E440" s="267"/>
      <c r="F440" s="267"/>
      <c r="G440" s="267"/>
      <c r="H440" s="267"/>
      <c r="I440" s="267"/>
      <c r="J440" s="267"/>
    </row>
    <row r="441" spans="1:10" ht="12.75">
      <c r="A441" s="267"/>
      <c r="B441" s="267"/>
      <c r="C441" s="267"/>
      <c r="D441" s="267"/>
      <c r="E441" s="267"/>
      <c r="F441" s="267"/>
      <c r="G441" s="267"/>
      <c r="H441" s="267"/>
      <c r="I441" s="267"/>
      <c r="J441" s="267"/>
    </row>
    <row r="442" spans="1:10" ht="12.75">
      <c r="A442" s="267"/>
      <c r="B442" s="267"/>
      <c r="C442" s="267"/>
      <c r="D442" s="267"/>
      <c r="E442" s="267"/>
      <c r="F442" s="267"/>
      <c r="G442" s="267"/>
      <c r="H442" s="267"/>
      <c r="I442" s="267"/>
      <c r="J442" s="267"/>
    </row>
    <row r="443" spans="1:10" ht="12.75">
      <c r="A443" s="267"/>
      <c r="B443" s="267"/>
      <c r="C443" s="267"/>
      <c r="D443" s="267"/>
      <c r="E443" s="267"/>
      <c r="F443" s="267"/>
      <c r="G443" s="267"/>
      <c r="H443" s="267"/>
      <c r="I443" s="267"/>
      <c r="J443" s="267"/>
    </row>
    <row r="444" spans="1:10" ht="12.75">
      <c r="A444" s="267"/>
      <c r="B444" s="267"/>
      <c r="C444" s="267"/>
      <c r="D444" s="267"/>
      <c r="E444" s="267"/>
      <c r="F444" s="267"/>
      <c r="G444" s="267"/>
      <c r="H444" s="267"/>
      <c r="I444" s="267"/>
      <c r="J444" s="267"/>
    </row>
    <row r="445" spans="1:10" ht="12.75">
      <c r="A445" s="267"/>
      <c r="B445" s="267"/>
      <c r="C445" s="267"/>
      <c r="D445" s="267"/>
      <c r="E445" s="267"/>
      <c r="F445" s="267"/>
      <c r="G445" s="267"/>
      <c r="H445" s="267"/>
      <c r="I445" s="267"/>
      <c r="J445" s="267"/>
    </row>
    <row r="446" spans="1:10" ht="12.75">
      <c r="A446" s="267"/>
      <c r="B446" s="267"/>
      <c r="C446" s="267"/>
      <c r="D446" s="267"/>
      <c r="E446" s="267"/>
      <c r="F446" s="267"/>
      <c r="G446" s="267"/>
      <c r="H446" s="267"/>
      <c r="I446" s="267"/>
      <c r="J446" s="267"/>
    </row>
    <row r="447" spans="1:10" ht="12.75">
      <c r="A447" s="267"/>
      <c r="B447" s="267"/>
      <c r="C447" s="267"/>
      <c r="D447" s="267"/>
      <c r="E447" s="267"/>
      <c r="F447" s="267"/>
      <c r="G447" s="267"/>
      <c r="H447" s="267"/>
      <c r="I447" s="267"/>
      <c r="J447" s="267"/>
    </row>
    <row r="448" spans="1:10" ht="12.75">
      <c r="A448" s="267"/>
      <c r="B448" s="267"/>
      <c r="C448" s="267"/>
      <c r="D448" s="267"/>
      <c r="E448" s="267"/>
      <c r="F448" s="267"/>
      <c r="G448" s="267"/>
      <c r="H448" s="267"/>
      <c r="I448" s="267"/>
      <c r="J448" s="267"/>
    </row>
    <row r="449" spans="1:10" ht="12.75">
      <c r="A449" s="267"/>
      <c r="B449" s="267"/>
      <c r="C449" s="267"/>
      <c r="D449" s="267"/>
      <c r="E449" s="267"/>
      <c r="F449" s="267"/>
      <c r="G449" s="267"/>
      <c r="H449" s="267"/>
      <c r="I449" s="267"/>
      <c r="J449" s="267"/>
    </row>
    <row r="450" spans="1:10" ht="12.75">
      <c r="A450" s="267"/>
      <c r="B450" s="267"/>
      <c r="C450" s="267"/>
      <c r="D450" s="267"/>
      <c r="E450" s="267"/>
      <c r="F450" s="267"/>
      <c r="G450" s="267"/>
      <c r="H450" s="267"/>
      <c r="I450" s="267"/>
      <c r="J450" s="267"/>
    </row>
    <row r="451" spans="1:10" ht="12.75">
      <c r="A451" s="267"/>
      <c r="B451" s="267"/>
      <c r="C451" s="267"/>
      <c r="D451" s="267"/>
      <c r="E451" s="267"/>
      <c r="F451" s="267"/>
      <c r="G451" s="267"/>
      <c r="H451" s="267"/>
      <c r="I451" s="267"/>
      <c r="J451" s="267"/>
    </row>
    <row r="452" spans="1:10" ht="12.75">
      <c r="A452" s="267"/>
      <c r="B452" s="267"/>
      <c r="C452" s="267"/>
      <c r="D452" s="267"/>
      <c r="E452" s="267"/>
      <c r="F452" s="267"/>
      <c r="G452" s="267"/>
      <c r="H452" s="267"/>
      <c r="I452" s="267"/>
      <c r="J452" s="267"/>
    </row>
    <row r="453" spans="1:10" ht="12.75">
      <c r="A453" s="267"/>
      <c r="B453" s="267"/>
      <c r="C453" s="267"/>
      <c r="D453" s="267"/>
      <c r="E453" s="267"/>
      <c r="F453" s="267"/>
      <c r="G453" s="267"/>
      <c r="H453" s="267"/>
      <c r="I453" s="267"/>
      <c r="J453" s="267"/>
    </row>
    <row r="454" spans="1:10" ht="12.75">
      <c r="A454" s="267"/>
      <c r="B454" s="267"/>
      <c r="C454" s="267"/>
      <c r="D454" s="267"/>
      <c r="E454" s="267"/>
      <c r="F454" s="267"/>
      <c r="G454" s="267"/>
      <c r="H454" s="267"/>
      <c r="I454" s="267"/>
      <c r="J454" s="267"/>
    </row>
    <row r="455" spans="1:10" ht="12.75">
      <c r="A455" s="267"/>
      <c r="B455" s="267"/>
      <c r="C455" s="267"/>
      <c r="D455" s="267"/>
      <c r="E455" s="267"/>
      <c r="F455" s="267"/>
      <c r="G455" s="267"/>
      <c r="H455" s="267"/>
      <c r="I455" s="267"/>
      <c r="J455" s="267"/>
    </row>
    <row r="456" spans="1:10" ht="12.75">
      <c r="A456" s="267"/>
      <c r="B456" s="267"/>
      <c r="C456" s="267"/>
      <c r="D456" s="267"/>
      <c r="E456" s="267"/>
      <c r="F456" s="267"/>
      <c r="G456" s="267"/>
      <c r="H456" s="267"/>
      <c r="I456" s="267"/>
      <c r="J456" s="267"/>
    </row>
    <row r="457" spans="1:10" ht="12.75">
      <c r="A457" s="267"/>
      <c r="B457" s="267"/>
      <c r="C457" s="267"/>
      <c r="D457" s="267"/>
      <c r="E457" s="267"/>
      <c r="F457" s="267"/>
      <c r="G457" s="267"/>
      <c r="H457" s="267"/>
      <c r="I457" s="267"/>
      <c r="J457" s="267"/>
    </row>
    <row r="458" spans="1:10" ht="12.75">
      <c r="A458" s="267"/>
      <c r="B458" s="267"/>
      <c r="C458" s="267"/>
      <c r="D458" s="267"/>
      <c r="E458" s="267"/>
      <c r="F458" s="267"/>
      <c r="G458" s="267"/>
      <c r="H458" s="267"/>
      <c r="I458" s="267"/>
      <c r="J458" s="267"/>
    </row>
    <row r="459" spans="1:10" ht="12.75">
      <c r="A459" s="267"/>
      <c r="B459" s="267"/>
      <c r="C459" s="267"/>
      <c r="D459" s="267"/>
      <c r="E459" s="267"/>
      <c r="F459" s="267"/>
      <c r="G459" s="267"/>
      <c r="H459" s="267"/>
      <c r="I459" s="267"/>
      <c r="J459" s="267"/>
    </row>
    <row r="460" spans="1:10" ht="12.75">
      <c r="A460" s="267"/>
      <c r="B460" s="267"/>
      <c r="C460" s="267"/>
      <c r="D460" s="267"/>
      <c r="E460" s="267"/>
      <c r="F460" s="267"/>
      <c r="G460" s="267"/>
      <c r="H460" s="267"/>
      <c r="I460" s="267"/>
      <c r="J460" s="267"/>
    </row>
    <row r="461" spans="1:10" ht="12.75">
      <c r="A461" s="267"/>
      <c r="B461" s="267"/>
      <c r="C461" s="267"/>
      <c r="D461" s="267"/>
      <c r="E461" s="267"/>
      <c r="F461" s="267"/>
      <c r="G461" s="267"/>
      <c r="H461" s="267"/>
      <c r="I461" s="267"/>
      <c r="J461" s="267"/>
    </row>
    <row r="462" spans="1:10" ht="12.75">
      <c r="A462" s="267"/>
      <c r="B462" s="267"/>
      <c r="C462" s="267"/>
      <c r="D462" s="267"/>
      <c r="E462" s="267"/>
      <c r="F462" s="267"/>
      <c r="G462" s="267"/>
      <c r="H462" s="267"/>
      <c r="I462" s="267"/>
      <c r="J462" s="267"/>
    </row>
    <row r="463" spans="1:10" ht="12.75">
      <c r="A463" s="267"/>
      <c r="B463" s="267"/>
      <c r="C463" s="267"/>
      <c r="D463" s="267"/>
      <c r="E463" s="267"/>
      <c r="F463" s="267"/>
      <c r="G463" s="267"/>
      <c r="H463" s="267"/>
      <c r="I463" s="267"/>
      <c r="J463" s="267"/>
    </row>
    <row r="464" spans="1:10" ht="12.75">
      <c r="A464" s="267"/>
      <c r="B464" s="267"/>
      <c r="C464" s="267"/>
      <c r="D464" s="267"/>
      <c r="E464" s="267"/>
      <c r="F464" s="267"/>
      <c r="G464" s="267"/>
      <c r="H464" s="267"/>
      <c r="I464" s="267"/>
      <c r="J464" s="267"/>
    </row>
    <row r="465" spans="1:10" ht="12.75">
      <c r="A465" s="267"/>
      <c r="B465" s="267"/>
      <c r="C465" s="267"/>
      <c r="D465" s="267"/>
      <c r="E465" s="267"/>
      <c r="F465" s="267"/>
      <c r="G465" s="267"/>
      <c r="H465" s="267"/>
      <c r="I465" s="267"/>
      <c r="J465" s="267"/>
    </row>
    <row r="466" spans="1:10" ht="12.75">
      <c r="A466" s="267"/>
      <c r="B466" s="267"/>
      <c r="C466" s="267"/>
      <c r="D466" s="267"/>
      <c r="E466" s="267"/>
      <c r="F466" s="267"/>
      <c r="G466" s="267"/>
      <c r="H466" s="267"/>
      <c r="I466" s="267"/>
      <c r="J466" s="267"/>
    </row>
    <row r="467" spans="1:10" ht="12.75">
      <c r="A467" s="267"/>
      <c r="B467" s="267"/>
      <c r="C467" s="267"/>
      <c r="D467" s="267"/>
      <c r="E467" s="267"/>
      <c r="F467" s="267"/>
      <c r="G467" s="267"/>
      <c r="H467" s="267"/>
      <c r="I467" s="267"/>
      <c r="J467" s="267"/>
    </row>
    <row r="468" spans="1:10" ht="12.75">
      <c r="A468" s="267"/>
      <c r="B468" s="267"/>
      <c r="C468" s="267"/>
      <c r="D468" s="267"/>
      <c r="E468" s="267"/>
      <c r="F468" s="267"/>
      <c r="G468" s="267"/>
      <c r="H468" s="267"/>
      <c r="I468" s="267"/>
      <c r="J468" s="267"/>
    </row>
    <row r="469" spans="1:10" ht="12.75">
      <c r="A469" s="267"/>
      <c r="B469" s="267"/>
      <c r="C469" s="267"/>
      <c r="D469" s="267"/>
      <c r="E469" s="267"/>
      <c r="F469" s="267"/>
      <c r="G469" s="267"/>
      <c r="H469" s="267"/>
      <c r="I469" s="267"/>
      <c r="J469" s="267"/>
    </row>
    <row r="470" spans="1:10" ht="12.75">
      <c r="A470" s="267"/>
      <c r="B470" s="267"/>
      <c r="C470" s="267"/>
      <c r="D470" s="267"/>
      <c r="E470" s="267"/>
      <c r="F470" s="267"/>
      <c r="G470" s="267"/>
      <c r="H470" s="267"/>
      <c r="I470" s="267"/>
      <c r="J470" s="267"/>
    </row>
    <row r="471" spans="1:10" ht="12.75">
      <c r="A471" s="267"/>
      <c r="B471" s="267"/>
      <c r="C471" s="267"/>
      <c r="D471" s="267"/>
      <c r="E471" s="267"/>
      <c r="F471" s="267"/>
      <c r="G471" s="267"/>
      <c r="H471" s="267"/>
      <c r="I471" s="267"/>
      <c r="J471" s="267"/>
    </row>
    <row r="472" spans="1:10" ht="12.75">
      <c r="A472" s="267"/>
      <c r="B472" s="267"/>
      <c r="C472" s="267"/>
      <c r="D472" s="267"/>
      <c r="E472" s="267"/>
      <c r="F472" s="267"/>
      <c r="G472" s="267"/>
      <c r="H472" s="267"/>
      <c r="I472" s="267"/>
      <c r="J472" s="267"/>
    </row>
    <row r="473" spans="1:10" ht="12.75">
      <c r="A473" s="267"/>
      <c r="B473" s="267"/>
      <c r="C473" s="267"/>
      <c r="D473" s="267"/>
      <c r="E473" s="267"/>
      <c r="F473" s="267"/>
      <c r="G473" s="267"/>
      <c r="H473" s="267"/>
      <c r="I473" s="267"/>
      <c r="J473" s="267"/>
    </row>
    <row r="474" spans="1:10" ht="12.75">
      <c r="A474" s="267"/>
      <c r="B474" s="267"/>
      <c r="C474" s="267"/>
      <c r="D474" s="267"/>
      <c r="E474" s="267"/>
      <c r="F474" s="267"/>
      <c r="G474" s="267"/>
      <c r="H474" s="267"/>
      <c r="I474" s="267"/>
      <c r="J474" s="267"/>
    </row>
    <row r="475" spans="1:10" ht="12.75">
      <c r="A475" s="267"/>
      <c r="B475" s="267"/>
      <c r="C475" s="267"/>
      <c r="D475" s="267"/>
      <c r="E475" s="267"/>
      <c r="F475" s="267"/>
      <c r="G475" s="267"/>
      <c r="H475" s="267"/>
      <c r="I475" s="267"/>
      <c r="J475" s="267"/>
    </row>
    <row r="476" spans="1:10" ht="12.75">
      <c r="A476" s="267"/>
      <c r="B476" s="267"/>
      <c r="C476" s="267"/>
      <c r="D476" s="267"/>
      <c r="E476" s="267"/>
      <c r="F476" s="267"/>
      <c r="G476" s="267"/>
      <c r="H476" s="267"/>
      <c r="I476" s="267"/>
      <c r="J476" s="267"/>
    </row>
    <row r="477" spans="1:10" ht="12.75">
      <c r="A477" s="267"/>
      <c r="B477" s="267"/>
      <c r="C477" s="267"/>
      <c r="D477" s="267"/>
      <c r="E477" s="267"/>
      <c r="F477" s="267"/>
      <c r="G477" s="267"/>
      <c r="H477" s="267"/>
      <c r="I477" s="267"/>
      <c r="J477" s="267"/>
    </row>
    <row r="478" spans="1:10" ht="12.75">
      <c r="A478" s="267"/>
      <c r="B478" s="267"/>
      <c r="C478" s="267"/>
      <c r="D478" s="267"/>
      <c r="E478" s="267"/>
      <c r="F478" s="267"/>
      <c r="G478" s="267"/>
      <c r="H478" s="267"/>
      <c r="I478" s="267"/>
      <c r="J478" s="267"/>
    </row>
    <row r="479" spans="1:10" ht="12.75">
      <c r="A479" s="267"/>
      <c r="B479" s="267"/>
      <c r="C479" s="267"/>
      <c r="D479" s="267"/>
      <c r="E479" s="267"/>
      <c r="F479" s="267"/>
      <c r="G479" s="267"/>
      <c r="H479" s="267"/>
      <c r="I479" s="267"/>
      <c r="J479" s="267"/>
    </row>
    <row r="480" spans="1:10" ht="12.75">
      <c r="A480" s="267"/>
      <c r="B480" s="267"/>
      <c r="C480" s="267"/>
      <c r="D480" s="267"/>
      <c r="E480" s="267"/>
      <c r="F480" s="267"/>
      <c r="G480" s="267"/>
      <c r="H480" s="267"/>
      <c r="I480" s="267"/>
      <c r="J480" s="267"/>
    </row>
    <row r="481" spans="1:10" ht="12.75">
      <c r="A481" s="267"/>
      <c r="B481" s="267"/>
      <c r="C481" s="267"/>
      <c r="D481" s="267"/>
      <c r="E481" s="267"/>
      <c r="F481" s="267"/>
      <c r="G481" s="267"/>
      <c r="H481" s="267"/>
      <c r="I481" s="267"/>
      <c r="J481" s="267"/>
    </row>
    <row r="482" spans="1:10" ht="12.75">
      <c r="A482" s="267"/>
      <c r="B482" s="267"/>
      <c r="C482" s="267"/>
      <c r="D482" s="267"/>
      <c r="E482" s="267"/>
      <c r="F482" s="267"/>
      <c r="G482" s="267"/>
      <c r="H482" s="267"/>
      <c r="I482" s="267"/>
      <c r="J482" s="267"/>
    </row>
    <row r="483" spans="1:10" ht="12.75">
      <c r="A483" s="267"/>
      <c r="B483" s="267"/>
      <c r="C483" s="267"/>
      <c r="D483" s="267"/>
      <c r="E483" s="267"/>
      <c r="F483" s="267"/>
      <c r="G483" s="267"/>
      <c r="H483" s="267"/>
      <c r="I483" s="267"/>
      <c r="J483" s="267"/>
    </row>
    <row r="484" spans="1:10" ht="12.75">
      <c r="A484" s="267"/>
      <c r="B484" s="267"/>
      <c r="C484" s="267"/>
      <c r="D484" s="267"/>
      <c r="E484" s="267"/>
      <c r="F484" s="267"/>
      <c r="G484" s="267"/>
      <c r="H484" s="267"/>
      <c r="I484" s="267"/>
      <c r="J484" s="267"/>
    </row>
    <row r="485" spans="1:10" ht="12.75">
      <c r="A485" s="267"/>
      <c r="B485" s="267"/>
      <c r="C485" s="267"/>
      <c r="D485" s="267"/>
      <c r="E485" s="267"/>
      <c r="F485" s="267"/>
      <c r="G485" s="267"/>
      <c r="H485" s="267"/>
      <c r="I485" s="267"/>
      <c r="J485" s="267"/>
    </row>
    <row r="486" spans="1:10" ht="12.75">
      <c r="A486" s="267"/>
      <c r="B486" s="267"/>
      <c r="C486" s="267"/>
      <c r="D486" s="267"/>
      <c r="E486" s="267"/>
      <c r="F486" s="267"/>
      <c r="G486" s="267"/>
      <c r="H486" s="267"/>
      <c r="I486" s="267"/>
      <c r="J486" s="267"/>
    </row>
    <row r="487" spans="1:10" ht="12.75">
      <c r="A487" s="267"/>
      <c r="B487" s="267"/>
      <c r="C487" s="267"/>
      <c r="D487" s="267"/>
      <c r="E487" s="267"/>
      <c r="F487" s="267"/>
      <c r="G487" s="267"/>
      <c r="H487" s="267"/>
      <c r="I487" s="267"/>
      <c r="J487" s="267"/>
    </row>
    <row r="488" spans="1:10" ht="12.75">
      <c r="A488" s="267"/>
      <c r="B488" s="267"/>
      <c r="C488" s="267"/>
      <c r="D488" s="267"/>
      <c r="E488" s="267"/>
      <c r="F488" s="267"/>
      <c r="G488" s="267"/>
      <c r="H488" s="267"/>
      <c r="I488" s="267"/>
      <c r="J488" s="267"/>
    </row>
    <row r="489" spans="1:10" ht="12.75">
      <c r="A489" s="267"/>
      <c r="B489" s="267"/>
      <c r="C489" s="267"/>
      <c r="D489" s="267"/>
      <c r="E489" s="267"/>
      <c r="F489" s="267"/>
      <c r="G489" s="267"/>
      <c r="H489" s="267"/>
      <c r="I489" s="267"/>
      <c r="J489" s="267"/>
    </row>
    <row r="490" spans="1:10" ht="12.75">
      <c r="A490" s="267"/>
      <c r="B490" s="267"/>
      <c r="C490" s="267"/>
      <c r="D490" s="267"/>
      <c r="E490" s="267"/>
      <c r="F490" s="267"/>
      <c r="G490" s="267"/>
      <c r="H490" s="267"/>
      <c r="I490" s="267"/>
      <c r="J490" s="267"/>
    </row>
    <row r="491" spans="1:10" ht="12.75">
      <c r="A491" s="267"/>
      <c r="B491" s="267"/>
      <c r="C491" s="267"/>
      <c r="D491" s="267"/>
      <c r="E491" s="267"/>
      <c r="F491" s="267"/>
      <c r="G491" s="267"/>
      <c r="H491" s="267"/>
      <c r="I491" s="267"/>
      <c r="J491" s="267"/>
    </row>
    <row r="492" spans="1:10" ht="12.75">
      <c r="A492" s="267"/>
      <c r="B492" s="267"/>
      <c r="C492" s="267"/>
      <c r="D492" s="267"/>
      <c r="E492" s="267"/>
      <c r="F492" s="267"/>
      <c r="G492" s="267"/>
      <c r="H492" s="267"/>
      <c r="I492" s="267"/>
      <c r="J492" s="267"/>
    </row>
    <row r="493" spans="1:10" ht="12.75">
      <c r="A493" s="267"/>
      <c r="B493" s="267"/>
      <c r="C493" s="267"/>
      <c r="D493" s="267"/>
      <c r="E493" s="267"/>
      <c r="F493" s="267"/>
      <c r="G493" s="267"/>
      <c r="H493" s="267"/>
      <c r="I493" s="267"/>
      <c r="J493" s="267"/>
    </row>
    <row r="494" spans="1:10" ht="12.75">
      <c r="A494" s="267"/>
      <c r="B494" s="267"/>
      <c r="C494" s="267"/>
      <c r="D494" s="267"/>
      <c r="E494" s="267"/>
      <c r="F494" s="267"/>
      <c r="G494" s="267"/>
      <c r="H494" s="267"/>
      <c r="I494" s="267"/>
      <c r="J494" s="267"/>
    </row>
    <row r="495" spans="1:10" ht="12.75">
      <c r="A495" s="267"/>
      <c r="B495" s="267"/>
      <c r="C495" s="267"/>
      <c r="D495" s="267"/>
      <c r="E495" s="267"/>
      <c r="F495" s="267"/>
      <c r="G495" s="267"/>
      <c r="H495" s="267"/>
      <c r="I495" s="267"/>
      <c r="J495" s="267"/>
    </row>
    <row r="496" spans="1:10" ht="12.75">
      <c r="A496" s="267"/>
      <c r="B496" s="267"/>
      <c r="C496" s="267"/>
      <c r="D496" s="267"/>
      <c r="E496" s="267"/>
      <c r="F496" s="267"/>
      <c r="G496" s="267"/>
      <c r="H496" s="267"/>
      <c r="I496" s="267"/>
      <c r="J496" s="267"/>
    </row>
    <row r="497" spans="1:10" ht="12.75">
      <c r="A497" s="267"/>
      <c r="B497" s="267"/>
      <c r="C497" s="267"/>
      <c r="D497" s="267"/>
      <c r="E497" s="267"/>
      <c r="F497" s="267"/>
      <c r="G497" s="267"/>
      <c r="H497" s="267"/>
      <c r="I497" s="267"/>
      <c r="J497" s="267"/>
    </row>
    <row r="498" spans="1:10" ht="12.75">
      <c r="A498" s="267"/>
      <c r="B498" s="267"/>
      <c r="C498" s="267"/>
      <c r="D498" s="267"/>
      <c r="E498" s="267"/>
      <c r="F498" s="267"/>
      <c r="G498" s="267"/>
      <c r="H498" s="267"/>
      <c r="I498" s="267"/>
      <c r="J498" s="267"/>
    </row>
    <row r="499" spans="1:10" ht="12.75">
      <c r="A499" s="267"/>
      <c r="B499" s="267"/>
      <c r="C499" s="267"/>
      <c r="D499" s="267"/>
      <c r="E499" s="267"/>
      <c r="F499" s="267"/>
      <c r="G499" s="267"/>
      <c r="H499" s="267"/>
      <c r="I499" s="267"/>
      <c r="J499" s="267"/>
    </row>
    <row r="500" spans="1:10" ht="12.75">
      <c r="A500" s="267"/>
      <c r="B500" s="267"/>
      <c r="C500" s="267"/>
      <c r="D500" s="267"/>
      <c r="E500" s="267"/>
      <c r="F500" s="267"/>
      <c r="G500" s="267"/>
      <c r="H500" s="267"/>
      <c r="I500" s="267"/>
      <c r="J500" s="267"/>
    </row>
    <row r="501" spans="1:10" ht="12.75">
      <c r="A501" s="267"/>
      <c r="B501" s="267"/>
      <c r="C501" s="267"/>
      <c r="D501" s="267"/>
      <c r="E501" s="267"/>
      <c r="F501" s="267"/>
      <c r="G501" s="267"/>
      <c r="H501" s="267"/>
      <c r="I501" s="267"/>
      <c r="J501" s="267"/>
    </row>
    <row r="502" spans="1:10" ht="12.75">
      <c r="A502" s="267"/>
      <c r="B502" s="267"/>
      <c r="C502" s="267"/>
      <c r="D502" s="267"/>
      <c r="E502" s="267"/>
      <c r="F502" s="267"/>
      <c r="G502" s="267"/>
      <c r="H502" s="267"/>
      <c r="I502" s="267"/>
      <c r="J502" s="267"/>
    </row>
    <row r="503" spans="1:10" ht="12.75">
      <c r="A503" s="267"/>
      <c r="B503" s="267"/>
      <c r="C503" s="267"/>
      <c r="D503" s="267"/>
      <c r="E503" s="267"/>
      <c r="F503" s="267"/>
      <c r="G503" s="267"/>
      <c r="H503" s="267"/>
      <c r="I503" s="267"/>
      <c r="J503" s="267"/>
    </row>
    <row r="504" spans="1:10" ht="12.75">
      <c r="A504" s="267"/>
      <c r="B504" s="267"/>
      <c r="C504" s="267"/>
      <c r="D504" s="267"/>
      <c r="E504" s="267"/>
      <c r="F504" s="267"/>
      <c r="G504" s="267"/>
      <c r="H504" s="267"/>
      <c r="I504" s="267"/>
      <c r="J504" s="267"/>
    </row>
    <row r="505" spans="1:10" ht="12.75">
      <c r="A505" s="267"/>
      <c r="B505" s="267"/>
      <c r="C505" s="267"/>
      <c r="D505" s="267"/>
      <c r="E505" s="267"/>
      <c r="F505" s="267"/>
      <c r="G505" s="267"/>
      <c r="H505" s="267"/>
      <c r="I505" s="267"/>
      <c r="J505" s="267"/>
    </row>
    <row r="506" spans="1:10" ht="12.75">
      <c r="A506" s="267"/>
      <c r="B506" s="267"/>
      <c r="C506" s="267"/>
      <c r="D506" s="267"/>
      <c r="E506" s="267"/>
      <c r="F506" s="267"/>
      <c r="G506" s="267"/>
      <c r="H506" s="267"/>
      <c r="I506" s="267"/>
      <c r="J506" s="267"/>
    </row>
    <row r="507" spans="1:10" ht="12.75">
      <c r="A507" s="267"/>
      <c r="B507" s="267"/>
      <c r="C507" s="267"/>
      <c r="D507" s="267"/>
      <c r="E507" s="267"/>
      <c r="F507" s="267"/>
      <c r="G507" s="267"/>
      <c r="H507" s="267"/>
      <c r="I507" s="267"/>
      <c r="J507" s="267"/>
    </row>
    <row r="508" spans="1:10" ht="12.75">
      <c r="A508" s="267"/>
      <c r="B508" s="267"/>
      <c r="C508" s="267"/>
      <c r="D508" s="267"/>
      <c r="E508" s="267"/>
      <c r="F508" s="267"/>
      <c r="G508" s="267"/>
      <c r="H508" s="267"/>
      <c r="I508" s="267"/>
      <c r="J508" s="267"/>
    </row>
    <row r="509" spans="1:10" ht="12.75">
      <c r="A509" s="267"/>
      <c r="B509" s="267"/>
      <c r="C509" s="267"/>
      <c r="D509" s="267"/>
      <c r="E509" s="267"/>
      <c r="F509" s="267"/>
      <c r="G509" s="267"/>
      <c r="H509" s="267"/>
      <c r="I509" s="267"/>
      <c r="J509" s="267"/>
    </row>
    <row r="510" spans="1:10" ht="12.75">
      <c r="A510" s="267"/>
      <c r="B510" s="267"/>
      <c r="C510" s="267"/>
      <c r="D510" s="267"/>
      <c r="E510" s="267"/>
      <c r="F510" s="267"/>
      <c r="G510" s="267"/>
      <c r="H510" s="267"/>
      <c r="I510" s="267"/>
      <c r="J510" s="267"/>
    </row>
    <row r="511" spans="1:10" ht="12.75">
      <c r="A511" s="267"/>
      <c r="B511" s="267"/>
      <c r="C511" s="267"/>
      <c r="D511" s="267"/>
      <c r="E511" s="267"/>
      <c r="F511" s="267"/>
      <c r="G511" s="267"/>
      <c r="H511" s="267"/>
      <c r="I511" s="267"/>
      <c r="J511" s="267"/>
    </row>
    <row r="512" spans="1:10" ht="12.75">
      <c r="A512" s="267"/>
      <c r="B512" s="267"/>
      <c r="C512" s="267"/>
      <c r="D512" s="267"/>
      <c r="E512" s="267"/>
      <c r="F512" s="267"/>
      <c r="G512" s="267"/>
      <c r="H512" s="267"/>
      <c r="I512" s="267"/>
      <c r="J512" s="267"/>
    </row>
    <row r="513" spans="1:10" ht="12.75">
      <c r="A513" s="267"/>
      <c r="B513" s="267"/>
      <c r="C513" s="267"/>
      <c r="D513" s="267"/>
      <c r="E513" s="267"/>
      <c r="F513" s="267"/>
      <c r="G513" s="267"/>
      <c r="H513" s="267"/>
      <c r="I513" s="267"/>
      <c r="J513" s="267"/>
    </row>
    <row r="514" spans="1:10" ht="12.75">
      <c r="A514" s="267"/>
      <c r="B514" s="267"/>
      <c r="C514" s="267"/>
      <c r="D514" s="267"/>
      <c r="E514" s="267"/>
      <c r="F514" s="267"/>
      <c r="G514" s="267"/>
      <c r="H514" s="267"/>
      <c r="I514" s="267"/>
      <c r="J514" s="267"/>
    </row>
    <row r="515" spans="1:10" ht="12.75">
      <c r="A515" s="267"/>
      <c r="B515" s="267"/>
      <c r="C515" s="267"/>
      <c r="D515" s="267"/>
      <c r="E515" s="267"/>
      <c r="F515" s="267"/>
      <c r="G515" s="267"/>
      <c r="H515" s="267"/>
      <c r="I515" s="267"/>
      <c r="J515" s="267"/>
    </row>
    <row r="516" spans="1:10" ht="12.75">
      <c r="A516" s="267"/>
      <c r="B516" s="267"/>
      <c r="C516" s="267"/>
      <c r="D516" s="267"/>
      <c r="E516" s="267"/>
      <c r="F516" s="267"/>
      <c r="G516" s="267"/>
      <c r="H516" s="267"/>
      <c r="I516" s="267"/>
      <c r="J516" s="267"/>
    </row>
    <row r="517" spans="1:10" ht="12.75">
      <c r="A517" s="267"/>
      <c r="B517" s="267"/>
      <c r="C517" s="267"/>
      <c r="D517" s="267"/>
      <c r="E517" s="267"/>
      <c r="F517" s="267"/>
      <c r="G517" s="267"/>
      <c r="H517" s="267"/>
      <c r="I517" s="267"/>
      <c r="J517" s="267"/>
    </row>
    <row r="518" spans="1:10" ht="12.75">
      <c r="A518" s="267"/>
      <c r="B518" s="267"/>
      <c r="C518" s="267"/>
      <c r="D518" s="267"/>
      <c r="E518" s="267"/>
      <c r="F518" s="267"/>
      <c r="G518" s="267"/>
      <c r="H518" s="267"/>
      <c r="I518" s="267"/>
      <c r="J518" s="267"/>
    </row>
    <row r="519" spans="1:10" ht="12.75">
      <c r="A519" s="267"/>
      <c r="B519" s="267"/>
      <c r="C519" s="267"/>
      <c r="D519" s="267"/>
      <c r="E519" s="267"/>
      <c r="F519" s="267"/>
      <c r="G519" s="267"/>
      <c r="H519" s="267"/>
      <c r="I519" s="267"/>
      <c r="J519" s="267"/>
    </row>
    <row r="520" spans="1:10" ht="12.75">
      <c r="A520" s="267"/>
      <c r="B520" s="267"/>
      <c r="C520" s="267"/>
      <c r="D520" s="267"/>
      <c r="E520" s="267"/>
      <c r="F520" s="267"/>
      <c r="G520" s="267"/>
      <c r="H520" s="267"/>
      <c r="I520" s="267"/>
      <c r="J520" s="267"/>
    </row>
    <row r="521" spans="1:10" ht="12.75">
      <c r="A521" s="267"/>
      <c r="B521" s="267"/>
      <c r="C521" s="267"/>
      <c r="D521" s="267"/>
      <c r="E521" s="267"/>
      <c r="F521" s="267"/>
      <c r="G521" s="267"/>
      <c r="H521" s="267"/>
      <c r="I521" s="267"/>
      <c r="J521" s="267"/>
    </row>
    <row r="522" spans="1:10" ht="12.75">
      <c r="A522" s="267"/>
      <c r="B522" s="267"/>
      <c r="C522" s="267"/>
      <c r="D522" s="267"/>
      <c r="E522" s="267"/>
      <c r="F522" s="267"/>
      <c r="G522" s="267"/>
      <c r="H522" s="267"/>
      <c r="I522" s="267"/>
      <c r="J522" s="267"/>
    </row>
    <row r="523" spans="1:10" ht="12.75">
      <c r="A523" s="267"/>
      <c r="B523" s="267"/>
      <c r="C523" s="267"/>
      <c r="D523" s="267"/>
      <c r="E523" s="267"/>
      <c r="F523" s="267"/>
      <c r="G523" s="267"/>
      <c r="H523" s="267"/>
      <c r="I523" s="267"/>
      <c r="J523" s="267"/>
    </row>
    <row r="524" spans="1:10" ht="12.75">
      <c r="A524" s="267"/>
      <c r="B524" s="267"/>
      <c r="C524" s="267"/>
      <c r="D524" s="267"/>
      <c r="E524" s="267"/>
      <c r="F524" s="267"/>
      <c r="G524" s="267"/>
      <c r="H524" s="267"/>
      <c r="I524" s="267"/>
      <c r="J524" s="267"/>
    </row>
    <row r="525" spans="1:10" ht="12.75">
      <c r="A525" s="267"/>
      <c r="B525" s="267"/>
      <c r="C525" s="267"/>
      <c r="D525" s="267"/>
      <c r="E525" s="267"/>
      <c r="F525" s="267"/>
      <c r="G525" s="267"/>
      <c r="H525" s="267"/>
      <c r="I525" s="267"/>
      <c r="J525" s="267"/>
    </row>
    <row r="526" spans="1:10" ht="12.75">
      <c r="A526" s="267"/>
      <c r="B526" s="267"/>
      <c r="C526" s="267"/>
      <c r="D526" s="267"/>
      <c r="E526" s="267"/>
      <c r="F526" s="267"/>
      <c r="G526" s="267"/>
      <c r="H526" s="267"/>
      <c r="I526" s="267"/>
      <c r="J526" s="267"/>
    </row>
    <row r="527" spans="1:10" ht="12.75">
      <c r="A527" s="267"/>
      <c r="B527" s="267"/>
      <c r="C527" s="267"/>
      <c r="D527" s="267"/>
      <c r="E527" s="267"/>
      <c r="F527" s="267"/>
      <c r="G527" s="267"/>
      <c r="H527" s="267"/>
      <c r="I527" s="267"/>
      <c r="J527" s="267"/>
    </row>
    <row r="528" spans="1:10" ht="12.75">
      <c r="A528" s="267"/>
      <c r="B528" s="267"/>
      <c r="C528" s="267"/>
      <c r="D528" s="267"/>
      <c r="E528" s="267"/>
      <c r="F528" s="267"/>
      <c r="G528" s="267"/>
      <c r="H528" s="267"/>
      <c r="I528" s="267"/>
      <c r="J528" s="267"/>
    </row>
    <row r="529" spans="1:10" ht="12.75">
      <c r="A529" s="267"/>
      <c r="B529" s="267"/>
      <c r="C529" s="267"/>
      <c r="D529" s="267"/>
      <c r="E529" s="267"/>
      <c r="F529" s="267"/>
      <c r="G529" s="267"/>
      <c r="H529" s="267"/>
      <c r="I529" s="267"/>
      <c r="J529" s="267"/>
    </row>
    <row r="530" spans="1:10" ht="12.75">
      <c r="A530" s="267"/>
      <c r="B530" s="267"/>
      <c r="C530" s="267"/>
      <c r="D530" s="267"/>
      <c r="E530" s="267"/>
      <c r="F530" s="267"/>
      <c r="G530" s="267"/>
      <c r="H530" s="267"/>
      <c r="I530" s="267"/>
      <c r="J530" s="267"/>
    </row>
    <row r="531" spans="1:10" ht="12.75">
      <c r="A531" s="267"/>
      <c r="B531" s="267"/>
      <c r="C531" s="267"/>
      <c r="D531" s="267"/>
      <c r="E531" s="267"/>
      <c r="F531" s="267"/>
      <c r="G531" s="267"/>
      <c r="H531" s="267"/>
      <c r="I531" s="267"/>
      <c r="J531" s="267"/>
    </row>
    <row r="532" spans="1:10" ht="12.75">
      <c r="A532" s="267"/>
      <c r="B532" s="267"/>
      <c r="C532" s="267"/>
      <c r="D532" s="267"/>
      <c r="E532" s="267"/>
      <c r="F532" s="267"/>
      <c r="G532" s="267"/>
      <c r="H532" s="267"/>
      <c r="I532" s="267"/>
      <c r="J532" s="267"/>
    </row>
    <row r="533" spans="1:10" ht="12.75">
      <c r="A533" s="267"/>
      <c r="B533" s="267"/>
      <c r="C533" s="267"/>
      <c r="D533" s="267"/>
      <c r="E533" s="267"/>
      <c r="F533" s="267"/>
      <c r="G533" s="267"/>
      <c r="H533" s="267"/>
      <c r="I533" s="267"/>
      <c r="J533" s="267"/>
    </row>
    <row r="534" spans="1:10" ht="12.75">
      <c r="A534" s="267"/>
      <c r="B534" s="267"/>
      <c r="C534" s="267"/>
      <c r="D534" s="267"/>
      <c r="E534" s="267"/>
      <c r="F534" s="267"/>
      <c r="G534" s="267"/>
      <c r="H534" s="267"/>
      <c r="I534" s="267"/>
      <c r="J534" s="267"/>
    </row>
    <row r="535" spans="1:10" ht="12.75">
      <c r="A535" s="267"/>
      <c r="B535" s="267"/>
      <c r="C535" s="267"/>
      <c r="D535" s="267"/>
      <c r="E535" s="267"/>
      <c r="F535" s="267"/>
      <c r="G535" s="267"/>
      <c r="H535" s="267"/>
      <c r="I535" s="267"/>
      <c r="J535" s="267"/>
    </row>
    <row r="536" spans="1:10" ht="12.75">
      <c r="A536" s="267"/>
      <c r="B536" s="267"/>
      <c r="C536" s="267"/>
      <c r="D536" s="267"/>
      <c r="E536" s="267"/>
      <c r="F536" s="267"/>
      <c r="G536" s="267"/>
      <c r="H536" s="267"/>
      <c r="I536" s="267"/>
      <c r="J536" s="267"/>
    </row>
    <row r="537" spans="1:10" ht="12.75">
      <c r="A537" s="267"/>
      <c r="B537" s="267"/>
      <c r="C537" s="267"/>
      <c r="D537" s="267"/>
      <c r="E537" s="267"/>
      <c r="F537" s="267"/>
      <c r="G537" s="267"/>
      <c r="H537" s="267"/>
      <c r="I537" s="267"/>
      <c r="J537" s="267"/>
    </row>
    <row r="538" spans="1:10" ht="12.75">
      <c r="A538" s="267"/>
      <c r="B538" s="267"/>
      <c r="C538" s="267"/>
      <c r="D538" s="267"/>
      <c r="E538" s="267"/>
      <c r="F538" s="267"/>
      <c r="G538" s="267"/>
      <c r="H538" s="267"/>
      <c r="I538" s="267"/>
      <c r="J538" s="267"/>
    </row>
    <row r="539" spans="1:10" ht="12.75">
      <c r="A539" s="267"/>
      <c r="B539" s="267"/>
      <c r="C539" s="267"/>
      <c r="D539" s="267"/>
      <c r="E539" s="267"/>
      <c r="F539" s="267"/>
      <c r="G539" s="267"/>
      <c r="H539" s="267"/>
      <c r="I539" s="267"/>
      <c r="J539" s="267"/>
    </row>
    <row r="540" spans="1:10" ht="12.75">
      <c r="A540" s="267"/>
      <c r="B540" s="267"/>
      <c r="C540" s="267"/>
      <c r="D540" s="267"/>
      <c r="E540" s="267"/>
      <c r="F540" s="267"/>
      <c r="G540" s="267"/>
      <c r="H540" s="267"/>
      <c r="I540" s="267"/>
      <c r="J540" s="267"/>
    </row>
    <row r="541" spans="1:10" ht="12.75">
      <c r="A541" s="267"/>
      <c r="B541" s="267"/>
      <c r="C541" s="267"/>
      <c r="D541" s="267"/>
      <c r="E541" s="267"/>
      <c r="F541" s="267"/>
      <c r="G541" s="267"/>
      <c r="H541" s="267"/>
      <c r="I541" s="267"/>
      <c r="J541" s="267"/>
    </row>
    <row r="542" spans="1:10" ht="12.75">
      <c r="A542" s="267"/>
      <c r="B542" s="267"/>
      <c r="C542" s="267"/>
      <c r="D542" s="267"/>
      <c r="E542" s="267"/>
      <c r="F542" s="267"/>
      <c r="G542" s="267"/>
      <c r="H542" s="267"/>
      <c r="I542" s="267"/>
      <c r="J542" s="267"/>
    </row>
    <row r="543" spans="1:10" ht="12.75">
      <c r="A543" s="267"/>
      <c r="B543" s="267"/>
      <c r="C543" s="267"/>
      <c r="D543" s="267"/>
      <c r="E543" s="267"/>
      <c r="F543" s="267"/>
      <c r="G543" s="267"/>
      <c r="H543" s="267"/>
      <c r="I543" s="267"/>
      <c r="J543" s="267"/>
    </row>
    <row r="544" spans="1:10" ht="12.75">
      <c r="A544" s="267"/>
      <c r="B544" s="267"/>
      <c r="C544" s="267"/>
      <c r="D544" s="267"/>
      <c r="E544" s="267"/>
      <c r="F544" s="267"/>
      <c r="G544" s="267"/>
      <c r="H544" s="267"/>
      <c r="I544" s="267"/>
      <c r="J544" s="267"/>
    </row>
    <row r="545" spans="1:10" ht="12.75">
      <c r="A545" s="267"/>
      <c r="B545" s="267"/>
      <c r="C545" s="267"/>
      <c r="D545" s="267"/>
      <c r="E545" s="267"/>
      <c r="F545" s="267"/>
      <c r="G545" s="267"/>
      <c r="H545" s="267"/>
      <c r="I545" s="267"/>
      <c r="J545" s="267"/>
    </row>
    <row r="546" spans="1:10" ht="12.75">
      <c r="A546" s="267"/>
      <c r="B546" s="267"/>
      <c r="C546" s="267"/>
      <c r="D546" s="267"/>
      <c r="E546" s="267"/>
      <c r="F546" s="267"/>
      <c r="G546" s="267"/>
      <c r="H546" s="267"/>
      <c r="I546" s="267"/>
      <c r="J546" s="267"/>
    </row>
    <row r="547" spans="1:10" ht="12.75">
      <c r="A547" s="267"/>
      <c r="B547" s="267"/>
      <c r="C547" s="267"/>
      <c r="D547" s="267"/>
      <c r="E547" s="267"/>
      <c r="F547" s="267"/>
      <c r="G547" s="267"/>
      <c r="H547" s="267"/>
      <c r="I547" s="267"/>
      <c r="J547" s="267"/>
    </row>
    <row r="548" spans="1:10" ht="12.75">
      <c r="A548" s="267"/>
      <c r="B548" s="267"/>
      <c r="C548" s="267"/>
      <c r="D548" s="267"/>
      <c r="E548" s="267"/>
      <c r="F548" s="267"/>
      <c r="G548" s="267"/>
      <c r="H548" s="267"/>
      <c r="I548" s="267"/>
      <c r="J548" s="267"/>
    </row>
    <row r="549" spans="1:10" ht="12.75">
      <c r="A549" s="267"/>
      <c r="B549" s="267"/>
      <c r="C549" s="267"/>
      <c r="D549" s="267"/>
      <c r="E549" s="267"/>
      <c r="F549" s="267"/>
      <c r="G549" s="267"/>
      <c r="H549" s="267"/>
      <c r="I549" s="267"/>
      <c r="J549" s="267"/>
    </row>
    <row r="550" spans="1:10" ht="12.75">
      <c r="A550" s="267"/>
      <c r="B550" s="267"/>
      <c r="C550" s="267"/>
      <c r="D550" s="267"/>
      <c r="E550" s="267"/>
      <c r="F550" s="267"/>
      <c r="G550" s="267"/>
      <c r="H550" s="267"/>
      <c r="I550" s="267"/>
      <c r="J550" s="267"/>
    </row>
    <row r="551" spans="1:10" ht="12.75">
      <c r="A551" s="267"/>
      <c r="B551" s="267"/>
      <c r="C551" s="267"/>
      <c r="D551" s="267"/>
      <c r="E551" s="267"/>
      <c r="F551" s="267"/>
      <c r="G551" s="267"/>
      <c r="H551" s="267"/>
      <c r="I551" s="267"/>
      <c r="J551" s="267"/>
    </row>
    <row r="552" spans="1:10" ht="12.75">
      <c r="A552" s="267"/>
      <c r="B552" s="267"/>
      <c r="C552" s="267"/>
      <c r="D552" s="267"/>
      <c r="E552" s="267"/>
      <c r="F552" s="267"/>
      <c r="G552" s="267"/>
      <c r="H552" s="267"/>
      <c r="I552" s="267"/>
      <c r="J552" s="267"/>
    </row>
    <row r="553" spans="1:10" ht="12.75">
      <c r="A553" s="267"/>
      <c r="B553" s="267"/>
      <c r="C553" s="267"/>
      <c r="D553" s="267"/>
      <c r="E553" s="267"/>
      <c r="F553" s="267"/>
      <c r="G553" s="267"/>
      <c r="H553" s="267"/>
      <c r="I553" s="267"/>
      <c r="J553" s="267"/>
    </row>
    <row r="554" spans="1:10" ht="12.75">
      <c r="A554" s="267"/>
      <c r="B554" s="267"/>
      <c r="C554" s="267"/>
      <c r="D554" s="267"/>
      <c r="E554" s="267"/>
      <c r="F554" s="267"/>
      <c r="G554" s="267"/>
      <c r="H554" s="267"/>
      <c r="I554" s="267"/>
      <c r="J554" s="267"/>
    </row>
    <row r="555" spans="1:10" ht="12.75">
      <c r="A555" s="267"/>
      <c r="B555" s="267"/>
      <c r="C555" s="267"/>
      <c r="D555" s="267"/>
      <c r="E555" s="267"/>
      <c r="F555" s="267"/>
      <c r="G555" s="267"/>
      <c r="H555" s="267"/>
      <c r="I555" s="267"/>
      <c r="J555" s="267"/>
    </row>
    <row r="556" spans="1:10" ht="12.75">
      <c r="A556" s="267"/>
      <c r="B556" s="267"/>
      <c r="C556" s="267"/>
      <c r="D556" s="267"/>
      <c r="E556" s="267"/>
      <c r="F556" s="267"/>
      <c r="G556" s="267"/>
      <c r="H556" s="267"/>
      <c r="I556" s="267"/>
      <c r="J556" s="267"/>
    </row>
    <row r="557" spans="1:10" ht="12.75">
      <c r="A557" s="267"/>
      <c r="B557" s="267"/>
      <c r="C557" s="267"/>
      <c r="D557" s="267"/>
      <c r="E557" s="267"/>
      <c r="F557" s="267"/>
      <c r="G557" s="267"/>
      <c r="H557" s="267"/>
      <c r="I557" s="267"/>
      <c r="J557" s="267"/>
    </row>
    <row r="558" spans="1:10" ht="12.75">
      <c r="A558" s="267"/>
      <c r="B558" s="267"/>
      <c r="C558" s="267"/>
      <c r="D558" s="267"/>
      <c r="E558" s="267"/>
      <c r="F558" s="267"/>
      <c r="G558" s="267"/>
      <c r="H558" s="267"/>
      <c r="I558" s="267"/>
      <c r="J558" s="267"/>
    </row>
    <row r="559" spans="1:10" ht="12.75">
      <c r="A559" s="267"/>
      <c r="B559" s="267"/>
      <c r="C559" s="267"/>
      <c r="D559" s="267"/>
      <c r="E559" s="267"/>
      <c r="F559" s="267"/>
      <c r="G559" s="267"/>
      <c r="H559" s="267"/>
      <c r="I559" s="267"/>
      <c r="J559" s="267"/>
    </row>
    <row r="560" spans="1:10" ht="12.75">
      <c r="A560" s="267"/>
      <c r="B560" s="267"/>
      <c r="C560" s="267"/>
      <c r="D560" s="267"/>
      <c r="E560" s="267"/>
      <c r="F560" s="267"/>
      <c r="G560" s="267"/>
      <c r="H560" s="267"/>
      <c r="I560" s="267"/>
      <c r="J560" s="267"/>
    </row>
    <row r="561" spans="1:10" ht="12.75">
      <c r="A561" s="267"/>
      <c r="B561" s="267"/>
      <c r="C561" s="267"/>
      <c r="D561" s="267"/>
      <c r="E561" s="267"/>
      <c r="F561" s="267"/>
      <c r="G561" s="267"/>
      <c r="H561" s="267"/>
      <c r="I561" s="267"/>
      <c r="J561" s="267"/>
    </row>
    <row r="562" spans="1:10" ht="12.75">
      <c r="A562" s="267"/>
      <c r="B562" s="267"/>
      <c r="C562" s="267"/>
      <c r="D562" s="267"/>
      <c r="E562" s="267"/>
      <c r="F562" s="267"/>
      <c r="G562" s="267"/>
      <c r="H562" s="267"/>
      <c r="I562" s="267"/>
      <c r="J562" s="267"/>
    </row>
    <row r="563" spans="1:10" ht="12.75">
      <c r="A563" s="267"/>
      <c r="B563" s="267"/>
      <c r="C563" s="267"/>
      <c r="D563" s="267"/>
      <c r="E563" s="267"/>
      <c r="F563" s="267"/>
      <c r="G563" s="267"/>
      <c r="H563" s="267"/>
      <c r="I563" s="267"/>
      <c r="J563" s="267"/>
    </row>
    <row r="564" spans="1:10" ht="12.75">
      <c r="A564" s="267"/>
      <c r="B564" s="267"/>
      <c r="C564" s="267"/>
      <c r="D564" s="267"/>
      <c r="E564" s="267"/>
      <c r="F564" s="267"/>
      <c r="G564" s="267"/>
      <c r="H564" s="267"/>
      <c r="I564" s="267"/>
      <c r="J564" s="267"/>
    </row>
    <row r="565" spans="1:10" ht="12.75">
      <c r="A565" s="267"/>
      <c r="B565" s="267"/>
      <c r="C565" s="267"/>
      <c r="D565" s="267"/>
      <c r="E565" s="267"/>
      <c r="F565" s="267"/>
      <c r="G565" s="267"/>
      <c r="H565" s="267"/>
      <c r="I565" s="267"/>
      <c r="J565" s="267"/>
    </row>
    <row r="566" spans="1:10" ht="12.75">
      <c r="A566" s="267"/>
      <c r="B566" s="267"/>
      <c r="C566" s="267"/>
      <c r="D566" s="267"/>
      <c r="E566" s="267"/>
      <c r="F566" s="267"/>
      <c r="G566" s="267"/>
      <c r="H566" s="267"/>
      <c r="I566" s="267"/>
      <c r="J566" s="267"/>
    </row>
    <row r="567" spans="1:10" ht="12.75">
      <c r="A567" s="267"/>
      <c r="B567" s="267"/>
      <c r="C567" s="267"/>
      <c r="D567" s="267"/>
      <c r="E567" s="267"/>
      <c r="F567" s="267"/>
      <c r="G567" s="267"/>
      <c r="H567" s="267"/>
      <c r="I567" s="267"/>
      <c r="J567" s="267"/>
    </row>
    <row r="568" spans="1:10" ht="12.75">
      <c r="A568" s="267"/>
      <c r="B568" s="267"/>
      <c r="C568" s="267"/>
      <c r="D568" s="267"/>
      <c r="E568" s="267"/>
      <c r="F568" s="267"/>
      <c r="G568" s="267"/>
      <c r="H568" s="267"/>
      <c r="I568" s="267"/>
      <c r="J568" s="267"/>
    </row>
    <row r="569" spans="1:10" ht="12.75">
      <c r="A569" s="267"/>
      <c r="B569" s="267"/>
      <c r="C569" s="267"/>
      <c r="D569" s="267"/>
      <c r="E569" s="267"/>
      <c r="F569" s="267"/>
      <c r="G569" s="267"/>
      <c r="H569" s="267"/>
      <c r="I569" s="267"/>
      <c r="J569" s="267"/>
    </row>
    <row r="570" spans="1:10" ht="12.75">
      <c r="A570" s="267"/>
      <c r="B570" s="267"/>
      <c r="C570" s="267"/>
      <c r="D570" s="267"/>
      <c r="E570" s="267"/>
      <c r="F570" s="267"/>
      <c r="G570" s="267"/>
      <c r="H570" s="267"/>
      <c r="I570" s="267"/>
      <c r="J570" s="267"/>
    </row>
    <row r="571" spans="1:10" ht="12.75">
      <c r="A571" s="267"/>
      <c r="B571" s="267"/>
      <c r="C571" s="267"/>
      <c r="D571" s="267"/>
      <c r="E571" s="267"/>
      <c r="F571" s="267"/>
      <c r="G571" s="267"/>
      <c r="H571" s="267"/>
      <c r="I571" s="267"/>
      <c r="J571" s="267"/>
    </row>
    <row r="572" spans="1:10" ht="12.75">
      <c r="A572" s="267"/>
      <c r="B572" s="267"/>
      <c r="C572" s="267"/>
      <c r="D572" s="267"/>
      <c r="E572" s="267"/>
      <c r="F572" s="267"/>
      <c r="G572" s="267"/>
      <c r="H572" s="267"/>
      <c r="I572" s="267"/>
      <c r="J572" s="267"/>
    </row>
    <row r="573" spans="1:10" ht="12.75">
      <c r="A573" s="267"/>
      <c r="B573" s="267"/>
      <c r="C573" s="267"/>
      <c r="D573" s="267"/>
      <c r="E573" s="267"/>
      <c r="F573" s="267"/>
      <c r="G573" s="267"/>
      <c r="H573" s="267"/>
      <c r="I573" s="267"/>
      <c r="J573" s="267"/>
    </row>
    <row r="574" spans="1:10" ht="12.75">
      <c r="A574" s="267"/>
      <c r="B574" s="267"/>
      <c r="C574" s="267"/>
      <c r="D574" s="267"/>
      <c r="E574" s="267"/>
      <c r="F574" s="267"/>
      <c r="G574" s="267"/>
      <c r="H574" s="267"/>
      <c r="I574" s="267"/>
      <c r="J574" s="267"/>
    </row>
    <row r="575" spans="1:10" ht="12.75">
      <c r="A575" s="267"/>
      <c r="B575" s="267"/>
      <c r="C575" s="267"/>
      <c r="D575" s="267"/>
      <c r="E575" s="267"/>
      <c r="F575" s="267"/>
      <c r="G575" s="267"/>
      <c r="H575" s="267"/>
      <c r="I575" s="267"/>
      <c r="J575" s="267"/>
    </row>
    <row r="576" spans="1:10" ht="12.75">
      <c r="A576" s="267"/>
      <c r="B576" s="267"/>
      <c r="C576" s="267"/>
      <c r="D576" s="267"/>
      <c r="E576" s="267"/>
      <c r="F576" s="267"/>
      <c r="G576" s="267"/>
      <c r="H576" s="267"/>
      <c r="I576" s="267"/>
      <c r="J576" s="267"/>
    </row>
    <row r="577" spans="1:10" ht="12.75">
      <c r="A577" s="267"/>
      <c r="B577" s="267"/>
      <c r="C577" s="267"/>
      <c r="D577" s="267"/>
      <c r="E577" s="267"/>
      <c r="F577" s="267"/>
      <c r="G577" s="267"/>
      <c r="H577" s="267"/>
      <c r="I577" s="267"/>
      <c r="J577" s="267"/>
    </row>
    <row r="578" spans="1:10" ht="12.75">
      <c r="A578" s="267"/>
      <c r="B578" s="267"/>
      <c r="C578" s="267"/>
      <c r="D578" s="267"/>
      <c r="E578" s="267"/>
      <c r="F578" s="267"/>
      <c r="G578" s="267"/>
      <c r="H578" s="267"/>
      <c r="I578" s="267"/>
      <c r="J578" s="267"/>
    </row>
    <row r="579" spans="1:10" ht="12.75">
      <c r="A579" s="267"/>
      <c r="B579" s="267"/>
      <c r="C579" s="267"/>
      <c r="D579" s="267"/>
      <c r="E579" s="267"/>
      <c r="F579" s="267"/>
      <c r="G579" s="267"/>
      <c r="H579" s="267"/>
      <c r="I579" s="267"/>
      <c r="J579" s="267"/>
    </row>
    <row r="580" spans="1:10" ht="12.75">
      <c r="A580" s="267"/>
      <c r="B580" s="267"/>
      <c r="C580" s="267"/>
      <c r="D580" s="267"/>
      <c r="E580" s="267"/>
      <c r="F580" s="267"/>
      <c r="G580" s="267"/>
      <c r="H580" s="267"/>
      <c r="I580" s="267"/>
      <c r="J580" s="267"/>
    </row>
    <row r="581" spans="1:10" ht="12.75">
      <c r="A581" s="267"/>
      <c r="B581" s="267"/>
      <c r="C581" s="267"/>
      <c r="D581" s="267"/>
      <c r="E581" s="267"/>
      <c r="F581" s="267"/>
      <c r="G581" s="267"/>
      <c r="H581" s="267"/>
      <c r="I581" s="267"/>
      <c r="J581" s="267"/>
    </row>
    <row r="582" spans="1:10" ht="12.75">
      <c r="A582" s="267"/>
      <c r="B582" s="267"/>
      <c r="C582" s="267"/>
      <c r="D582" s="267"/>
      <c r="E582" s="267"/>
      <c r="F582" s="267"/>
      <c r="G582" s="267"/>
      <c r="H582" s="267"/>
      <c r="I582" s="267"/>
      <c r="J582" s="267"/>
    </row>
    <row r="583" spans="1:10" ht="12.75">
      <c r="A583" s="267"/>
      <c r="B583" s="267"/>
      <c r="C583" s="267"/>
      <c r="D583" s="267"/>
      <c r="E583" s="267"/>
      <c r="F583" s="267"/>
      <c r="G583" s="267"/>
      <c r="H583" s="267"/>
      <c r="I583" s="267"/>
      <c r="J583" s="267"/>
    </row>
    <row r="584" spans="1:10" ht="12.75">
      <c r="A584" s="267"/>
      <c r="B584" s="267"/>
      <c r="C584" s="267"/>
      <c r="D584" s="267"/>
      <c r="E584" s="267"/>
      <c r="F584" s="267"/>
      <c r="G584" s="267"/>
      <c r="H584" s="267"/>
      <c r="I584" s="267"/>
      <c r="J584" s="267"/>
    </row>
    <row r="585" spans="1:10" ht="12.75">
      <c r="A585" s="267"/>
      <c r="B585" s="267"/>
      <c r="C585" s="267"/>
      <c r="D585" s="267"/>
      <c r="E585" s="267"/>
      <c r="F585" s="267"/>
      <c r="G585" s="267"/>
      <c r="H585" s="267"/>
      <c r="I585" s="267"/>
      <c r="J585" s="267"/>
    </row>
    <row r="586" spans="1:10" ht="12.75">
      <c r="A586" s="267"/>
      <c r="B586" s="267"/>
      <c r="C586" s="267"/>
      <c r="D586" s="267"/>
      <c r="E586" s="267"/>
      <c r="F586" s="267"/>
      <c r="G586" s="267"/>
      <c r="H586" s="267"/>
      <c r="I586" s="267"/>
      <c r="J586" s="267"/>
    </row>
    <row r="587" spans="1:10" ht="12.75">
      <c r="A587" s="267"/>
      <c r="B587" s="267"/>
      <c r="C587" s="267"/>
      <c r="D587" s="267"/>
      <c r="E587" s="267"/>
      <c r="F587" s="267"/>
      <c r="G587" s="267"/>
      <c r="H587" s="267"/>
      <c r="I587" s="267"/>
      <c r="J587" s="267"/>
    </row>
    <row r="588" spans="1:10" ht="12.75">
      <c r="A588" s="267"/>
      <c r="B588" s="267"/>
      <c r="C588" s="267"/>
      <c r="D588" s="267"/>
      <c r="E588" s="267"/>
      <c r="F588" s="267"/>
      <c r="G588" s="267"/>
      <c r="H588" s="267"/>
      <c r="I588" s="267"/>
      <c r="J588" s="267"/>
    </row>
    <row r="589" spans="1:10" ht="12.75">
      <c r="A589" s="267"/>
      <c r="B589" s="267"/>
      <c r="C589" s="267"/>
      <c r="D589" s="267"/>
      <c r="E589" s="267"/>
      <c r="F589" s="267"/>
      <c r="G589" s="267"/>
      <c r="H589" s="267"/>
      <c r="I589" s="267"/>
      <c r="J589" s="267"/>
    </row>
    <row r="590" spans="1:10" ht="12.75">
      <c r="A590" s="267"/>
      <c r="B590" s="267"/>
      <c r="C590" s="267"/>
      <c r="D590" s="267"/>
      <c r="E590" s="267"/>
      <c r="F590" s="267"/>
      <c r="G590" s="267"/>
      <c r="H590" s="267"/>
      <c r="I590" s="267"/>
      <c r="J590" s="267"/>
    </row>
    <row r="591" spans="1:10" ht="12.75">
      <c r="A591" s="267"/>
      <c r="B591" s="267"/>
      <c r="C591" s="267"/>
      <c r="D591" s="267"/>
      <c r="E591" s="267"/>
      <c r="F591" s="267"/>
      <c r="G591" s="267"/>
      <c r="H591" s="267"/>
      <c r="I591" s="267"/>
      <c r="J591" s="267"/>
    </row>
    <row r="592" spans="1:10" ht="12.75">
      <c r="A592" s="267"/>
      <c r="B592" s="267"/>
      <c r="C592" s="267"/>
      <c r="D592" s="267"/>
      <c r="E592" s="267"/>
      <c r="F592" s="267"/>
      <c r="G592" s="267"/>
      <c r="H592" s="267"/>
      <c r="I592" s="267"/>
      <c r="J592" s="267"/>
    </row>
    <row r="593" spans="1:10" ht="12.75">
      <c r="A593" s="267"/>
      <c r="B593" s="267"/>
      <c r="C593" s="267"/>
      <c r="D593" s="267"/>
      <c r="E593" s="267"/>
      <c r="F593" s="267"/>
      <c r="G593" s="267"/>
      <c r="H593" s="267"/>
      <c r="I593" s="267"/>
      <c r="J593" s="267"/>
    </row>
    <row r="594" spans="1:10" ht="12.75">
      <c r="A594" s="267"/>
      <c r="B594" s="267"/>
      <c r="C594" s="267"/>
      <c r="D594" s="267"/>
      <c r="E594" s="267"/>
      <c r="F594" s="267"/>
      <c r="G594" s="267"/>
      <c r="H594" s="267"/>
      <c r="I594" s="267"/>
      <c r="J594" s="267"/>
    </row>
    <row r="595" spans="1:10" ht="12.75">
      <c r="A595" s="267"/>
      <c r="B595" s="267"/>
      <c r="C595" s="267"/>
      <c r="D595" s="267"/>
      <c r="E595" s="267"/>
      <c r="F595" s="267"/>
      <c r="G595" s="267"/>
      <c r="H595" s="267"/>
      <c r="I595" s="267"/>
      <c r="J595" s="267"/>
    </row>
    <row r="596" spans="1:10" ht="12.75">
      <c r="A596" s="267"/>
      <c r="B596" s="267"/>
      <c r="C596" s="267"/>
      <c r="D596" s="267"/>
      <c r="E596" s="267"/>
      <c r="F596" s="267"/>
      <c r="G596" s="267"/>
      <c r="H596" s="267"/>
      <c r="I596" s="267"/>
      <c r="J596" s="267"/>
    </row>
    <row r="597" spans="1:10" ht="12.75">
      <c r="A597" s="267"/>
      <c r="B597" s="267"/>
      <c r="C597" s="267"/>
      <c r="D597" s="267"/>
      <c r="E597" s="267"/>
      <c r="F597" s="267"/>
      <c r="G597" s="267"/>
      <c r="H597" s="267"/>
      <c r="I597" s="267"/>
      <c r="J597" s="267"/>
    </row>
    <row r="598" spans="1:10" ht="12.75">
      <c r="A598" s="267"/>
      <c r="B598" s="267"/>
      <c r="C598" s="267"/>
      <c r="D598" s="267"/>
      <c r="E598" s="267"/>
      <c r="F598" s="267"/>
      <c r="G598" s="267"/>
      <c r="H598" s="267"/>
      <c r="I598" s="267"/>
      <c r="J598" s="267"/>
    </row>
    <row r="599" spans="1:10" ht="12.75">
      <c r="A599" s="267"/>
      <c r="B599" s="267"/>
      <c r="C599" s="267"/>
      <c r="D599" s="267"/>
      <c r="E599" s="267"/>
      <c r="F599" s="267"/>
      <c r="G599" s="267"/>
      <c r="H599" s="267"/>
      <c r="I599" s="267"/>
      <c r="J599" s="267"/>
    </row>
    <row r="600" spans="1:10" ht="12.75">
      <c r="A600" s="267"/>
      <c r="B600" s="267"/>
      <c r="C600" s="267"/>
      <c r="D600" s="267"/>
      <c r="E600" s="267"/>
      <c r="F600" s="267"/>
      <c r="G600" s="267"/>
      <c r="H600" s="267"/>
      <c r="I600" s="267"/>
      <c r="J600" s="267"/>
    </row>
    <row r="601" spans="1:10" ht="12.75">
      <c r="A601" s="267"/>
      <c r="B601" s="267"/>
      <c r="C601" s="267"/>
      <c r="D601" s="267"/>
      <c r="E601" s="267"/>
      <c r="F601" s="267"/>
      <c r="G601" s="267"/>
      <c r="H601" s="267"/>
      <c r="I601" s="267"/>
      <c r="J601" s="267"/>
    </row>
    <row r="602" spans="1:10" ht="12.75">
      <c r="A602" s="267"/>
      <c r="B602" s="267"/>
      <c r="C602" s="267"/>
      <c r="D602" s="267"/>
      <c r="E602" s="267"/>
      <c r="F602" s="267"/>
      <c r="G602" s="267"/>
      <c r="H602" s="267"/>
      <c r="I602" s="267"/>
      <c r="J602" s="267"/>
    </row>
    <row r="603" spans="1:10" ht="12.75">
      <c r="A603" s="267"/>
      <c r="B603" s="267"/>
      <c r="C603" s="267"/>
      <c r="D603" s="267"/>
      <c r="E603" s="267"/>
      <c r="F603" s="267"/>
      <c r="G603" s="267"/>
      <c r="H603" s="267"/>
      <c r="I603" s="267"/>
      <c r="J603" s="267"/>
    </row>
    <row r="604" spans="1:10" ht="12.75">
      <c r="A604" s="267"/>
      <c r="B604" s="267"/>
      <c r="C604" s="267"/>
      <c r="D604" s="267"/>
      <c r="E604" s="267"/>
      <c r="F604" s="267"/>
      <c r="G604" s="267"/>
      <c r="H604" s="267"/>
      <c r="I604" s="267"/>
      <c r="J604" s="267"/>
    </row>
    <row r="605" spans="1:10" ht="12.75">
      <c r="A605" s="267"/>
      <c r="B605" s="267"/>
      <c r="C605" s="267"/>
      <c r="D605" s="267"/>
      <c r="E605" s="267"/>
      <c r="F605" s="267"/>
      <c r="G605" s="267"/>
      <c r="H605" s="267"/>
      <c r="I605" s="267"/>
      <c r="J605" s="267"/>
    </row>
    <row r="606" spans="1:10" ht="12.75">
      <c r="A606" s="267"/>
      <c r="B606" s="267"/>
      <c r="C606" s="267"/>
      <c r="D606" s="267"/>
      <c r="E606" s="267"/>
      <c r="F606" s="267"/>
      <c r="G606" s="267"/>
      <c r="H606" s="267"/>
      <c r="I606" s="267"/>
      <c r="J606" s="267"/>
    </row>
    <row r="607" spans="1:10" ht="12.75">
      <c r="A607" s="267"/>
      <c r="B607" s="267"/>
      <c r="C607" s="267"/>
      <c r="D607" s="267"/>
      <c r="E607" s="267"/>
      <c r="F607" s="267"/>
      <c r="G607" s="267"/>
      <c r="H607" s="267"/>
      <c r="I607" s="267"/>
      <c r="J607" s="267"/>
    </row>
    <row r="608" spans="1:10" ht="12.75">
      <c r="A608" s="267"/>
      <c r="B608" s="267"/>
      <c r="C608" s="267"/>
      <c r="D608" s="267"/>
      <c r="E608" s="267"/>
      <c r="F608" s="267"/>
      <c r="G608" s="267"/>
      <c r="H608" s="267"/>
      <c r="I608" s="267"/>
      <c r="J608" s="267"/>
    </row>
    <row r="609" spans="1:10" ht="12.75">
      <c r="A609" s="267"/>
      <c r="B609" s="267"/>
      <c r="C609" s="267"/>
      <c r="D609" s="267"/>
      <c r="E609" s="267"/>
      <c r="F609" s="267"/>
      <c r="G609" s="267"/>
      <c r="H609" s="267"/>
      <c r="I609" s="267"/>
      <c r="J609" s="267"/>
    </row>
    <row r="610" spans="1:10" ht="12.75">
      <c r="A610" s="267"/>
      <c r="B610" s="267"/>
      <c r="C610" s="267"/>
      <c r="D610" s="267"/>
      <c r="E610" s="267"/>
      <c r="F610" s="267"/>
      <c r="G610" s="267"/>
      <c r="H610" s="267"/>
      <c r="I610" s="267"/>
      <c r="J610" s="267"/>
    </row>
    <row r="611" spans="1:10" ht="12.75">
      <c r="A611" s="267"/>
      <c r="B611" s="267"/>
      <c r="C611" s="267"/>
      <c r="D611" s="267"/>
      <c r="E611" s="267"/>
      <c r="F611" s="267"/>
      <c r="G611" s="267"/>
      <c r="H611" s="267"/>
      <c r="I611" s="267"/>
      <c r="J611" s="267"/>
    </row>
    <row r="612" spans="1:10" ht="12.75">
      <c r="A612" s="267"/>
      <c r="B612" s="267"/>
      <c r="C612" s="267"/>
      <c r="D612" s="267"/>
      <c r="E612" s="267"/>
      <c r="F612" s="267"/>
      <c r="G612" s="267"/>
      <c r="H612" s="267"/>
      <c r="I612" s="267"/>
      <c r="J612" s="267"/>
    </row>
    <row r="613" spans="1:10" ht="12.75">
      <c r="A613" s="267"/>
      <c r="B613" s="267"/>
      <c r="C613" s="267"/>
      <c r="D613" s="267"/>
      <c r="E613" s="267"/>
      <c r="F613" s="267"/>
      <c r="G613" s="267"/>
      <c r="H613" s="267"/>
      <c r="I613" s="267"/>
      <c r="J613" s="267"/>
    </row>
    <row r="614" spans="1:10" ht="12.75">
      <c r="A614" s="267"/>
      <c r="B614" s="267"/>
      <c r="C614" s="267"/>
      <c r="D614" s="267"/>
      <c r="E614" s="267"/>
      <c r="F614" s="267"/>
      <c r="G614" s="267"/>
      <c r="H614" s="267"/>
      <c r="I614" s="267"/>
      <c r="J614" s="267"/>
    </row>
    <row r="615" spans="1:10" ht="12.75">
      <c r="A615" s="267"/>
      <c r="B615" s="267"/>
      <c r="C615" s="267"/>
      <c r="D615" s="267"/>
      <c r="E615" s="267"/>
      <c r="F615" s="267"/>
      <c r="G615" s="267"/>
      <c r="H615" s="267"/>
      <c r="I615" s="267"/>
      <c r="J615" s="267"/>
    </row>
    <row r="616" spans="1:10" ht="12.75">
      <c r="A616" s="267"/>
      <c r="B616" s="267"/>
      <c r="C616" s="267"/>
      <c r="D616" s="267"/>
      <c r="E616" s="267"/>
      <c r="F616" s="267"/>
      <c r="G616" s="267"/>
      <c r="H616" s="267"/>
      <c r="I616" s="267"/>
      <c r="J616" s="267"/>
    </row>
    <row r="617" spans="1:10" ht="12.75">
      <c r="A617" s="267"/>
      <c r="B617" s="267"/>
      <c r="C617" s="267"/>
      <c r="D617" s="267"/>
      <c r="E617" s="267"/>
      <c r="F617" s="267"/>
      <c r="G617" s="267"/>
      <c r="H617" s="267"/>
      <c r="I617" s="267"/>
      <c r="J617" s="267"/>
    </row>
    <row r="618" spans="1:10" ht="12.75">
      <c r="A618" s="267"/>
      <c r="B618" s="267"/>
      <c r="C618" s="267"/>
      <c r="D618" s="267"/>
      <c r="E618" s="267"/>
      <c r="F618" s="267"/>
      <c r="G618" s="267"/>
      <c r="H618" s="267"/>
      <c r="I618" s="267"/>
      <c r="J618" s="267"/>
    </row>
    <row r="619" spans="1:10" ht="12.75">
      <c r="A619" s="267"/>
      <c r="B619" s="267"/>
      <c r="C619" s="267"/>
      <c r="D619" s="267"/>
      <c r="E619" s="267"/>
      <c r="F619" s="267"/>
      <c r="G619" s="267"/>
      <c r="H619" s="267"/>
      <c r="I619" s="267"/>
      <c r="J619" s="267"/>
    </row>
    <row r="620" spans="1:10" ht="12.75">
      <c r="A620" s="267"/>
      <c r="B620" s="267"/>
      <c r="C620" s="267"/>
      <c r="D620" s="267"/>
      <c r="E620" s="267"/>
      <c r="F620" s="267"/>
      <c r="G620" s="267"/>
      <c r="H620" s="267"/>
      <c r="I620" s="267"/>
      <c r="J620" s="267"/>
    </row>
    <row r="621" spans="1:10" ht="12.75">
      <c r="A621" s="267"/>
      <c r="B621" s="267"/>
      <c r="C621" s="267"/>
      <c r="D621" s="267"/>
      <c r="E621" s="267"/>
      <c r="F621" s="267"/>
      <c r="G621" s="267"/>
      <c r="H621" s="267"/>
      <c r="I621" s="267"/>
      <c r="J621" s="267"/>
    </row>
    <row r="622" spans="1:10" ht="12.75">
      <c r="A622" s="267"/>
      <c r="B622" s="267"/>
      <c r="C622" s="267"/>
      <c r="D622" s="267"/>
      <c r="E622" s="267"/>
      <c r="F622" s="267"/>
      <c r="G622" s="267"/>
      <c r="H622" s="267"/>
      <c r="I622" s="267"/>
      <c r="J622" s="267"/>
    </row>
    <row r="623" spans="1:10" ht="12.75">
      <c r="A623" s="267"/>
      <c r="B623" s="267"/>
      <c r="C623" s="267"/>
      <c r="D623" s="267"/>
      <c r="E623" s="267"/>
      <c r="F623" s="267"/>
      <c r="G623" s="267"/>
      <c r="H623" s="267"/>
      <c r="I623" s="267"/>
      <c r="J623" s="267"/>
    </row>
    <row r="624" spans="1:10" ht="12.75">
      <c r="A624" s="267"/>
      <c r="B624" s="267"/>
      <c r="C624" s="267"/>
      <c r="D624" s="267"/>
      <c r="E624" s="267"/>
      <c r="F624" s="267"/>
      <c r="G624" s="267"/>
      <c r="H624" s="267"/>
      <c r="I624" s="267"/>
      <c r="J624" s="267"/>
    </row>
    <row r="625" spans="1:10" ht="12.75">
      <c r="A625" s="267"/>
      <c r="B625" s="267"/>
      <c r="C625" s="267"/>
      <c r="D625" s="267"/>
      <c r="E625" s="267"/>
      <c r="F625" s="267"/>
      <c r="G625" s="267"/>
      <c r="H625" s="267"/>
      <c r="I625" s="267"/>
      <c r="J625" s="267"/>
    </row>
    <row r="626" spans="1:10" ht="12.75">
      <c r="A626" s="267"/>
      <c r="B626" s="267"/>
      <c r="C626" s="267"/>
      <c r="D626" s="267"/>
      <c r="E626" s="267"/>
      <c r="F626" s="267"/>
      <c r="G626" s="267"/>
      <c r="H626" s="267"/>
      <c r="I626" s="267"/>
      <c r="J626" s="267"/>
    </row>
    <row r="627" spans="1:10" ht="12.75">
      <c r="A627" s="267"/>
      <c r="B627" s="267"/>
      <c r="C627" s="267"/>
      <c r="D627" s="267"/>
      <c r="E627" s="267"/>
      <c r="F627" s="267"/>
      <c r="G627" s="267"/>
      <c r="H627" s="267"/>
      <c r="I627" s="267"/>
      <c r="J627" s="267"/>
    </row>
    <row r="628" spans="1:10" ht="12.75">
      <c r="A628" s="267"/>
      <c r="B628" s="267"/>
      <c r="C628" s="267"/>
      <c r="D628" s="267"/>
      <c r="E628" s="267"/>
      <c r="F628" s="267"/>
      <c r="G628" s="267"/>
      <c r="H628" s="267"/>
      <c r="I628" s="267"/>
      <c r="J628" s="267"/>
    </row>
    <row r="629" spans="1:10" ht="12.75">
      <c r="A629" s="267"/>
      <c r="B629" s="267"/>
      <c r="C629" s="267"/>
      <c r="D629" s="267"/>
      <c r="E629" s="267"/>
      <c r="F629" s="267"/>
      <c r="G629" s="267"/>
      <c r="H629" s="267"/>
      <c r="I629" s="267"/>
      <c r="J629" s="267"/>
    </row>
    <row r="630" spans="1:10" ht="12.75">
      <c r="A630" s="267"/>
      <c r="B630" s="267"/>
      <c r="C630" s="267"/>
      <c r="D630" s="267"/>
      <c r="E630" s="267"/>
      <c r="F630" s="267"/>
      <c r="G630" s="267"/>
      <c r="H630" s="267"/>
      <c r="I630" s="267"/>
      <c r="J630" s="267"/>
    </row>
    <row r="631" spans="1:10" ht="12.75">
      <c r="A631" s="267"/>
      <c r="B631" s="267"/>
      <c r="C631" s="267"/>
      <c r="D631" s="267"/>
      <c r="E631" s="267"/>
      <c r="F631" s="267"/>
      <c r="G631" s="267"/>
      <c r="H631" s="267"/>
      <c r="I631" s="267"/>
      <c r="J631" s="267"/>
    </row>
    <row r="632" spans="1:10" ht="12.75">
      <c r="A632" s="267"/>
      <c r="B632" s="267"/>
      <c r="C632" s="267"/>
      <c r="D632" s="267"/>
      <c r="E632" s="267"/>
      <c r="F632" s="267"/>
      <c r="G632" s="267"/>
      <c r="H632" s="267"/>
      <c r="I632" s="267"/>
      <c r="J632" s="267"/>
    </row>
    <row r="633" spans="1:10" ht="12.75">
      <c r="A633" s="267"/>
      <c r="B633" s="267"/>
      <c r="C633" s="267"/>
      <c r="D633" s="267"/>
      <c r="E633" s="267"/>
      <c r="F633" s="267"/>
      <c r="G633" s="267"/>
      <c r="H633" s="267"/>
      <c r="I633" s="267"/>
      <c r="J633" s="267"/>
    </row>
    <row r="634" spans="1:10" ht="12.75">
      <c r="A634" s="267"/>
      <c r="B634" s="267"/>
      <c r="C634" s="267"/>
      <c r="D634" s="267"/>
      <c r="E634" s="267"/>
      <c r="F634" s="267"/>
      <c r="G634" s="267"/>
      <c r="H634" s="267"/>
      <c r="I634" s="267"/>
      <c r="J634" s="267"/>
    </row>
    <row r="635" spans="1:10" ht="12.75">
      <c r="A635" s="267"/>
      <c r="B635" s="267"/>
      <c r="C635" s="267"/>
      <c r="D635" s="267"/>
      <c r="E635" s="267"/>
      <c r="F635" s="267"/>
      <c r="G635" s="267"/>
      <c r="H635" s="267"/>
      <c r="I635" s="267"/>
      <c r="J635" s="267"/>
    </row>
    <row r="636" spans="1:10" ht="12.75">
      <c r="A636" s="267"/>
      <c r="B636" s="267"/>
      <c r="C636" s="267"/>
      <c r="D636" s="267"/>
      <c r="E636" s="267"/>
      <c r="F636" s="267"/>
      <c r="G636" s="267"/>
      <c r="H636" s="267"/>
      <c r="I636" s="267"/>
      <c r="J636" s="267"/>
    </row>
    <row r="637" spans="1:10" ht="12.75">
      <c r="A637" s="267"/>
      <c r="B637" s="267"/>
      <c r="C637" s="267"/>
      <c r="D637" s="267"/>
      <c r="E637" s="267"/>
      <c r="F637" s="267"/>
      <c r="G637" s="267"/>
      <c r="H637" s="267"/>
      <c r="I637" s="267"/>
      <c r="J637" s="267"/>
    </row>
    <row r="638" spans="1:10" ht="12.75">
      <c r="A638" s="267"/>
      <c r="B638" s="267"/>
      <c r="C638" s="267"/>
      <c r="D638" s="267"/>
      <c r="E638" s="267"/>
      <c r="F638" s="267"/>
      <c r="G638" s="267"/>
      <c r="H638" s="267"/>
      <c r="I638" s="267"/>
      <c r="J638" s="267"/>
    </row>
    <row r="639" spans="1:10" ht="12.75">
      <c r="A639" s="267"/>
      <c r="B639" s="267"/>
      <c r="C639" s="267"/>
      <c r="D639" s="267"/>
      <c r="E639" s="267"/>
      <c r="F639" s="267"/>
      <c r="G639" s="267"/>
      <c r="H639" s="267"/>
      <c r="I639" s="267"/>
      <c r="J639" s="267"/>
    </row>
    <row r="640" spans="1:10" ht="12.75">
      <c r="A640" s="267"/>
      <c r="B640" s="267"/>
      <c r="C640" s="267"/>
      <c r="D640" s="267"/>
      <c r="E640" s="267"/>
      <c r="F640" s="267"/>
      <c r="G640" s="267"/>
      <c r="H640" s="267"/>
      <c r="I640" s="267"/>
      <c r="J640" s="267"/>
    </row>
    <row r="641" spans="1:10" ht="12.75">
      <c r="A641" s="267"/>
      <c r="B641" s="267"/>
      <c r="C641" s="267"/>
      <c r="D641" s="267"/>
      <c r="E641" s="267"/>
      <c r="F641" s="267"/>
      <c r="G641" s="267"/>
      <c r="H641" s="267"/>
      <c r="I641" s="267"/>
      <c r="J641" s="267"/>
    </row>
    <row r="642" spans="1:10" ht="12.75">
      <c r="A642" s="267"/>
      <c r="B642" s="267"/>
      <c r="C642" s="267"/>
      <c r="D642" s="267"/>
      <c r="E642" s="267"/>
      <c r="F642" s="267"/>
      <c r="G642" s="267"/>
      <c r="H642" s="267"/>
      <c r="I642" s="267"/>
      <c r="J642" s="267"/>
    </row>
    <row r="643" spans="1:10" ht="12.75">
      <c r="A643" s="267"/>
      <c r="B643" s="267"/>
      <c r="C643" s="267"/>
      <c r="D643" s="267"/>
      <c r="E643" s="267"/>
      <c r="F643" s="267"/>
      <c r="G643" s="267"/>
      <c r="H643" s="267"/>
      <c r="I643" s="267"/>
      <c r="J643" s="267"/>
    </row>
    <row r="644" spans="1:10" ht="12.75">
      <c r="A644" s="267"/>
      <c r="B644" s="267"/>
      <c r="C644" s="267"/>
      <c r="D644" s="267"/>
      <c r="E644" s="267"/>
      <c r="F644" s="267"/>
      <c r="G644" s="267"/>
      <c r="H644" s="267"/>
      <c r="I644" s="267"/>
      <c r="J644" s="267"/>
    </row>
    <row r="645" spans="1:10" ht="12.75">
      <c r="A645" s="267"/>
      <c r="B645" s="267"/>
      <c r="C645" s="267"/>
      <c r="D645" s="267"/>
      <c r="E645" s="267"/>
      <c r="F645" s="267"/>
      <c r="G645" s="267"/>
      <c r="H645" s="267"/>
      <c r="I645" s="267"/>
      <c r="J645" s="267"/>
    </row>
    <row r="646" spans="1:10" ht="12.75">
      <c r="A646" s="267"/>
      <c r="B646" s="267"/>
      <c r="C646" s="267"/>
      <c r="D646" s="267"/>
      <c r="E646" s="267"/>
      <c r="F646" s="267"/>
      <c r="G646" s="267"/>
      <c r="H646" s="267"/>
      <c r="I646" s="267"/>
      <c r="J646" s="267"/>
    </row>
    <row r="647" spans="1:10" ht="12.75">
      <c r="A647" s="267"/>
      <c r="B647" s="267"/>
      <c r="C647" s="267"/>
      <c r="D647" s="267"/>
      <c r="E647" s="267"/>
      <c r="F647" s="267"/>
      <c r="G647" s="267"/>
      <c r="H647" s="267"/>
      <c r="I647" s="267"/>
      <c r="J647" s="267"/>
    </row>
    <row r="648" spans="1:10" ht="12.75">
      <c r="A648" s="267"/>
      <c r="B648" s="267"/>
      <c r="C648" s="267"/>
      <c r="D648" s="267"/>
      <c r="E648" s="267"/>
      <c r="F648" s="267"/>
      <c r="G648" s="267"/>
      <c r="H648" s="267"/>
      <c r="I648" s="267"/>
      <c r="J648" s="267"/>
    </row>
    <row r="649" spans="1:10" ht="12.75">
      <c r="A649" s="267"/>
      <c r="B649" s="267"/>
      <c r="C649" s="267"/>
      <c r="D649" s="267"/>
      <c r="E649" s="267"/>
      <c r="F649" s="267"/>
      <c r="G649" s="267"/>
      <c r="H649" s="267"/>
      <c r="I649" s="267"/>
      <c r="J649" s="267"/>
    </row>
    <row r="650" spans="1:10" ht="12.75">
      <c r="A650" s="267"/>
      <c r="B650" s="267"/>
      <c r="C650" s="267"/>
      <c r="D650" s="267"/>
      <c r="E650" s="267"/>
      <c r="F650" s="267"/>
      <c r="G650" s="267"/>
      <c r="H650" s="267"/>
      <c r="I650" s="267"/>
      <c r="J650" s="267"/>
    </row>
    <row r="651" spans="1:10" ht="12.75">
      <c r="A651" s="267"/>
      <c r="B651" s="267"/>
      <c r="C651" s="267"/>
      <c r="D651" s="267"/>
      <c r="E651" s="267"/>
      <c r="F651" s="267"/>
      <c r="G651" s="267"/>
      <c r="H651" s="267"/>
      <c r="I651" s="267"/>
      <c r="J651" s="267"/>
    </row>
    <row r="652" spans="1:10" ht="12.75">
      <c r="A652" s="267"/>
      <c r="B652" s="267"/>
      <c r="C652" s="267"/>
      <c r="D652" s="267"/>
      <c r="E652" s="267"/>
      <c r="F652" s="267"/>
      <c r="G652" s="267"/>
      <c r="H652" s="267"/>
      <c r="I652" s="267"/>
      <c r="J652" s="267"/>
    </row>
    <row r="653" spans="1:10" ht="12.75">
      <c r="A653" s="267"/>
      <c r="B653" s="267"/>
      <c r="C653" s="267"/>
      <c r="D653" s="267"/>
      <c r="E653" s="267"/>
      <c r="F653" s="267"/>
      <c r="G653" s="267"/>
      <c r="H653" s="267"/>
      <c r="I653" s="267"/>
      <c r="J653" s="267"/>
    </row>
    <row r="654" spans="1:10" ht="12.75">
      <c r="A654" s="267"/>
      <c r="B654" s="267"/>
      <c r="C654" s="267"/>
      <c r="D654" s="267"/>
      <c r="E654" s="267"/>
      <c r="F654" s="267"/>
      <c r="G654" s="267"/>
      <c r="H654" s="267"/>
      <c r="I654" s="267"/>
      <c r="J654" s="267"/>
    </row>
    <row r="655" spans="1:10" ht="12.75">
      <c r="A655" s="267"/>
      <c r="B655" s="267"/>
      <c r="C655" s="267"/>
      <c r="D655" s="267"/>
      <c r="E655" s="267"/>
      <c r="F655" s="267"/>
      <c r="G655" s="267"/>
      <c r="H655" s="267"/>
      <c r="I655" s="267"/>
      <c r="J655" s="267"/>
    </row>
    <row r="656" spans="1:10" ht="12.75">
      <c r="A656" s="267"/>
      <c r="B656" s="267"/>
      <c r="C656" s="267"/>
      <c r="D656" s="267"/>
      <c r="E656" s="267"/>
      <c r="F656" s="267"/>
      <c r="G656" s="267"/>
      <c r="H656" s="267"/>
      <c r="I656" s="267"/>
      <c r="J656" s="267"/>
    </row>
    <row r="657" spans="1:10" ht="12.75">
      <c r="A657" s="267"/>
      <c r="B657" s="267"/>
      <c r="C657" s="267"/>
      <c r="D657" s="267"/>
      <c r="E657" s="267"/>
      <c r="F657" s="267"/>
      <c r="G657" s="267"/>
      <c r="H657" s="267"/>
      <c r="I657" s="267"/>
      <c r="J657" s="267"/>
    </row>
    <row r="658" spans="1:10" ht="12.75">
      <c r="A658" s="267"/>
      <c r="B658" s="267"/>
      <c r="C658" s="267"/>
      <c r="D658" s="267"/>
      <c r="E658" s="267"/>
      <c r="F658" s="267"/>
      <c r="G658" s="267"/>
      <c r="H658" s="267"/>
      <c r="I658" s="267"/>
      <c r="J658" s="267"/>
    </row>
    <row r="659" spans="1:10" ht="12.75">
      <c r="A659" s="267"/>
      <c r="B659" s="267"/>
      <c r="C659" s="267"/>
      <c r="D659" s="267"/>
      <c r="E659" s="267"/>
      <c r="F659" s="267"/>
      <c r="G659" s="267"/>
      <c r="H659" s="267"/>
      <c r="I659" s="267"/>
      <c r="J659" s="267"/>
    </row>
    <row r="660" spans="1:10" ht="12.75">
      <c r="A660" s="267"/>
      <c r="B660" s="267"/>
      <c r="C660" s="267"/>
      <c r="D660" s="267"/>
      <c r="E660" s="267"/>
      <c r="F660" s="267"/>
      <c r="G660" s="267"/>
      <c r="H660" s="267"/>
      <c r="I660" s="267"/>
      <c r="J660" s="267"/>
    </row>
    <row r="661" spans="1:10" ht="12.75">
      <c r="A661" s="267"/>
      <c r="B661" s="267"/>
      <c r="C661" s="267"/>
      <c r="D661" s="267"/>
      <c r="E661" s="267"/>
      <c r="F661" s="267"/>
      <c r="G661" s="267"/>
      <c r="H661" s="267"/>
      <c r="I661" s="267"/>
      <c r="J661" s="267"/>
    </row>
    <row r="662" spans="1:10" ht="12.75">
      <c r="A662" s="267"/>
      <c r="B662" s="267"/>
      <c r="C662" s="267"/>
      <c r="D662" s="267"/>
      <c r="E662" s="267"/>
      <c r="F662" s="267"/>
      <c r="G662" s="267"/>
      <c r="H662" s="267"/>
      <c r="I662" s="267"/>
      <c r="J662" s="267"/>
    </row>
    <row r="663" spans="1:10" ht="12.75">
      <c r="A663" s="267"/>
      <c r="B663" s="267"/>
      <c r="C663" s="267"/>
      <c r="D663" s="267"/>
      <c r="E663" s="267"/>
      <c r="F663" s="267"/>
      <c r="G663" s="267"/>
      <c r="H663" s="267"/>
      <c r="I663" s="267"/>
      <c r="J663" s="267"/>
    </row>
    <row r="664" spans="1:10" ht="12.75">
      <c r="A664" s="267"/>
      <c r="B664" s="267"/>
      <c r="C664" s="267"/>
      <c r="D664" s="267"/>
      <c r="E664" s="267"/>
      <c r="F664" s="267"/>
      <c r="G664" s="267"/>
      <c r="H664" s="267"/>
      <c r="I664" s="267"/>
      <c r="J664" s="267"/>
    </row>
    <row r="665" spans="1:10" ht="12.75">
      <c r="A665" s="267"/>
      <c r="B665" s="267"/>
      <c r="C665" s="267"/>
      <c r="D665" s="267"/>
      <c r="E665" s="267"/>
      <c r="F665" s="267"/>
      <c r="G665" s="267"/>
      <c r="H665" s="267"/>
      <c r="I665" s="267"/>
      <c r="J665" s="267"/>
    </row>
    <row r="666" spans="1:10" ht="12.75">
      <c r="A666" s="267"/>
      <c r="B666" s="267"/>
      <c r="C666" s="267"/>
      <c r="D666" s="267"/>
      <c r="E666" s="267"/>
      <c r="F666" s="267"/>
      <c r="G666" s="267"/>
      <c r="H666" s="267"/>
      <c r="I666" s="267"/>
      <c r="J666" s="267"/>
    </row>
    <row r="667" spans="1:10" ht="12.75">
      <c r="A667" s="267"/>
      <c r="B667" s="267"/>
      <c r="C667" s="267"/>
      <c r="D667" s="267"/>
      <c r="E667" s="267"/>
      <c r="F667" s="267"/>
      <c r="G667" s="267"/>
      <c r="H667" s="267"/>
      <c r="I667" s="267"/>
      <c r="J667" s="267"/>
    </row>
    <row r="668" spans="1:10" ht="12.75">
      <c r="A668" s="267"/>
      <c r="B668" s="267"/>
      <c r="C668" s="267"/>
      <c r="D668" s="267"/>
      <c r="E668" s="267"/>
      <c r="F668" s="267"/>
      <c r="G668" s="267"/>
      <c r="H668" s="267"/>
      <c r="I668" s="267"/>
      <c r="J668" s="267"/>
    </row>
    <row r="669" spans="1:10" ht="12.75">
      <c r="A669" s="267"/>
      <c r="B669" s="267"/>
      <c r="C669" s="267"/>
      <c r="D669" s="267"/>
      <c r="E669" s="267"/>
      <c r="F669" s="267"/>
      <c r="G669" s="267"/>
      <c r="H669" s="267"/>
      <c r="I669" s="267"/>
      <c r="J669" s="267"/>
    </row>
    <row r="670" spans="1:10" ht="12.75">
      <c r="A670" s="267"/>
      <c r="B670" s="267"/>
      <c r="C670" s="267"/>
      <c r="D670" s="267"/>
      <c r="E670" s="267"/>
      <c r="F670" s="267"/>
      <c r="G670" s="267"/>
      <c r="H670" s="267"/>
      <c r="I670" s="267"/>
      <c r="J670" s="267"/>
    </row>
    <row r="671" spans="1:10" ht="12.75">
      <c r="A671" s="267"/>
      <c r="B671" s="267"/>
      <c r="C671" s="267"/>
      <c r="D671" s="267"/>
      <c r="E671" s="267"/>
      <c r="F671" s="267"/>
      <c r="G671" s="267"/>
      <c r="H671" s="267"/>
      <c r="I671" s="267"/>
      <c r="J671" s="267"/>
    </row>
    <row r="672" spans="1:10" ht="12.75">
      <c r="A672" s="267"/>
      <c r="B672" s="267"/>
      <c r="C672" s="267"/>
      <c r="D672" s="267"/>
      <c r="E672" s="267"/>
      <c r="F672" s="267"/>
      <c r="G672" s="267"/>
      <c r="H672" s="267"/>
      <c r="I672" s="267"/>
      <c r="J672" s="267"/>
    </row>
    <row r="673" spans="1:10" ht="12.75">
      <c r="A673" s="267"/>
      <c r="B673" s="267"/>
      <c r="C673" s="267"/>
      <c r="D673" s="267"/>
      <c r="E673" s="267"/>
      <c r="F673" s="267"/>
      <c r="G673" s="267"/>
      <c r="H673" s="267"/>
      <c r="I673" s="267"/>
      <c r="J673" s="267"/>
    </row>
    <row r="674" spans="1:10" ht="12.75">
      <c r="A674" s="267"/>
      <c r="B674" s="267"/>
      <c r="C674" s="267"/>
      <c r="D674" s="267"/>
      <c r="E674" s="267"/>
      <c r="F674" s="267"/>
      <c r="G674" s="267"/>
      <c r="H674" s="267"/>
      <c r="I674" s="267"/>
      <c r="J674" s="267"/>
    </row>
    <row r="675" spans="1:10" ht="12.75">
      <c r="A675" s="267"/>
      <c r="B675" s="267"/>
      <c r="C675" s="267"/>
      <c r="D675" s="267"/>
      <c r="E675" s="267"/>
      <c r="F675" s="267"/>
      <c r="G675" s="267"/>
      <c r="H675" s="267"/>
      <c r="I675" s="267"/>
      <c r="J675" s="267"/>
    </row>
    <row r="676" spans="1:10" ht="12.75">
      <c r="A676" s="267"/>
      <c r="B676" s="267"/>
      <c r="C676" s="267"/>
      <c r="D676" s="267"/>
      <c r="E676" s="267"/>
      <c r="F676" s="267"/>
      <c r="G676" s="267"/>
      <c r="H676" s="267"/>
      <c r="I676" s="267"/>
      <c r="J676" s="267"/>
    </row>
    <row r="677" spans="1:10" ht="12.75">
      <c r="A677" s="267"/>
      <c r="B677" s="267"/>
      <c r="C677" s="267"/>
      <c r="D677" s="267"/>
      <c r="E677" s="267"/>
      <c r="F677" s="267"/>
      <c r="G677" s="267"/>
      <c r="H677" s="267"/>
      <c r="I677" s="267"/>
      <c r="J677" s="267"/>
    </row>
    <row r="678" spans="1:10" ht="12.75">
      <c r="A678" s="267"/>
      <c r="B678" s="267"/>
      <c r="C678" s="267"/>
      <c r="D678" s="267"/>
      <c r="E678" s="267"/>
      <c r="F678" s="267"/>
      <c r="G678" s="267"/>
      <c r="H678" s="267"/>
      <c r="I678" s="267"/>
      <c r="J678" s="267"/>
    </row>
    <row r="679" spans="1:10" ht="12.75">
      <c r="A679" s="267"/>
      <c r="B679" s="267"/>
      <c r="C679" s="267"/>
      <c r="D679" s="267"/>
      <c r="E679" s="267"/>
      <c r="F679" s="267"/>
      <c r="G679" s="267"/>
      <c r="H679" s="267"/>
      <c r="I679" s="267"/>
      <c r="J679" s="267"/>
    </row>
    <row r="680" spans="1:10" ht="12.75">
      <c r="A680" s="267"/>
      <c r="B680" s="267"/>
      <c r="C680" s="267"/>
      <c r="D680" s="267"/>
      <c r="E680" s="267"/>
      <c r="F680" s="267"/>
      <c r="G680" s="267"/>
      <c r="H680" s="267"/>
      <c r="I680" s="267"/>
      <c r="J680" s="267"/>
    </row>
    <row r="681" spans="1:10" ht="12.75">
      <c r="A681" s="267"/>
      <c r="B681" s="267"/>
      <c r="C681" s="267"/>
      <c r="D681" s="267"/>
      <c r="E681" s="267"/>
      <c r="F681" s="267"/>
      <c r="G681" s="267"/>
      <c r="H681" s="267"/>
      <c r="I681" s="267"/>
      <c r="J681" s="267"/>
    </row>
    <row r="682" spans="1:10" ht="12.75">
      <c r="A682" s="267"/>
      <c r="B682" s="267"/>
      <c r="C682" s="267"/>
      <c r="D682" s="267"/>
      <c r="E682" s="267"/>
      <c r="F682" s="267"/>
      <c r="G682" s="267"/>
      <c r="H682" s="267"/>
      <c r="I682" s="267"/>
      <c r="J682" s="267"/>
    </row>
    <row r="683" spans="1:10" ht="12.75">
      <c r="A683" s="267"/>
      <c r="B683" s="267"/>
      <c r="C683" s="267"/>
      <c r="D683" s="267"/>
      <c r="E683" s="267"/>
      <c r="F683" s="267"/>
      <c r="G683" s="267"/>
      <c r="H683" s="267"/>
      <c r="I683" s="267"/>
      <c r="J683" s="267"/>
    </row>
    <row r="684" spans="1:10" ht="12.75">
      <c r="A684" s="267"/>
      <c r="B684" s="267"/>
      <c r="C684" s="267"/>
      <c r="D684" s="267"/>
      <c r="E684" s="267"/>
      <c r="F684" s="267"/>
      <c r="G684" s="267"/>
      <c r="H684" s="267"/>
      <c r="I684" s="267"/>
      <c r="J684" s="267"/>
    </row>
    <row r="685" spans="1:10" ht="12.75">
      <c r="A685" s="267"/>
      <c r="B685" s="267"/>
      <c r="C685" s="267"/>
      <c r="D685" s="267"/>
      <c r="E685" s="267"/>
      <c r="F685" s="267"/>
      <c r="G685" s="267"/>
      <c r="H685" s="267"/>
      <c r="I685" s="267"/>
      <c r="J685" s="267"/>
    </row>
    <row r="686" spans="1:10" ht="12.75">
      <c r="A686" s="267"/>
      <c r="B686" s="267"/>
      <c r="C686" s="267"/>
      <c r="D686" s="267"/>
      <c r="E686" s="267"/>
      <c r="F686" s="267"/>
      <c r="G686" s="267"/>
      <c r="H686" s="267"/>
      <c r="I686" s="267"/>
      <c r="J686" s="267"/>
    </row>
    <row r="687" spans="1:10" ht="12.75">
      <c r="A687" s="267"/>
      <c r="B687" s="267"/>
      <c r="C687" s="267"/>
      <c r="D687" s="267"/>
      <c r="E687" s="267"/>
      <c r="F687" s="267"/>
      <c r="G687" s="267"/>
      <c r="H687" s="267"/>
      <c r="I687" s="267"/>
      <c r="J687" s="267"/>
    </row>
    <row r="688" spans="1:10" ht="12.75">
      <c r="A688" s="267"/>
      <c r="B688" s="267"/>
      <c r="C688" s="267"/>
      <c r="D688" s="267"/>
      <c r="E688" s="267"/>
      <c r="F688" s="267"/>
      <c r="G688" s="267"/>
      <c r="H688" s="267"/>
      <c r="I688" s="267"/>
      <c r="J688" s="267"/>
    </row>
    <row r="689" spans="1:10" ht="12.75">
      <c r="A689" s="267"/>
      <c r="B689" s="267"/>
      <c r="C689" s="267"/>
      <c r="D689" s="267"/>
      <c r="E689" s="267"/>
      <c r="F689" s="267"/>
      <c r="G689" s="267"/>
      <c r="H689" s="267"/>
      <c r="I689" s="267"/>
      <c r="J689" s="267"/>
    </row>
    <row r="690" spans="1:10" ht="12.75">
      <c r="A690" s="267"/>
      <c r="B690" s="267"/>
      <c r="C690" s="267"/>
      <c r="D690" s="267"/>
      <c r="E690" s="267"/>
      <c r="F690" s="267"/>
      <c r="G690" s="267"/>
      <c r="H690" s="267"/>
      <c r="I690" s="267"/>
      <c r="J690" s="267"/>
    </row>
    <row r="691" spans="1:10" ht="12.75">
      <c r="A691" s="267"/>
      <c r="B691" s="267"/>
      <c r="C691" s="267"/>
      <c r="D691" s="267"/>
      <c r="E691" s="267"/>
      <c r="F691" s="267"/>
      <c r="G691" s="267"/>
      <c r="H691" s="267"/>
      <c r="I691" s="267"/>
      <c r="J691" s="267"/>
    </row>
    <row r="692" spans="1:10" ht="12.75">
      <c r="A692" s="267"/>
      <c r="B692" s="267"/>
      <c r="C692" s="267"/>
      <c r="D692" s="267"/>
      <c r="E692" s="267"/>
      <c r="F692" s="267"/>
      <c r="G692" s="267"/>
      <c r="H692" s="267"/>
      <c r="I692" s="267"/>
      <c r="J692" s="267"/>
    </row>
    <row r="693" spans="1:10" ht="12.75">
      <c r="A693" s="267"/>
      <c r="B693" s="267"/>
      <c r="C693" s="267"/>
      <c r="D693" s="267"/>
      <c r="E693" s="267"/>
      <c r="F693" s="267"/>
      <c r="G693" s="267"/>
      <c r="H693" s="267"/>
      <c r="I693" s="267"/>
      <c r="J693" s="267"/>
    </row>
    <row r="694" spans="1:10" ht="12.75">
      <c r="A694" s="267"/>
      <c r="B694" s="267"/>
      <c r="C694" s="267"/>
      <c r="D694" s="267"/>
      <c r="E694" s="267"/>
      <c r="F694" s="267"/>
      <c r="G694" s="267"/>
      <c r="H694" s="267"/>
      <c r="I694" s="267"/>
      <c r="J694" s="267"/>
    </row>
    <row r="695" spans="1:10" ht="12.75">
      <c r="A695" s="267"/>
      <c r="B695" s="267"/>
      <c r="C695" s="267"/>
      <c r="D695" s="267"/>
      <c r="E695" s="267"/>
      <c r="F695" s="267"/>
      <c r="G695" s="267"/>
      <c r="H695" s="267"/>
      <c r="I695" s="267"/>
      <c r="J695" s="267"/>
    </row>
    <row r="696" spans="1:10" ht="12.75">
      <c r="A696" s="267"/>
      <c r="B696" s="267"/>
      <c r="C696" s="267"/>
      <c r="D696" s="267"/>
      <c r="E696" s="267"/>
      <c r="F696" s="267"/>
      <c r="G696" s="267"/>
      <c r="H696" s="267"/>
      <c r="I696" s="267"/>
      <c r="J696" s="267"/>
    </row>
    <row r="697" spans="1:10" ht="12.75">
      <c r="A697" s="267"/>
      <c r="B697" s="267"/>
      <c r="C697" s="267"/>
      <c r="D697" s="267"/>
      <c r="E697" s="267"/>
      <c r="F697" s="267"/>
      <c r="G697" s="267"/>
      <c r="H697" s="267"/>
      <c r="I697" s="267"/>
      <c r="J697" s="267"/>
    </row>
    <row r="698" spans="1:10" ht="12.75">
      <c r="A698" s="267"/>
      <c r="B698" s="267"/>
      <c r="C698" s="267"/>
      <c r="D698" s="267"/>
      <c r="E698" s="267"/>
      <c r="F698" s="267"/>
      <c r="G698" s="267"/>
      <c r="H698" s="267"/>
      <c r="I698" s="267"/>
      <c r="J698" s="267"/>
    </row>
    <row r="699" spans="1:10" ht="12.75">
      <c r="A699" s="267"/>
      <c r="B699" s="267"/>
      <c r="C699" s="267"/>
      <c r="D699" s="267"/>
      <c r="E699" s="267"/>
      <c r="F699" s="267"/>
      <c r="G699" s="267"/>
      <c r="H699" s="267"/>
      <c r="I699" s="267"/>
      <c r="J699" s="267"/>
    </row>
    <row r="700" spans="1:10" ht="12.75">
      <c r="A700" s="267"/>
      <c r="B700" s="267"/>
      <c r="C700" s="267"/>
      <c r="D700" s="267"/>
      <c r="E700" s="267"/>
      <c r="F700" s="267"/>
      <c r="G700" s="267"/>
      <c r="H700" s="267"/>
      <c r="I700" s="267"/>
      <c r="J700" s="267"/>
    </row>
    <row r="701" spans="1:10" ht="12.75">
      <c r="A701" s="267"/>
      <c r="B701" s="267"/>
      <c r="C701" s="267"/>
      <c r="D701" s="267"/>
      <c r="E701" s="267"/>
      <c r="F701" s="267"/>
      <c r="G701" s="267"/>
      <c r="H701" s="267"/>
      <c r="I701" s="267"/>
      <c r="J701" s="267"/>
    </row>
    <row r="702" spans="1:10" ht="12.75">
      <c r="A702" s="267"/>
      <c r="B702" s="267"/>
      <c r="C702" s="267"/>
      <c r="D702" s="267"/>
      <c r="E702" s="267"/>
      <c r="F702" s="267"/>
      <c r="G702" s="267"/>
      <c r="H702" s="267"/>
      <c r="I702" s="267"/>
      <c r="J702" s="267"/>
    </row>
    <row r="703" spans="1:10" ht="12.75">
      <c r="A703" s="267"/>
      <c r="B703" s="267"/>
      <c r="C703" s="267"/>
      <c r="D703" s="267"/>
      <c r="E703" s="267"/>
      <c r="F703" s="267"/>
      <c r="G703" s="267"/>
      <c r="H703" s="267"/>
      <c r="I703" s="267"/>
      <c r="J703" s="267"/>
    </row>
    <row r="704" spans="1:10" ht="12.75">
      <c r="A704" s="267"/>
      <c r="B704" s="267"/>
      <c r="C704" s="267"/>
      <c r="D704" s="267"/>
      <c r="E704" s="267"/>
      <c r="F704" s="267"/>
      <c r="G704" s="267"/>
      <c r="H704" s="267"/>
      <c r="I704" s="267"/>
      <c r="J704" s="267"/>
    </row>
    <row r="705" spans="1:10" ht="12.75">
      <c r="A705" s="267"/>
      <c r="B705" s="267"/>
      <c r="C705" s="267"/>
      <c r="D705" s="267"/>
      <c r="E705" s="267"/>
      <c r="F705" s="267"/>
      <c r="G705" s="267"/>
      <c r="H705" s="267"/>
      <c r="I705" s="267"/>
      <c r="J705" s="267"/>
    </row>
    <row r="706" spans="1:10" ht="12.75">
      <c r="A706" s="267"/>
      <c r="B706" s="267"/>
      <c r="C706" s="267"/>
      <c r="D706" s="267"/>
      <c r="E706" s="267"/>
      <c r="F706" s="267"/>
      <c r="G706" s="267"/>
      <c r="H706" s="267"/>
      <c r="I706" s="267"/>
      <c r="J706" s="267"/>
    </row>
    <row r="707" spans="1:10" ht="12.75">
      <c r="A707" s="267"/>
      <c r="B707" s="267"/>
      <c r="C707" s="267"/>
      <c r="D707" s="267"/>
      <c r="E707" s="267"/>
      <c r="F707" s="267"/>
      <c r="G707" s="267"/>
      <c r="H707" s="267"/>
      <c r="I707" s="267"/>
      <c r="J707" s="267"/>
    </row>
    <row r="708" spans="1:10" ht="12.75">
      <c r="A708" s="267"/>
      <c r="B708" s="267"/>
      <c r="C708" s="267"/>
      <c r="D708" s="267"/>
      <c r="E708" s="267"/>
      <c r="F708" s="267"/>
      <c r="G708" s="267"/>
      <c r="H708" s="267"/>
      <c r="I708" s="267"/>
      <c r="J708" s="267"/>
    </row>
    <row r="709" spans="1:10" ht="12.75">
      <c r="A709" s="267"/>
      <c r="B709" s="267"/>
      <c r="C709" s="267"/>
      <c r="D709" s="267"/>
      <c r="E709" s="267"/>
      <c r="F709" s="267"/>
      <c r="G709" s="267"/>
      <c r="H709" s="267"/>
      <c r="I709" s="267"/>
      <c r="J709" s="267"/>
    </row>
    <row r="710" spans="1:10" ht="12.75">
      <c r="A710" s="267"/>
      <c r="B710" s="267"/>
      <c r="C710" s="267"/>
      <c r="D710" s="267"/>
      <c r="E710" s="267"/>
      <c r="F710" s="267"/>
      <c r="G710" s="267"/>
      <c r="H710" s="267"/>
      <c r="I710" s="267"/>
      <c r="J710" s="267"/>
    </row>
    <row r="711" spans="1:10" ht="12.75">
      <c r="A711" s="267"/>
      <c r="B711" s="267"/>
      <c r="C711" s="267"/>
      <c r="D711" s="267"/>
      <c r="E711" s="267"/>
      <c r="F711" s="267"/>
      <c r="G711" s="267"/>
      <c r="H711" s="267"/>
      <c r="I711" s="267"/>
      <c r="J711" s="267"/>
    </row>
    <row r="712" spans="1:10" ht="12.75">
      <c r="A712" s="267"/>
      <c r="B712" s="267"/>
      <c r="C712" s="267"/>
      <c r="D712" s="267"/>
      <c r="E712" s="267"/>
      <c r="F712" s="267"/>
      <c r="G712" s="267"/>
      <c r="H712" s="267"/>
      <c r="I712" s="267"/>
      <c r="J712" s="267"/>
    </row>
    <row r="713" spans="1:10" ht="12.75">
      <c r="A713" s="267"/>
      <c r="B713" s="267"/>
      <c r="C713" s="267"/>
      <c r="D713" s="267"/>
      <c r="E713" s="267"/>
      <c r="F713" s="267"/>
      <c r="G713" s="267"/>
      <c r="H713" s="267"/>
      <c r="I713" s="267"/>
      <c r="J713" s="267"/>
    </row>
    <row r="714" spans="1:10" ht="12.75">
      <c r="A714" s="267"/>
      <c r="B714" s="267"/>
      <c r="C714" s="267"/>
      <c r="D714" s="267"/>
      <c r="E714" s="267"/>
      <c r="F714" s="267"/>
      <c r="G714" s="267"/>
      <c r="H714" s="267"/>
      <c r="I714" s="267"/>
      <c r="J714" s="267"/>
    </row>
    <row r="715" spans="1:10" ht="12.75">
      <c r="A715" s="267"/>
      <c r="B715" s="267"/>
      <c r="C715" s="267"/>
      <c r="D715" s="267"/>
      <c r="E715" s="267"/>
      <c r="F715" s="267"/>
      <c r="G715" s="267"/>
      <c r="H715" s="267"/>
      <c r="I715" s="267"/>
      <c r="J715" s="267"/>
    </row>
    <row r="716" spans="1:10" ht="12.75">
      <c r="A716" s="267"/>
      <c r="B716" s="267"/>
      <c r="C716" s="267"/>
      <c r="D716" s="267"/>
      <c r="E716" s="267"/>
      <c r="F716" s="267"/>
      <c r="G716" s="267"/>
      <c r="H716" s="267"/>
      <c r="I716" s="267"/>
      <c r="J716" s="267"/>
    </row>
    <row r="717" spans="1:10" ht="12.75">
      <c r="A717" s="267"/>
      <c r="B717" s="267"/>
      <c r="C717" s="267"/>
      <c r="D717" s="267"/>
      <c r="E717" s="267"/>
      <c r="F717" s="267"/>
      <c r="G717" s="267"/>
      <c r="H717" s="267"/>
      <c r="I717" s="267"/>
      <c r="J717" s="267"/>
    </row>
    <row r="718" spans="1:10" ht="12.75">
      <c r="A718" s="267"/>
      <c r="B718" s="267"/>
      <c r="C718" s="267"/>
      <c r="D718" s="267"/>
      <c r="E718" s="267"/>
      <c r="F718" s="267"/>
      <c r="G718" s="267"/>
      <c r="H718" s="267"/>
      <c r="I718" s="267"/>
      <c r="J718" s="267"/>
    </row>
    <row r="719" spans="1:10" ht="12.75">
      <c r="A719" s="267"/>
      <c r="B719" s="267"/>
      <c r="C719" s="267"/>
      <c r="D719" s="267"/>
      <c r="E719" s="267"/>
      <c r="F719" s="267"/>
      <c r="G719" s="267"/>
      <c r="H719" s="267"/>
      <c r="I719" s="267"/>
      <c r="J719" s="267"/>
    </row>
    <row r="720" spans="1:10" ht="12.75">
      <c r="A720" s="267"/>
      <c r="B720" s="267"/>
      <c r="C720" s="267"/>
      <c r="D720" s="267"/>
      <c r="E720" s="267"/>
      <c r="F720" s="267"/>
      <c r="G720" s="267"/>
      <c r="H720" s="267"/>
      <c r="I720" s="267"/>
      <c r="J720" s="267"/>
    </row>
    <row r="721" spans="1:10" ht="12.75">
      <c r="A721" s="267"/>
      <c r="B721" s="267"/>
      <c r="C721" s="267"/>
      <c r="D721" s="267"/>
      <c r="E721" s="267"/>
      <c r="F721" s="267"/>
      <c r="G721" s="267"/>
      <c r="H721" s="267"/>
      <c r="I721" s="267"/>
      <c r="J721" s="267"/>
    </row>
    <row r="722" spans="1:10" ht="12.75">
      <c r="A722" s="267"/>
      <c r="B722" s="267"/>
      <c r="C722" s="267"/>
      <c r="D722" s="267"/>
      <c r="E722" s="267"/>
      <c r="F722" s="267"/>
      <c r="G722" s="267"/>
      <c r="H722" s="267"/>
      <c r="I722" s="267"/>
      <c r="J722" s="267"/>
    </row>
    <row r="723" spans="1:10" ht="12.75">
      <c r="A723" s="267"/>
      <c r="B723" s="267"/>
      <c r="C723" s="267"/>
      <c r="D723" s="267"/>
      <c r="E723" s="267"/>
      <c r="F723" s="267"/>
      <c r="G723" s="267"/>
      <c r="H723" s="267"/>
      <c r="I723" s="267"/>
      <c r="J723" s="267"/>
    </row>
    <row r="724" spans="1:10" ht="12.75">
      <c r="A724" s="267"/>
      <c r="B724" s="267"/>
      <c r="C724" s="267"/>
      <c r="D724" s="267"/>
      <c r="E724" s="267"/>
      <c r="F724" s="267"/>
      <c r="G724" s="267"/>
      <c r="H724" s="267"/>
      <c r="I724" s="267"/>
      <c r="J724" s="267"/>
    </row>
    <row r="725" spans="1:10" ht="12.75">
      <c r="A725" s="267"/>
      <c r="B725" s="267"/>
      <c r="C725" s="267"/>
      <c r="D725" s="267"/>
      <c r="E725" s="267"/>
      <c r="F725" s="267"/>
      <c r="G725" s="267"/>
      <c r="H725" s="267"/>
      <c r="I725" s="267"/>
      <c r="J725" s="267"/>
    </row>
    <row r="726" spans="1:10" ht="12.75">
      <c r="A726" s="267"/>
      <c r="B726" s="267"/>
      <c r="C726" s="267"/>
      <c r="D726" s="267"/>
      <c r="E726" s="267"/>
      <c r="F726" s="267"/>
      <c r="G726" s="267"/>
      <c r="H726" s="267"/>
      <c r="I726" s="267"/>
      <c r="J726" s="267"/>
    </row>
    <row r="727" spans="1:10" ht="12.75">
      <c r="A727" s="267"/>
      <c r="B727" s="267"/>
      <c r="C727" s="267"/>
      <c r="D727" s="267"/>
      <c r="E727" s="267"/>
      <c r="F727" s="267"/>
      <c r="G727" s="267"/>
      <c r="H727" s="267"/>
      <c r="I727" s="267"/>
      <c r="J727" s="267"/>
    </row>
    <row r="728" spans="1:10" ht="12.75">
      <c r="A728" s="267"/>
      <c r="B728" s="267"/>
      <c r="C728" s="267"/>
      <c r="D728" s="267"/>
      <c r="E728" s="267"/>
      <c r="F728" s="267"/>
      <c r="G728" s="267"/>
      <c r="H728" s="267"/>
      <c r="I728" s="267"/>
      <c r="J728" s="267"/>
    </row>
    <row r="729" spans="1:10" ht="12.75">
      <c r="A729" s="267"/>
      <c r="B729" s="267"/>
      <c r="C729" s="267"/>
      <c r="D729" s="267"/>
      <c r="E729" s="267"/>
      <c r="F729" s="267"/>
      <c r="G729" s="267"/>
      <c r="H729" s="267"/>
      <c r="I729" s="267"/>
      <c r="J729" s="267"/>
    </row>
    <row r="730" spans="1:10" ht="12.75">
      <c r="A730" s="267"/>
      <c r="B730" s="267"/>
      <c r="C730" s="267"/>
      <c r="D730" s="267"/>
      <c r="E730" s="267"/>
      <c r="F730" s="267"/>
      <c r="G730" s="267"/>
      <c r="H730" s="267"/>
      <c r="I730" s="267"/>
      <c r="J730" s="267"/>
    </row>
    <row r="731" spans="1:10" ht="12.75">
      <c r="A731" s="267"/>
      <c r="B731" s="267"/>
      <c r="C731" s="267"/>
      <c r="D731" s="267"/>
      <c r="E731" s="267"/>
      <c r="F731" s="267"/>
      <c r="G731" s="267"/>
      <c r="H731" s="267"/>
      <c r="I731" s="267"/>
      <c r="J731" s="267"/>
    </row>
    <row r="732" spans="1:10" ht="12.75">
      <c r="A732" s="267"/>
      <c r="B732" s="267"/>
      <c r="C732" s="267"/>
      <c r="D732" s="267"/>
      <c r="E732" s="267"/>
      <c r="F732" s="267"/>
      <c r="G732" s="267"/>
      <c r="H732" s="267"/>
      <c r="I732" s="267"/>
      <c r="J732" s="267"/>
    </row>
    <row r="733" spans="1:10" ht="12.75">
      <c r="A733" s="267"/>
      <c r="B733" s="267"/>
      <c r="C733" s="267"/>
      <c r="D733" s="267"/>
      <c r="E733" s="267"/>
      <c r="F733" s="267"/>
      <c r="G733" s="267"/>
      <c r="H733" s="267"/>
      <c r="I733" s="267"/>
      <c r="J733" s="267"/>
    </row>
    <row r="734" spans="1:10" ht="12.75">
      <c r="A734" s="267"/>
      <c r="B734" s="267"/>
      <c r="C734" s="267"/>
      <c r="D734" s="267"/>
      <c r="E734" s="267"/>
      <c r="F734" s="267"/>
      <c r="G734" s="267"/>
      <c r="H734" s="267"/>
      <c r="I734" s="267"/>
      <c r="J734" s="267"/>
    </row>
    <row r="735" spans="1:10" ht="12.75">
      <c r="A735" s="267"/>
      <c r="B735" s="267"/>
      <c r="C735" s="267"/>
      <c r="D735" s="267"/>
      <c r="E735" s="267"/>
      <c r="F735" s="267"/>
      <c r="G735" s="267"/>
      <c r="H735" s="267"/>
      <c r="I735" s="267"/>
      <c r="J735" s="267"/>
    </row>
    <row r="736" spans="1:10" ht="12.75">
      <c r="A736" s="267"/>
      <c r="B736" s="267"/>
      <c r="C736" s="267"/>
      <c r="D736" s="267"/>
      <c r="E736" s="267"/>
      <c r="F736" s="267"/>
      <c r="G736" s="267"/>
      <c r="H736" s="267"/>
      <c r="I736" s="267"/>
      <c r="J736" s="267"/>
    </row>
    <row r="737" spans="1:10" ht="12.75">
      <c r="A737" s="267"/>
      <c r="B737" s="267"/>
      <c r="C737" s="267"/>
      <c r="D737" s="267"/>
      <c r="E737" s="267"/>
      <c r="F737" s="267"/>
      <c r="G737" s="267"/>
      <c r="H737" s="267"/>
      <c r="I737" s="267"/>
      <c r="J737" s="267"/>
    </row>
    <row r="738" spans="1:10" ht="12.75">
      <c r="A738" s="267"/>
      <c r="B738" s="267"/>
      <c r="C738" s="267"/>
      <c r="D738" s="267"/>
      <c r="E738" s="267"/>
      <c r="F738" s="267"/>
      <c r="G738" s="267"/>
      <c r="H738" s="267"/>
      <c r="I738" s="267"/>
      <c r="J738" s="267"/>
    </row>
    <row r="739" spans="1:10" ht="12.75">
      <c r="A739" s="267"/>
      <c r="B739" s="267"/>
      <c r="C739" s="267"/>
      <c r="D739" s="267"/>
      <c r="E739" s="267"/>
      <c r="F739" s="267"/>
      <c r="G739" s="267"/>
      <c r="H739" s="267"/>
      <c r="I739" s="267"/>
      <c r="J739" s="267"/>
    </row>
    <row r="740" spans="1:10" ht="12.75">
      <c r="A740" s="267"/>
      <c r="B740" s="267"/>
      <c r="C740" s="267"/>
      <c r="D740" s="267"/>
      <c r="E740" s="267"/>
      <c r="F740" s="267"/>
      <c r="G740" s="267"/>
      <c r="H740" s="267"/>
      <c r="I740" s="267"/>
      <c r="J740" s="267"/>
    </row>
    <row r="741" spans="1:10" ht="12.75">
      <c r="A741" s="267"/>
      <c r="B741" s="267"/>
      <c r="C741" s="267"/>
      <c r="D741" s="267"/>
      <c r="E741" s="267"/>
      <c r="F741" s="267"/>
      <c r="G741" s="267"/>
      <c r="H741" s="267"/>
      <c r="I741" s="267"/>
      <c r="J741" s="267"/>
    </row>
    <row r="742" spans="1:10" ht="12.75">
      <c r="A742" s="267"/>
      <c r="B742" s="267"/>
      <c r="C742" s="267"/>
      <c r="D742" s="267"/>
      <c r="E742" s="267"/>
      <c r="F742" s="267"/>
      <c r="G742" s="267"/>
      <c r="H742" s="267"/>
      <c r="I742" s="267"/>
      <c r="J742" s="267"/>
    </row>
    <row r="743" spans="1:10" ht="12.75">
      <c r="A743" s="267"/>
      <c r="B743" s="267"/>
      <c r="C743" s="267"/>
      <c r="D743" s="267"/>
      <c r="E743" s="267"/>
      <c r="F743" s="267"/>
      <c r="G743" s="267"/>
      <c r="H743" s="267"/>
      <c r="I743" s="267"/>
      <c r="J743" s="267"/>
    </row>
    <row r="744" spans="1:10" ht="12.75">
      <c r="A744" s="267"/>
      <c r="B744" s="267"/>
      <c r="C744" s="267"/>
      <c r="D744" s="267"/>
      <c r="E744" s="267"/>
      <c r="F744" s="267"/>
      <c r="G744" s="267"/>
      <c r="H744" s="267"/>
      <c r="I744" s="267"/>
      <c r="J744" s="267"/>
    </row>
    <row r="745" spans="1:10" ht="12.75">
      <c r="A745" s="267"/>
      <c r="B745" s="267"/>
      <c r="C745" s="267"/>
      <c r="D745" s="267"/>
      <c r="E745" s="267"/>
      <c r="F745" s="267"/>
      <c r="G745" s="267"/>
      <c r="H745" s="267"/>
      <c r="I745" s="267"/>
      <c r="J745" s="267"/>
    </row>
    <row r="746" spans="1:10" ht="12.75">
      <c r="A746" s="267"/>
      <c r="B746" s="267"/>
      <c r="C746" s="267"/>
      <c r="D746" s="267"/>
      <c r="E746" s="267"/>
      <c r="F746" s="267"/>
      <c r="G746" s="267"/>
      <c r="H746" s="267"/>
      <c r="I746" s="267"/>
      <c r="J746" s="267"/>
    </row>
    <row r="747" spans="1:10" ht="12.75">
      <c r="A747" s="267"/>
      <c r="B747" s="267"/>
      <c r="C747" s="267"/>
      <c r="D747" s="267"/>
      <c r="E747" s="267"/>
      <c r="F747" s="267"/>
      <c r="G747" s="267"/>
      <c r="H747" s="267"/>
      <c r="I747" s="267"/>
      <c r="J747" s="267"/>
    </row>
    <row r="748" spans="1:10" ht="12.75">
      <c r="A748" s="267"/>
      <c r="B748" s="267"/>
      <c r="C748" s="267"/>
      <c r="D748" s="267"/>
      <c r="E748" s="267"/>
      <c r="F748" s="267"/>
      <c r="G748" s="267"/>
      <c r="H748" s="267"/>
      <c r="I748" s="267"/>
      <c r="J748" s="267"/>
    </row>
    <row r="749" spans="1:10" ht="12.75">
      <c r="A749" s="267"/>
      <c r="B749" s="267"/>
      <c r="C749" s="267"/>
      <c r="D749" s="267"/>
      <c r="E749" s="267"/>
      <c r="F749" s="267"/>
      <c r="G749" s="267"/>
      <c r="H749" s="267"/>
      <c r="I749" s="267"/>
      <c r="J749" s="267"/>
    </row>
    <row r="750" spans="1:10" ht="12.75">
      <c r="A750" s="267"/>
      <c r="B750" s="267"/>
      <c r="C750" s="267"/>
      <c r="D750" s="267"/>
      <c r="E750" s="267"/>
      <c r="F750" s="267"/>
      <c r="G750" s="267"/>
      <c r="H750" s="267"/>
      <c r="I750" s="267"/>
      <c r="J750" s="267"/>
    </row>
    <row r="751" spans="1:10" ht="12.75">
      <c r="A751" s="267"/>
      <c r="B751" s="267"/>
      <c r="C751" s="267"/>
      <c r="D751" s="267"/>
      <c r="E751" s="267"/>
      <c r="F751" s="267"/>
      <c r="G751" s="267"/>
      <c r="H751" s="267"/>
      <c r="I751" s="267"/>
      <c r="J751" s="267"/>
    </row>
    <row r="752" spans="1:10" ht="12.75">
      <c r="A752" s="267"/>
      <c r="B752" s="267"/>
      <c r="C752" s="267"/>
      <c r="D752" s="267"/>
      <c r="E752" s="267"/>
      <c r="F752" s="267"/>
      <c r="G752" s="267"/>
      <c r="H752" s="267"/>
      <c r="I752" s="267"/>
      <c r="J752" s="267"/>
    </row>
    <row r="753" spans="1:10" ht="12.75">
      <c r="A753" s="267"/>
      <c r="B753" s="267"/>
      <c r="C753" s="267"/>
      <c r="D753" s="267"/>
      <c r="E753" s="267"/>
      <c r="F753" s="267"/>
      <c r="G753" s="267"/>
      <c r="H753" s="267"/>
      <c r="I753" s="267"/>
      <c r="J753" s="267"/>
    </row>
    <row r="754" spans="1:10" ht="12.75">
      <c r="A754" s="267"/>
      <c r="B754" s="267"/>
      <c r="C754" s="267"/>
      <c r="D754" s="267"/>
      <c r="E754" s="267"/>
      <c r="F754" s="267"/>
      <c r="G754" s="267"/>
      <c r="H754" s="267"/>
      <c r="I754" s="267"/>
      <c r="J754" s="267"/>
    </row>
    <row r="755" spans="1:10" ht="12.75">
      <c r="A755" s="267"/>
      <c r="B755" s="267"/>
      <c r="C755" s="267"/>
      <c r="D755" s="267"/>
      <c r="E755" s="267"/>
      <c r="F755" s="267"/>
      <c r="G755" s="267"/>
      <c r="H755" s="267"/>
      <c r="I755" s="267"/>
      <c r="J755" s="267"/>
    </row>
    <row r="756" spans="1:10" ht="12.75">
      <c r="A756" s="267"/>
      <c r="B756" s="267"/>
      <c r="C756" s="267"/>
      <c r="D756" s="267"/>
      <c r="E756" s="267"/>
      <c r="F756" s="267"/>
      <c r="G756" s="267"/>
      <c r="H756" s="267"/>
      <c r="I756" s="267"/>
      <c r="J756" s="267"/>
    </row>
    <row r="757" spans="1:10" ht="12.75">
      <c r="A757" s="267"/>
      <c r="B757" s="267"/>
      <c r="C757" s="267"/>
      <c r="D757" s="267"/>
      <c r="E757" s="267"/>
      <c r="F757" s="267"/>
      <c r="G757" s="267"/>
      <c r="H757" s="267"/>
      <c r="I757" s="267"/>
      <c r="J757" s="267"/>
    </row>
    <row r="758" spans="1:10" ht="12.75">
      <c r="A758" s="267"/>
      <c r="B758" s="267"/>
      <c r="C758" s="267"/>
      <c r="D758" s="267"/>
      <c r="E758" s="267"/>
      <c r="F758" s="267"/>
      <c r="G758" s="267"/>
      <c r="H758" s="267"/>
      <c r="I758" s="267"/>
      <c r="J758" s="267"/>
    </row>
    <row r="759" spans="1:10" ht="12.75">
      <c r="A759" s="267"/>
      <c r="B759" s="267"/>
      <c r="C759" s="267"/>
      <c r="D759" s="267"/>
      <c r="E759" s="267"/>
      <c r="F759" s="267"/>
      <c r="G759" s="267"/>
      <c r="H759" s="267"/>
      <c r="I759" s="267"/>
      <c r="J759" s="267"/>
    </row>
    <row r="760" spans="1:10" ht="12.75">
      <c r="A760" s="267"/>
      <c r="B760" s="267"/>
      <c r="C760" s="267"/>
      <c r="D760" s="267"/>
      <c r="E760" s="267"/>
      <c r="F760" s="267"/>
      <c r="G760" s="267"/>
      <c r="H760" s="267"/>
      <c r="I760" s="267"/>
      <c r="J760" s="267"/>
    </row>
    <row r="761" spans="1:10" ht="12.75">
      <c r="A761" s="267"/>
      <c r="B761" s="267"/>
      <c r="C761" s="267"/>
      <c r="D761" s="267"/>
      <c r="E761" s="267"/>
      <c r="F761" s="267"/>
      <c r="G761" s="267"/>
      <c r="H761" s="267"/>
      <c r="I761" s="267"/>
      <c r="J761" s="267"/>
    </row>
    <row r="762" spans="1:10" ht="12.75">
      <c r="A762" s="267"/>
      <c r="B762" s="267"/>
      <c r="C762" s="267"/>
      <c r="D762" s="267"/>
      <c r="E762" s="267"/>
      <c r="F762" s="267"/>
      <c r="G762" s="267"/>
      <c r="H762" s="267"/>
      <c r="I762" s="267"/>
      <c r="J762" s="267"/>
    </row>
    <row r="763" spans="1:10" ht="12.75">
      <c r="A763" s="267"/>
      <c r="B763" s="267"/>
      <c r="C763" s="267"/>
      <c r="D763" s="267"/>
      <c r="E763" s="267"/>
      <c r="F763" s="267"/>
      <c r="G763" s="267"/>
      <c r="H763" s="267"/>
      <c r="I763" s="267"/>
      <c r="J763" s="267"/>
    </row>
    <row r="764" spans="1:10" ht="12.75">
      <c r="A764" s="267"/>
      <c r="B764" s="267"/>
      <c r="C764" s="267"/>
      <c r="D764" s="267"/>
      <c r="E764" s="267"/>
      <c r="F764" s="267"/>
      <c r="G764" s="267"/>
      <c r="H764" s="267"/>
      <c r="I764" s="267"/>
      <c r="J764" s="267"/>
    </row>
    <row r="765" spans="1:10" ht="12.75">
      <c r="A765" s="267"/>
      <c r="B765" s="267"/>
      <c r="C765" s="267"/>
      <c r="D765" s="267"/>
      <c r="E765" s="267"/>
      <c r="F765" s="267"/>
      <c r="G765" s="267"/>
      <c r="H765" s="267"/>
      <c r="I765" s="267"/>
      <c r="J765" s="267"/>
    </row>
    <row r="766" spans="1:10" ht="12.75">
      <c r="A766" s="267"/>
      <c r="B766" s="267"/>
      <c r="C766" s="267"/>
      <c r="D766" s="267"/>
      <c r="E766" s="267"/>
      <c r="F766" s="267"/>
      <c r="G766" s="267"/>
      <c r="H766" s="267"/>
      <c r="I766" s="267"/>
      <c r="J766" s="267"/>
    </row>
    <row r="767" spans="1:10" ht="12.75">
      <c r="A767" s="267"/>
      <c r="B767" s="267"/>
      <c r="C767" s="267"/>
      <c r="D767" s="267"/>
      <c r="E767" s="267"/>
      <c r="F767" s="267"/>
      <c r="G767" s="267"/>
      <c r="H767" s="267"/>
      <c r="I767" s="267"/>
      <c r="J767" s="267"/>
    </row>
    <row r="768" spans="1:10" ht="12.75">
      <c r="A768" s="267"/>
      <c r="B768" s="267"/>
      <c r="C768" s="267"/>
      <c r="D768" s="267"/>
      <c r="E768" s="267"/>
      <c r="F768" s="267"/>
      <c r="G768" s="267"/>
      <c r="H768" s="267"/>
      <c r="I768" s="267"/>
      <c r="J768" s="267"/>
    </row>
    <row r="769" spans="1:10" ht="12.75">
      <c r="A769" s="267"/>
      <c r="B769" s="267"/>
      <c r="C769" s="267"/>
      <c r="D769" s="267"/>
      <c r="E769" s="267"/>
      <c r="F769" s="267"/>
      <c r="G769" s="267"/>
      <c r="H769" s="267"/>
      <c r="I769" s="267"/>
      <c r="J769" s="267"/>
    </row>
    <row r="770" spans="1:10" ht="12.75">
      <c r="A770" s="267"/>
      <c r="B770" s="267"/>
      <c r="C770" s="267"/>
      <c r="D770" s="267"/>
      <c r="E770" s="267"/>
      <c r="F770" s="267"/>
      <c r="G770" s="267"/>
      <c r="H770" s="267"/>
      <c r="I770" s="267"/>
      <c r="J770" s="267"/>
    </row>
    <row r="771" spans="1:10" ht="12.75">
      <c r="A771" s="267"/>
      <c r="B771" s="267"/>
      <c r="C771" s="267"/>
      <c r="D771" s="267"/>
      <c r="E771" s="267"/>
      <c r="F771" s="267"/>
      <c r="G771" s="267"/>
      <c r="H771" s="267"/>
      <c r="I771" s="267"/>
      <c r="J771" s="267"/>
    </row>
    <row r="772" spans="1:10" ht="12.75">
      <c r="A772" s="267"/>
      <c r="B772" s="267"/>
      <c r="C772" s="267"/>
      <c r="D772" s="267"/>
      <c r="E772" s="267"/>
      <c r="F772" s="267"/>
      <c r="G772" s="267"/>
      <c r="H772" s="267"/>
      <c r="I772" s="267"/>
      <c r="J772" s="267"/>
    </row>
    <row r="773" spans="1:10" ht="12.75">
      <c r="A773" s="267"/>
      <c r="B773" s="267"/>
      <c r="C773" s="267"/>
      <c r="D773" s="267"/>
      <c r="E773" s="267"/>
      <c r="F773" s="267"/>
      <c r="G773" s="267"/>
      <c r="H773" s="267"/>
      <c r="I773" s="267"/>
      <c r="J773" s="267"/>
    </row>
    <row r="774" spans="1:10" ht="12.75">
      <c r="A774" s="267"/>
      <c r="B774" s="267"/>
      <c r="C774" s="267"/>
      <c r="D774" s="267"/>
      <c r="E774" s="267"/>
      <c r="F774" s="267"/>
      <c r="G774" s="267"/>
      <c r="H774" s="267"/>
      <c r="I774" s="267"/>
      <c r="J774" s="267"/>
    </row>
    <row r="775" spans="1:10" ht="12.75">
      <c r="A775" s="267"/>
      <c r="B775" s="267"/>
      <c r="C775" s="267"/>
      <c r="D775" s="267"/>
      <c r="E775" s="267"/>
      <c r="F775" s="267"/>
      <c r="G775" s="267"/>
      <c r="H775" s="267"/>
      <c r="I775" s="267"/>
      <c r="J775" s="267"/>
    </row>
    <row r="776" spans="1:10" ht="12.75">
      <c r="A776" s="267"/>
      <c r="B776" s="267"/>
      <c r="C776" s="267"/>
      <c r="D776" s="267"/>
      <c r="E776" s="267"/>
      <c r="F776" s="267"/>
      <c r="G776" s="267"/>
      <c r="H776" s="267"/>
      <c r="I776" s="267"/>
      <c r="J776" s="267"/>
    </row>
    <row r="777" spans="1:10" ht="12.75">
      <c r="A777" s="267"/>
      <c r="B777" s="267"/>
      <c r="C777" s="267"/>
      <c r="D777" s="267"/>
      <c r="E777" s="267"/>
      <c r="F777" s="267"/>
      <c r="G777" s="267"/>
      <c r="H777" s="267"/>
      <c r="I777" s="267"/>
      <c r="J777" s="267"/>
    </row>
    <row r="778" spans="1:10" ht="12.75">
      <c r="A778" s="267"/>
      <c r="B778" s="267"/>
      <c r="C778" s="267"/>
      <c r="D778" s="267"/>
      <c r="E778" s="267"/>
      <c r="F778" s="267"/>
      <c r="G778" s="267"/>
      <c r="H778" s="267"/>
      <c r="I778" s="267"/>
      <c r="J778" s="267"/>
    </row>
    <row r="779" spans="1:10" ht="12.75">
      <c r="A779" s="267"/>
      <c r="B779" s="267"/>
      <c r="C779" s="267"/>
      <c r="D779" s="267"/>
      <c r="E779" s="267"/>
      <c r="F779" s="267"/>
      <c r="G779" s="267"/>
      <c r="H779" s="267"/>
      <c r="I779" s="267"/>
      <c r="J779" s="267"/>
    </row>
    <row r="780" spans="1:10" ht="12.75">
      <c r="A780" s="267"/>
      <c r="B780" s="267"/>
      <c r="C780" s="267"/>
      <c r="D780" s="267"/>
      <c r="E780" s="267"/>
      <c r="F780" s="267"/>
      <c r="G780" s="267"/>
      <c r="H780" s="267"/>
      <c r="I780" s="267"/>
      <c r="J780" s="267"/>
    </row>
    <row r="781" spans="1:10" ht="12.75">
      <c r="A781" s="267"/>
      <c r="B781" s="267"/>
      <c r="C781" s="267"/>
      <c r="D781" s="267"/>
      <c r="E781" s="267"/>
      <c r="F781" s="267"/>
      <c r="G781" s="267"/>
      <c r="H781" s="267"/>
      <c r="I781" s="267"/>
      <c r="J781" s="267"/>
    </row>
    <row r="782" spans="1:10" ht="12.75">
      <c r="A782" s="267"/>
      <c r="B782" s="267"/>
      <c r="C782" s="267"/>
      <c r="D782" s="267"/>
      <c r="E782" s="267"/>
      <c r="F782" s="267"/>
      <c r="G782" s="267"/>
      <c r="H782" s="267"/>
      <c r="I782" s="267"/>
      <c r="J782" s="267"/>
    </row>
    <row r="783" spans="1:10" ht="12.75">
      <c r="A783" s="267"/>
      <c r="B783" s="267"/>
      <c r="C783" s="267"/>
      <c r="D783" s="267"/>
      <c r="E783" s="267"/>
      <c r="F783" s="267"/>
      <c r="G783" s="267"/>
      <c r="H783" s="267"/>
      <c r="I783" s="267"/>
      <c r="J783" s="267"/>
    </row>
    <row r="784" spans="1:10" ht="12.75">
      <c r="A784" s="267"/>
      <c r="B784" s="267"/>
      <c r="C784" s="267"/>
      <c r="D784" s="267"/>
      <c r="E784" s="267"/>
      <c r="F784" s="267"/>
      <c r="G784" s="267"/>
      <c r="H784" s="267"/>
      <c r="I784" s="267"/>
      <c r="J784" s="267"/>
    </row>
    <row r="785" spans="1:10" ht="12.75">
      <c r="A785" s="267"/>
      <c r="B785" s="267"/>
      <c r="C785" s="267"/>
      <c r="D785" s="267"/>
      <c r="E785" s="267"/>
      <c r="F785" s="267"/>
      <c r="G785" s="267"/>
      <c r="H785" s="267"/>
      <c r="I785" s="267"/>
      <c r="J785" s="267"/>
    </row>
    <row r="786" spans="1:10" ht="12.75">
      <c r="A786" s="267"/>
      <c r="B786" s="267"/>
      <c r="C786" s="267"/>
      <c r="D786" s="267"/>
      <c r="E786" s="267"/>
      <c r="F786" s="267"/>
      <c r="G786" s="267"/>
      <c r="H786" s="267"/>
      <c r="I786" s="267"/>
      <c r="J786" s="267"/>
    </row>
    <row r="787" spans="1:10" ht="12.75">
      <c r="A787" s="267"/>
      <c r="B787" s="267"/>
      <c r="C787" s="267"/>
      <c r="D787" s="267"/>
      <c r="E787" s="267"/>
      <c r="F787" s="267"/>
      <c r="G787" s="267"/>
      <c r="H787" s="267"/>
      <c r="I787" s="267"/>
      <c r="J787" s="267"/>
    </row>
    <row r="788" spans="1:10" ht="12.75">
      <c r="A788" s="267"/>
      <c r="B788" s="267"/>
      <c r="C788" s="267"/>
      <c r="D788" s="267"/>
      <c r="E788" s="267"/>
      <c r="F788" s="267"/>
      <c r="G788" s="267"/>
      <c r="H788" s="267"/>
      <c r="I788" s="267"/>
      <c r="J788" s="267"/>
    </row>
    <row r="789" spans="1:10" ht="12.75">
      <c r="A789" s="267"/>
      <c r="B789" s="267"/>
      <c r="C789" s="267"/>
      <c r="D789" s="267"/>
      <c r="E789" s="267"/>
      <c r="F789" s="267"/>
      <c r="G789" s="267"/>
      <c r="H789" s="267"/>
      <c r="I789" s="267"/>
      <c r="J789" s="267"/>
    </row>
    <row r="790" spans="1:10" ht="12.75">
      <c r="A790" s="267"/>
      <c r="B790" s="267"/>
      <c r="C790" s="267"/>
      <c r="D790" s="267"/>
      <c r="E790" s="267"/>
      <c r="F790" s="267"/>
      <c r="G790" s="267"/>
      <c r="H790" s="267"/>
      <c r="I790" s="267"/>
      <c r="J790" s="267"/>
    </row>
    <row r="791" spans="1:10" ht="12.75">
      <c r="A791" s="267"/>
      <c r="B791" s="267"/>
      <c r="C791" s="267"/>
      <c r="D791" s="267"/>
      <c r="E791" s="267"/>
      <c r="F791" s="267"/>
      <c r="G791" s="267"/>
      <c r="H791" s="267"/>
      <c r="I791" s="267"/>
      <c r="J791" s="267"/>
    </row>
    <row r="792" spans="1:10" ht="12.75">
      <c r="A792" s="267"/>
      <c r="B792" s="267"/>
      <c r="C792" s="267"/>
      <c r="D792" s="267"/>
      <c r="E792" s="267"/>
      <c r="F792" s="267"/>
      <c r="G792" s="267"/>
      <c r="H792" s="267"/>
      <c r="I792" s="267"/>
      <c r="J792" s="267"/>
    </row>
    <row r="793" spans="1:10" ht="12.75">
      <c r="A793" s="267"/>
      <c r="B793" s="267"/>
      <c r="C793" s="267"/>
      <c r="D793" s="267"/>
      <c r="E793" s="267"/>
      <c r="F793" s="267"/>
      <c r="G793" s="267"/>
      <c r="H793" s="267"/>
      <c r="I793" s="267"/>
      <c r="J793" s="267"/>
    </row>
    <row r="794" spans="1:10" ht="12.75">
      <c r="A794" s="267"/>
      <c r="B794" s="267"/>
      <c r="C794" s="267"/>
      <c r="D794" s="267"/>
      <c r="E794" s="267"/>
      <c r="F794" s="267"/>
      <c r="G794" s="267"/>
      <c r="H794" s="267"/>
      <c r="I794" s="267"/>
      <c r="J794" s="267"/>
    </row>
    <row r="795" spans="1:10" ht="12.75">
      <c r="A795" s="267"/>
      <c r="B795" s="267"/>
      <c r="C795" s="267"/>
      <c r="D795" s="267"/>
      <c r="E795" s="267"/>
      <c r="F795" s="267"/>
      <c r="G795" s="267"/>
      <c r="H795" s="267"/>
      <c r="I795" s="267"/>
      <c r="J795" s="267"/>
    </row>
    <row r="796" spans="1:10" ht="12.75">
      <c r="A796" s="267"/>
      <c r="B796" s="267"/>
      <c r="C796" s="267"/>
      <c r="D796" s="267"/>
      <c r="E796" s="267"/>
      <c r="F796" s="267"/>
      <c r="G796" s="267"/>
      <c r="H796" s="267"/>
      <c r="I796" s="267"/>
      <c r="J796" s="267"/>
    </row>
    <row r="797" spans="1:10" ht="12.75">
      <c r="A797" s="267"/>
      <c r="B797" s="267"/>
      <c r="C797" s="267"/>
      <c r="D797" s="267"/>
      <c r="E797" s="267"/>
      <c r="F797" s="267"/>
      <c r="G797" s="267"/>
      <c r="H797" s="267"/>
      <c r="I797" s="267"/>
      <c r="J797" s="267"/>
    </row>
    <row r="798" spans="1:10" ht="12.75">
      <c r="A798" s="267"/>
      <c r="B798" s="267"/>
      <c r="C798" s="267"/>
      <c r="D798" s="267"/>
      <c r="E798" s="267"/>
      <c r="F798" s="267"/>
      <c r="G798" s="267"/>
      <c r="H798" s="267"/>
      <c r="I798" s="267"/>
      <c r="J798" s="267"/>
    </row>
    <row r="799" spans="1:10" ht="12.75">
      <c r="A799" s="267"/>
      <c r="B799" s="267"/>
      <c r="C799" s="267"/>
      <c r="D799" s="267"/>
      <c r="E799" s="267"/>
      <c r="F799" s="267"/>
      <c r="G799" s="267"/>
      <c r="H799" s="267"/>
      <c r="I799" s="267"/>
      <c r="J799" s="267"/>
    </row>
    <row r="800" spans="1:10" ht="12.75">
      <c r="A800" s="267"/>
      <c r="B800" s="267"/>
      <c r="C800" s="267"/>
      <c r="D800" s="267"/>
      <c r="E800" s="267"/>
      <c r="F800" s="267"/>
      <c r="G800" s="267"/>
      <c r="H800" s="267"/>
      <c r="I800" s="267"/>
      <c r="J800" s="267"/>
    </row>
    <row r="801" spans="1:10" ht="12.75">
      <c r="A801" s="267"/>
      <c r="B801" s="267"/>
      <c r="C801" s="267"/>
      <c r="D801" s="267"/>
      <c r="E801" s="267"/>
      <c r="F801" s="267"/>
      <c r="G801" s="267"/>
      <c r="H801" s="267"/>
      <c r="I801" s="267"/>
      <c r="J801" s="267"/>
    </row>
    <row r="802" spans="1:10" ht="12.75">
      <c r="A802" s="267"/>
      <c r="B802" s="267"/>
      <c r="C802" s="267"/>
      <c r="D802" s="267"/>
      <c r="E802" s="267"/>
      <c r="F802" s="267"/>
      <c r="G802" s="267"/>
      <c r="H802" s="267"/>
      <c r="I802" s="267"/>
      <c r="J802" s="267"/>
    </row>
    <row r="803" spans="1:10" ht="12.75">
      <c r="A803" s="267"/>
      <c r="B803" s="267"/>
      <c r="C803" s="267"/>
      <c r="D803" s="267"/>
      <c r="E803" s="267"/>
      <c r="F803" s="267"/>
      <c r="G803" s="267"/>
      <c r="H803" s="267"/>
      <c r="I803" s="267"/>
      <c r="J803" s="267"/>
    </row>
    <row r="804" spans="1:10" ht="12.75">
      <c r="A804" s="267"/>
      <c r="B804" s="267"/>
      <c r="C804" s="267"/>
      <c r="D804" s="267"/>
      <c r="E804" s="267"/>
      <c r="F804" s="267"/>
      <c r="G804" s="267"/>
      <c r="H804" s="267"/>
      <c r="I804" s="267"/>
      <c r="J804" s="267"/>
    </row>
    <row r="805" spans="1:10" ht="12.75">
      <c r="A805" s="267"/>
      <c r="B805" s="267"/>
      <c r="C805" s="267"/>
      <c r="D805" s="267"/>
      <c r="E805" s="267"/>
      <c r="F805" s="267"/>
      <c r="G805" s="267"/>
      <c r="H805" s="267"/>
      <c r="I805" s="267"/>
      <c r="J805" s="267"/>
    </row>
    <row r="806" spans="1:10" ht="12.75">
      <c r="A806" s="267"/>
      <c r="B806" s="267"/>
      <c r="C806" s="267"/>
      <c r="D806" s="267"/>
      <c r="E806" s="267"/>
      <c r="F806" s="267"/>
      <c r="G806" s="267"/>
      <c r="H806" s="267"/>
      <c r="I806" s="267"/>
      <c r="J806" s="267"/>
    </row>
    <row r="807" spans="1:10" ht="12.75">
      <c r="A807" s="267"/>
      <c r="B807" s="267"/>
      <c r="C807" s="267"/>
      <c r="D807" s="267"/>
      <c r="E807" s="267"/>
      <c r="F807" s="267"/>
      <c r="G807" s="267"/>
      <c r="H807" s="267"/>
      <c r="I807" s="267"/>
      <c r="J807" s="267"/>
    </row>
    <row r="808" spans="1:10" ht="12.75">
      <c r="A808" s="267"/>
      <c r="B808" s="267"/>
      <c r="C808" s="267"/>
      <c r="D808" s="267"/>
      <c r="E808" s="267"/>
      <c r="F808" s="267"/>
      <c r="G808" s="267"/>
      <c r="H808" s="267"/>
      <c r="I808" s="267"/>
      <c r="J808" s="267"/>
    </row>
    <row r="809" spans="1:10" ht="12.75">
      <c r="A809" s="267"/>
      <c r="B809" s="267"/>
      <c r="C809" s="267"/>
      <c r="D809" s="267"/>
      <c r="E809" s="267"/>
      <c r="F809" s="267"/>
      <c r="G809" s="267"/>
      <c r="H809" s="267"/>
      <c r="I809" s="267"/>
      <c r="J809" s="267"/>
    </row>
    <row r="810" spans="1:10" ht="12.75">
      <c r="A810" s="267"/>
      <c r="B810" s="267"/>
      <c r="C810" s="267"/>
      <c r="D810" s="267"/>
      <c r="E810" s="267"/>
      <c r="F810" s="267"/>
      <c r="G810" s="267"/>
      <c r="H810" s="267"/>
      <c r="I810" s="267"/>
      <c r="J810" s="267"/>
    </row>
    <row r="811" spans="1:10" ht="12.75">
      <c r="A811" s="267"/>
      <c r="B811" s="267"/>
      <c r="C811" s="267"/>
      <c r="D811" s="267"/>
      <c r="E811" s="267"/>
      <c r="F811" s="267"/>
      <c r="G811" s="267"/>
      <c r="H811" s="267"/>
      <c r="I811" s="267"/>
      <c r="J811" s="267"/>
    </row>
    <row r="812" spans="1:10" ht="12.75">
      <c r="A812" s="267"/>
      <c r="B812" s="267"/>
      <c r="C812" s="267"/>
      <c r="D812" s="267"/>
      <c r="E812" s="267"/>
      <c r="F812" s="267"/>
      <c r="G812" s="267"/>
      <c r="H812" s="267"/>
      <c r="I812" s="267"/>
      <c r="J812" s="267"/>
    </row>
    <row r="813" spans="1:10" ht="12.75">
      <c r="A813" s="267"/>
      <c r="B813" s="267"/>
      <c r="C813" s="267"/>
      <c r="D813" s="267"/>
      <c r="E813" s="267"/>
      <c r="F813" s="267"/>
      <c r="G813" s="267"/>
      <c r="H813" s="267"/>
      <c r="I813" s="267"/>
      <c r="J813" s="267"/>
    </row>
    <row r="814" spans="1:10" ht="12.75">
      <c r="A814" s="267"/>
      <c r="B814" s="267"/>
      <c r="C814" s="267"/>
      <c r="D814" s="267"/>
      <c r="E814" s="267"/>
      <c r="F814" s="267"/>
      <c r="G814" s="267"/>
      <c r="H814" s="267"/>
      <c r="I814" s="267"/>
      <c r="J814" s="267"/>
    </row>
    <row r="815" spans="1:10" ht="12.75">
      <c r="A815" s="267"/>
      <c r="B815" s="267"/>
      <c r="C815" s="267"/>
      <c r="D815" s="267"/>
      <c r="E815" s="267"/>
      <c r="F815" s="267"/>
      <c r="G815" s="267"/>
      <c r="H815" s="267"/>
      <c r="I815" s="267"/>
      <c r="J815" s="267"/>
    </row>
    <row r="816" spans="1:10" ht="12.75">
      <c r="A816" s="267"/>
      <c r="B816" s="267"/>
      <c r="C816" s="267"/>
      <c r="D816" s="267"/>
      <c r="E816" s="267"/>
      <c r="F816" s="267"/>
      <c r="G816" s="267"/>
      <c r="H816" s="267"/>
      <c r="I816" s="267"/>
      <c r="J816" s="267"/>
    </row>
    <row r="817" spans="1:10" ht="12.75">
      <c r="A817" s="267"/>
      <c r="B817" s="267"/>
      <c r="C817" s="267"/>
      <c r="D817" s="267"/>
      <c r="E817" s="267"/>
      <c r="F817" s="267"/>
      <c r="G817" s="267"/>
      <c r="H817" s="267"/>
      <c r="I817" s="267"/>
      <c r="J817" s="267"/>
    </row>
    <row r="818" spans="1:10" ht="12.75">
      <c r="A818" s="267"/>
      <c r="B818" s="267"/>
      <c r="C818" s="267"/>
      <c r="D818" s="267"/>
      <c r="E818" s="267"/>
      <c r="F818" s="267"/>
      <c r="G818" s="267"/>
      <c r="H818" s="267"/>
      <c r="I818" s="267"/>
      <c r="J818" s="267"/>
    </row>
    <row r="819" spans="1:10" ht="12.75">
      <c r="A819" s="267"/>
      <c r="B819" s="267"/>
      <c r="C819" s="267"/>
      <c r="D819" s="267"/>
      <c r="E819" s="267"/>
      <c r="F819" s="267"/>
      <c r="G819" s="267"/>
      <c r="H819" s="267"/>
      <c r="I819" s="267"/>
      <c r="J819" s="267"/>
    </row>
    <row r="820" spans="1:10" ht="12.75">
      <c r="A820" s="267"/>
      <c r="B820" s="267"/>
      <c r="C820" s="267"/>
      <c r="D820" s="267"/>
      <c r="E820" s="267"/>
      <c r="F820" s="267"/>
      <c r="G820" s="267"/>
      <c r="H820" s="267"/>
      <c r="I820" s="267"/>
      <c r="J820" s="267"/>
    </row>
    <row r="821" spans="1:10" ht="12.75">
      <c r="A821" s="267"/>
      <c r="B821" s="267"/>
      <c r="C821" s="267"/>
      <c r="D821" s="267"/>
      <c r="E821" s="267"/>
      <c r="F821" s="267"/>
      <c r="G821" s="267"/>
      <c r="H821" s="267"/>
      <c r="I821" s="267"/>
      <c r="J821" s="267"/>
    </row>
    <row r="822" spans="1:10" ht="12.75">
      <c r="A822" s="267"/>
      <c r="B822" s="267"/>
      <c r="C822" s="267"/>
      <c r="D822" s="267"/>
      <c r="E822" s="267"/>
      <c r="F822" s="267"/>
      <c r="G822" s="267"/>
      <c r="H822" s="267"/>
      <c r="I822" s="267"/>
      <c r="J822" s="267"/>
    </row>
    <row r="823" spans="1:10" ht="12.75">
      <c r="A823" s="267"/>
      <c r="B823" s="267"/>
      <c r="C823" s="267"/>
      <c r="D823" s="267"/>
      <c r="E823" s="267"/>
      <c r="F823" s="267"/>
      <c r="G823" s="267"/>
      <c r="H823" s="267"/>
      <c r="I823" s="267"/>
      <c r="J823" s="267"/>
    </row>
    <row r="824" spans="1:10" ht="12.75">
      <c r="A824" s="267"/>
      <c r="B824" s="267"/>
      <c r="C824" s="267"/>
      <c r="D824" s="267"/>
      <c r="E824" s="267"/>
      <c r="F824" s="267"/>
      <c r="G824" s="267"/>
      <c r="H824" s="267"/>
      <c r="I824" s="267"/>
      <c r="J824" s="267"/>
    </row>
    <row r="825" spans="1:10" ht="12.75">
      <c r="A825" s="267"/>
      <c r="B825" s="267"/>
      <c r="C825" s="267"/>
      <c r="D825" s="267"/>
      <c r="E825" s="267"/>
      <c r="F825" s="267"/>
      <c r="G825" s="267"/>
      <c r="H825" s="267"/>
      <c r="I825" s="267"/>
      <c r="J825" s="267"/>
    </row>
    <row r="826" spans="1:10" ht="12.75">
      <c r="A826" s="267"/>
      <c r="B826" s="267"/>
      <c r="C826" s="267"/>
      <c r="D826" s="267"/>
      <c r="E826" s="267"/>
      <c r="F826" s="267"/>
      <c r="G826" s="267"/>
      <c r="H826" s="267"/>
      <c r="I826" s="267"/>
      <c r="J826" s="267"/>
    </row>
    <row r="827" spans="1:10" ht="12.75">
      <c r="A827" s="267"/>
      <c r="B827" s="267"/>
      <c r="C827" s="267"/>
      <c r="D827" s="267"/>
      <c r="E827" s="267"/>
      <c r="F827" s="267"/>
      <c r="G827" s="267"/>
      <c r="H827" s="267"/>
      <c r="I827" s="267"/>
      <c r="J827" s="267"/>
    </row>
    <row r="828" spans="1:10" ht="12.75">
      <c r="A828" s="267"/>
      <c r="B828" s="267"/>
      <c r="C828" s="267"/>
      <c r="D828" s="267"/>
      <c r="E828" s="267"/>
      <c r="F828" s="267"/>
      <c r="G828" s="267"/>
      <c r="H828" s="267"/>
      <c r="I828" s="267"/>
      <c r="J828" s="267"/>
    </row>
    <row r="829" spans="1:10" ht="12.75">
      <c r="A829" s="267"/>
      <c r="B829" s="267"/>
      <c r="C829" s="267"/>
      <c r="D829" s="267"/>
      <c r="E829" s="267"/>
      <c r="F829" s="267"/>
      <c r="G829" s="267"/>
      <c r="H829" s="267"/>
      <c r="I829" s="267"/>
      <c r="J829" s="267"/>
    </row>
    <row r="830" spans="1:10" ht="12.75">
      <c r="A830" s="267"/>
      <c r="B830" s="267"/>
      <c r="C830" s="267"/>
      <c r="D830" s="267"/>
      <c r="E830" s="267"/>
      <c r="F830" s="267"/>
      <c r="G830" s="267"/>
      <c r="H830" s="267"/>
      <c r="I830" s="267"/>
      <c r="J830" s="267"/>
    </row>
    <row r="831" spans="1:10" ht="12.75">
      <c r="A831" s="267"/>
      <c r="B831" s="267"/>
      <c r="C831" s="267"/>
      <c r="D831" s="267"/>
      <c r="E831" s="267"/>
      <c r="F831" s="267"/>
      <c r="G831" s="267"/>
      <c r="H831" s="267"/>
      <c r="I831" s="267"/>
      <c r="J831" s="267"/>
    </row>
    <row r="832" spans="1:10" ht="12.75">
      <c r="A832" s="267"/>
      <c r="B832" s="267"/>
      <c r="C832" s="267"/>
      <c r="D832" s="267"/>
      <c r="E832" s="267"/>
      <c r="F832" s="267"/>
      <c r="G832" s="267"/>
      <c r="H832" s="267"/>
      <c r="I832" s="267"/>
      <c r="J832" s="267"/>
    </row>
    <row r="833" spans="1:10" ht="12.75">
      <c r="A833" s="267"/>
      <c r="B833" s="267"/>
      <c r="C833" s="267"/>
      <c r="D833" s="267"/>
      <c r="E833" s="267"/>
      <c r="F833" s="267"/>
      <c r="G833" s="267"/>
      <c r="H833" s="267"/>
      <c r="I833" s="267"/>
      <c r="J833" s="267"/>
    </row>
    <row r="834" spans="1:10" ht="12.75">
      <c r="A834" s="267"/>
      <c r="B834" s="267"/>
      <c r="C834" s="267"/>
      <c r="D834" s="267"/>
      <c r="E834" s="267"/>
      <c r="F834" s="267"/>
      <c r="G834" s="267"/>
      <c r="H834" s="267"/>
      <c r="I834" s="267"/>
      <c r="J834" s="267"/>
    </row>
    <row r="835" spans="1:10" ht="12.75">
      <c r="A835" s="267"/>
      <c r="B835" s="267"/>
      <c r="C835" s="267"/>
      <c r="D835" s="267"/>
      <c r="E835" s="267"/>
      <c r="F835" s="267"/>
      <c r="G835" s="267"/>
      <c r="H835" s="267"/>
      <c r="I835" s="267"/>
      <c r="J835" s="267"/>
    </row>
    <row r="836" spans="1:10" ht="12.75">
      <c r="A836" s="267"/>
      <c r="B836" s="267"/>
      <c r="C836" s="267"/>
      <c r="D836" s="267"/>
      <c r="E836" s="267"/>
      <c r="F836" s="267"/>
      <c r="G836" s="267"/>
      <c r="H836" s="267"/>
      <c r="I836" s="267"/>
      <c r="J836" s="267"/>
    </row>
    <row r="837" spans="1:10" ht="12.75">
      <c r="A837" s="267"/>
      <c r="B837" s="267"/>
      <c r="C837" s="267"/>
      <c r="D837" s="267"/>
      <c r="E837" s="267"/>
      <c r="F837" s="267"/>
      <c r="G837" s="267"/>
      <c r="H837" s="267"/>
      <c r="I837" s="267"/>
      <c r="J837" s="267"/>
    </row>
    <row r="838" spans="1:10" ht="12.75">
      <c r="A838" s="267"/>
      <c r="B838" s="267"/>
      <c r="C838" s="267"/>
      <c r="D838" s="267"/>
      <c r="E838" s="267"/>
      <c r="F838" s="267"/>
      <c r="G838" s="267"/>
      <c r="H838" s="267"/>
      <c r="I838" s="267"/>
      <c r="J838" s="267"/>
    </row>
    <row r="839" spans="1:10" ht="12.75">
      <c r="A839" s="267"/>
      <c r="B839" s="267"/>
      <c r="C839" s="267"/>
      <c r="D839" s="267"/>
      <c r="E839" s="267"/>
      <c r="F839" s="267"/>
      <c r="G839" s="267"/>
      <c r="H839" s="267"/>
      <c r="I839" s="267"/>
      <c r="J839" s="267"/>
    </row>
    <row r="840" spans="1:10" ht="12.75">
      <c r="A840" s="267"/>
      <c r="B840" s="267"/>
      <c r="C840" s="267"/>
      <c r="D840" s="267"/>
      <c r="E840" s="267"/>
      <c r="F840" s="267"/>
      <c r="G840" s="267"/>
      <c r="H840" s="267"/>
      <c r="I840" s="267"/>
      <c r="J840" s="267"/>
    </row>
    <row r="841" spans="1:10" ht="12.75">
      <c r="A841" s="267"/>
      <c r="B841" s="267"/>
      <c r="C841" s="267"/>
      <c r="D841" s="267"/>
      <c r="E841" s="267"/>
      <c r="F841" s="267"/>
      <c r="G841" s="267"/>
      <c r="H841" s="267"/>
      <c r="I841" s="267"/>
      <c r="J841" s="267"/>
    </row>
    <row r="842" spans="1:10" ht="12.75">
      <c r="A842" s="267"/>
      <c r="B842" s="267"/>
      <c r="C842" s="267"/>
      <c r="D842" s="267"/>
      <c r="E842" s="267"/>
      <c r="F842" s="267"/>
      <c r="G842" s="267"/>
      <c r="H842" s="267"/>
      <c r="I842" s="267"/>
      <c r="J842" s="267"/>
    </row>
    <row r="843" spans="1:10" ht="12.75">
      <c r="A843" s="267"/>
      <c r="B843" s="267"/>
      <c r="C843" s="267"/>
      <c r="D843" s="267"/>
      <c r="E843" s="267"/>
      <c r="F843" s="267"/>
      <c r="G843" s="267"/>
      <c r="H843" s="267"/>
      <c r="I843" s="267"/>
      <c r="J843" s="267"/>
    </row>
    <row r="844" spans="1:10" ht="12.75">
      <c r="A844" s="267"/>
      <c r="B844" s="267"/>
      <c r="C844" s="267"/>
      <c r="D844" s="267"/>
      <c r="E844" s="267"/>
      <c r="F844" s="267"/>
      <c r="G844" s="267"/>
      <c r="H844" s="267"/>
      <c r="I844" s="267"/>
      <c r="J844" s="267"/>
    </row>
    <row r="845" spans="1:10" ht="12.75">
      <c r="A845" s="267"/>
      <c r="B845" s="267"/>
      <c r="C845" s="267"/>
      <c r="D845" s="267"/>
      <c r="E845" s="267"/>
      <c r="F845" s="267"/>
      <c r="G845" s="267"/>
      <c r="H845" s="267"/>
      <c r="I845" s="267"/>
      <c r="J845" s="267"/>
    </row>
    <row r="846" spans="1:10" ht="12.75">
      <c r="A846" s="267"/>
      <c r="B846" s="267"/>
      <c r="C846" s="267"/>
      <c r="D846" s="267"/>
      <c r="E846" s="267"/>
      <c r="F846" s="267"/>
      <c r="G846" s="267"/>
      <c r="H846" s="267"/>
      <c r="I846" s="267"/>
      <c r="J846" s="267"/>
    </row>
    <row r="847" spans="1:10" ht="12.75">
      <c r="A847" s="267"/>
      <c r="B847" s="267"/>
      <c r="C847" s="267"/>
      <c r="D847" s="267"/>
      <c r="E847" s="267"/>
      <c r="F847" s="267"/>
      <c r="G847" s="267"/>
      <c r="H847" s="267"/>
      <c r="I847" s="267"/>
      <c r="J847" s="267"/>
    </row>
    <row r="848" spans="1:10" ht="12.75">
      <c r="A848" s="267"/>
      <c r="B848" s="267"/>
      <c r="C848" s="267"/>
      <c r="D848" s="267"/>
      <c r="E848" s="267"/>
      <c r="F848" s="267"/>
      <c r="G848" s="267"/>
      <c r="H848" s="267"/>
      <c r="I848" s="267"/>
      <c r="J848" s="267"/>
    </row>
    <row r="849" spans="1:10" ht="12.75">
      <c r="A849" s="267"/>
      <c r="B849" s="267"/>
      <c r="C849" s="267"/>
      <c r="D849" s="267"/>
      <c r="E849" s="267"/>
      <c r="F849" s="267"/>
      <c r="G849" s="267"/>
      <c r="H849" s="267"/>
      <c r="I849" s="267"/>
      <c r="J849" s="267"/>
    </row>
    <row r="850" spans="1:10" ht="12.75">
      <c r="A850" s="267"/>
      <c r="B850" s="267"/>
      <c r="C850" s="267"/>
      <c r="D850" s="267"/>
      <c r="E850" s="267"/>
      <c r="F850" s="267"/>
      <c r="G850" s="267"/>
      <c r="H850" s="267"/>
      <c r="I850" s="267"/>
      <c r="J850" s="267"/>
    </row>
    <row r="851" spans="1:10" ht="12.75">
      <c r="A851" s="267"/>
      <c r="B851" s="267"/>
      <c r="C851" s="267"/>
      <c r="D851" s="267"/>
      <c r="E851" s="267"/>
      <c r="F851" s="267"/>
      <c r="G851" s="267"/>
      <c r="H851" s="267"/>
      <c r="I851" s="267"/>
      <c r="J851" s="267"/>
    </row>
    <row r="852" spans="1:10" ht="12.75">
      <c r="A852" s="267"/>
      <c r="B852" s="267"/>
      <c r="C852" s="267"/>
      <c r="D852" s="267"/>
      <c r="E852" s="267"/>
      <c r="F852" s="267"/>
      <c r="G852" s="267"/>
      <c r="H852" s="267"/>
      <c r="I852" s="267"/>
      <c r="J852" s="267"/>
    </row>
    <row r="853" spans="1:10" ht="12.75">
      <c r="A853" s="267"/>
      <c r="B853" s="267"/>
      <c r="C853" s="267"/>
      <c r="D853" s="267"/>
      <c r="E853" s="267"/>
      <c r="F853" s="267"/>
      <c r="G853" s="267"/>
      <c r="H853" s="267"/>
      <c r="I853" s="267"/>
      <c r="J853" s="267"/>
    </row>
    <row r="854" spans="1:10" ht="12.75">
      <c r="A854" s="267"/>
      <c r="B854" s="267"/>
      <c r="C854" s="267"/>
      <c r="D854" s="267"/>
      <c r="E854" s="267"/>
      <c r="F854" s="267"/>
      <c r="G854" s="267"/>
      <c r="H854" s="267"/>
      <c r="I854" s="267"/>
      <c r="J854" s="267"/>
    </row>
    <row r="855" spans="1:10" ht="12.75">
      <c r="A855" s="267"/>
      <c r="B855" s="267"/>
      <c r="C855" s="267"/>
      <c r="D855" s="267"/>
      <c r="E855" s="267"/>
      <c r="F855" s="267"/>
      <c r="G855" s="267"/>
      <c r="H855" s="267"/>
      <c r="I855" s="267"/>
      <c r="J855" s="267"/>
    </row>
    <row r="856" spans="1:10" ht="12.75">
      <c r="A856" s="267"/>
      <c r="B856" s="267"/>
      <c r="C856" s="267"/>
      <c r="D856" s="267"/>
      <c r="E856" s="267"/>
      <c r="F856" s="267"/>
      <c r="G856" s="267"/>
      <c r="H856" s="267"/>
      <c r="I856" s="267"/>
      <c r="J856" s="267"/>
    </row>
    <row r="857" spans="1:10" ht="12.75">
      <c r="A857" s="267"/>
      <c r="B857" s="267"/>
      <c r="C857" s="267"/>
      <c r="D857" s="267"/>
      <c r="E857" s="267"/>
      <c r="F857" s="267"/>
      <c r="G857" s="267"/>
      <c r="H857" s="267"/>
      <c r="I857" s="267"/>
      <c r="J857" s="267"/>
    </row>
    <row r="858" spans="1:10" ht="12.75">
      <c r="A858" s="267"/>
      <c r="B858" s="267"/>
      <c r="C858" s="267"/>
      <c r="D858" s="267"/>
      <c r="E858" s="267"/>
      <c r="F858" s="267"/>
      <c r="G858" s="267"/>
      <c r="H858" s="267"/>
      <c r="I858" s="267"/>
      <c r="J858" s="267"/>
    </row>
    <row r="859" spans="1:10" ht="12.75">
      <c r="A859" s="267"/>
      <c r="B859" s="267"/>
      <c r="C859" s="267"/>
      <c r="D859" s="267"/>
      <c r="E859" s="267"/>
      <c r="F859" s="267"/>
      <c r="G859" s="267"/>
      <c r="H859" s="267"/>
      <c r="I859" s="267"/>
      <c r="J859" s="267"/>
    </row>
    <row r="860" spans="1:10" ht="12.75">
      <c r="A860" s="267"/>
      <c r="B860" s="267"/>
      <c r="C860" s="267"/>
      <c r="D860" s="267"/>
      <c r="E860" s="267"/>
      <c r="F860" s="267"/>
      <c r="G860" s="267"/>
      <c r="H860" s="267"/>
      <c r="I860" s="267"/>
      <c r="J860" s="267"/>
    </row>
    <row r="861" spans="1:10" ht="12.75">
      <c r="A861" s="267"/>
      <c r="B861" s="267"/>
      <c r="C861" s="267"/>
      <c r="D861" s="267"/>
      <c r="E861" s="267"/>
      <c r="F861" s="267"/>
      <c r="G861" s="267"/>
      <c r="H861" s="267"/>
      <c r="I861" s="267"/>
      <c r="J861" s="267"/>
    </row>
    <row r="862" spans="1:10" ht="12.75">
      <c r="A862" s="267"/>
      <c r="B862" s="267"/>
      <c r="C862" s="267"/>
      <c r="D862" s="267"/>
      <c r="E862" s="267"/>
      <c r="F862" s="267"/>
      <c r="G862" s="267"/>
      <c r="H862" s="267"/>
      <c r="I862" s="267"/>
      <c r="J862" s="267"/>
    </row>
    <row r="863" spans="1:10" ht="12.75">
      <c r="A863" s="267"/>
      <c r="B863" s="267"/>
      <c r="C863" s="267"/>
      <c r="D863" s="267"/>
      <c r="E863" s="267"/>
      <c r="F863" s="267"/>
      <c r="G863" s="267"/>
      <c r="H863" s="267"/>
      <c r="I863" s="267"/>
      <c r="J863" s="267"/>
    </row>
    <row r="864" spans="1:10" ht="12.75">
      <c r="A864" s="267"/>
      <c r="B864" s="267"/>
      <c r="C864" s="267"/>
      <c r="D864" s="267"/>
      <c r="E864" s="267"/>
      <c r="F864" s="267"/>
      <c r="G864" s="267"/>
      <c r="H864" s="267"/>
      <c r="I864" s="267"/>
      <c r="J864" s="267"/>
    </row>
    <row r="865" spans="1:10" ht="12.75">
      <c r="A865" s="267"/>
      <c r="B865" s="267"/>
      <c r="C865" s="267"/>
      <c r="D865" s="267"/>
      <c r="E865" s="267"/>
      <c r="F865" s="267"/>
      <c r="G865" s="267"/>
      <c r="H865" s="267"/>
      <c r="I865" s="267"/>
      <c r="J865" s="267"/>
    </row>
    <row r="866" spans="1:10" ht="12.75">
      <c r="A866" s="267"/>
      <c r="B866" s="267"/>
      <c r="C866" s="267"/>
      <c r="D866" s="267"/>
      <c r="E866" s="267"/>
      <c r="F866" s="267"/>
      <c r="G866" s="267"/>
      <c r="H866" s="267"/>
      <c r="I866" s="267"/>
      <c r="J866" s="267"/>
    </row>
    <row r="867" spans="1:10" ht="12.75">
      <c r="A867" s="267"/>
      <c r="B867" s="267"/>
      <c r="C867" s="267"/>
      <c r="D867" s="267"/>
      <c r="E867" s="267"/>
      <c r="F867" s="267"/>
      <c r="G867" s="267"/>
      <c r="H867" s="267"/>
      <c r="I867" s="267"/>
      <c r="J867" s="267"/>
    </row>
    <row r="868" spans="1:10" ht="12.75">
      <c r="A868" s="267"/>
      <c r="B868" s="267"/>
      <c r="C868" s="267"/>
      <c r="D868" s="267"/>
      <c r="E868" s="267"/>
      <c r="F868" s="267"/>
      <c r="G868" s="267"/>
      <c r="H868" s="267"/>
      <c r="I868" s="267"/>
      <c r="J868" s="267"/>
    </row>
    <row r="869" spans="1:10" ht="12.75">
      <c r="A869" s="267"/>
      <c r="B869" s="267"/>
      <c r="C869" s="267"/>
      <c r="D869" s="267"/>
      <c r="E869" s="267"/>
      <c r="F869" s="267"/>
      <c r="G869" s="267"/>
      <c r="H869" s="267"/>
      <c r="I869" s="267"/>
      <c r="J869" s="267"/>
    </row>
    <row r="870" spans="1:10" ht="12.75">
      <c r="A870" s="267"/>
      <c r="B870" s="267"/>
      <c r="C870" s="267"/>
      <c r="D870" s="267"/>
      <c r="E870" s="267"/>
      <c r="F870" s="267"/>
      <c r="G870" s="267"/>
      <c r="H870" s="267"/>
      <c r="I870" s="267"/>
      <c r="J870" s="267"/>
    </row>
    <row r="871" spans="1:10" ht="12.75">
      <c r="A871" s="267"/>
      <c r="B871" s="267"/>
      <c r="C871" s="267"/>
      <c r="D871" s="267"/>
      <c r="E871" s="267"/>
      <c r="F871" s="267"/>
      <c r="G871" s="267"/>
      <c r="H871" s="267"/>
      <c r="I871" s="267"/>
      <c r="J871" s="267"/>
    </row>
    <row r="872" spans="1:10" ht="12.75">
      <c r="A872" s="267"/>
      <c r="B872" s="267"/>
      <c r="C872" s="267"/>
      <c r="D872" s="267"/>
      <c r="E872" s="267"/>
      <c r="F872" s="267"/>
      <c r="G872" s="267"/>
      <c r="H872" s="267"/>
      <c r="I872" s="267"/>
      <c r="J872" s="267"/>
    </row>
    <row r="873" spans="1:10" ht="12.75">
      <c r="A873" s="267"/>
      <c r="B873" s="267"/>
      <c r="C873" s="267"/>
      <c r="D873" s="267"/>
      <c r="E873" s="267"/>
      <c r="F873" s="267"/>
      <c r="G873" s="267"/>
      <c r="H873" s="267"/>
      <c r="I873" s="267"/>
      <c r="J873" s="267"/>
    </row>
    <row r="874" spans="1:10" ht="12.75">
      <c r="A874" s="267"/>
      <c r="B874" s="267"/>
      <c r="C874" s="267"/>
      <c r="D874" s="267"/>
      <c r="E874" s="267"/>
      <c r="F874" s="267"/>
      <c r="G874" s="267"/>
      <c r="H874" s="267"/>
      <c r="I874" s="267"/>
      <c r="J874" s="267"/>
    </row>
    <row r="875" spans="1:10" ht="12.75">
      <c r="A875" s="267"/>
      <c r="B875" s="267"/>
      <c r="C875" s="267"/>
      <c r="D875" s="267"/>
      <c r="E875" s="267"/>
      <c r="F875" s="267"/>
      <c r="G875" s="267"/>
      <c r="H875" s="267"/>
      <c r="I875" s="267"/>
      <c r="J875" s="267"/>
    </row>
    <row r="876" spans="1:10" ht="12.75">
      <c r="A876" s="267"/>
      <c r="B876" s="267"/>
      <c r="C876" s="267"/>
      <c r="D876" s="267"/>
      <c r="E876" s="267"/>
      <c r="F876" s="267"/>
      <c r="G876" s="267"/>
      <c r="H876" s="267"/>
      <c r="I876" s="267"/>
      <c r="J876" s="267"/>
    </row>
    <row r="877" spans="1:10" ht="12.75">
      <c r="A877" s="267"/>
      <c r="B877" s="267"/>
      <c r="C877" s="267"/>
      <c r="D877" s="267"/>
      <c r="E877" s="267"/>
      <c r="F877" s="267"/>
      <c r="G877" s="267"/>
      <c r="H877" s="267"/>
      <c r="I877" s="267"/>
      <c r="J877" s="267"/>
    </row>
    <row r="878" spans="1:10" ht="12.75">
      <c r="A878" s="267"/>
      <c r="B878" s="267"/>
      <c r="C878" s="267"/>
      <c r="D878" s="267"/>
      <c r="E878" s="267"/>
      <c r="F878" s="267"/>
      <c r="G878" s="267"/>
      <c r="H878" s="267"/>
      <c r="I878" s="267"/>
      <c r="J878" s="267"/>
    </row>
    <row r="879" spans="1:10" ht="12.75">
      <c r="A879" s="267"/>
      <c r="B879" s="267"/>
      <c r="C879" s="267"/>
      <c r="D879" s="267"/>
      <c r="E879" s="267"/>
      <c r="F879" s="267"/>
      <c r="G879" s="267"/>
      <c r="H879" s="267"/>
      <c r="I879" s="267"/>
      <c r="J879" s="267"/>
    </row>
    <row r="880" spans="1:10" ht="12.75">
      <c r="A880" s="267"/>
      <c r="B880" s="267"/>
      <c r="C880" s="267"/>
      <c r="D880" s="267"/>
      <c r="E880" s="267"/>
      <c r="F880" s="267"/>
      <c r="G880" s="267"/>
      <c r="H880" s="267"/>
      <c r="I880" s="267"/>
      <c r="J880" s="267"/>
    </row>
    <row r="881" spans="1:10" ht="12.75">
      <c r="A881" s="267"/>
      <c r="B881" s="267"/>
      <c r="C881" s="267"/>
      <c r="D881" s="267"/>
      <c r="E881" s="267"/>
      <c r="F881" s="267"/>
      <c r="G881" s="267"/>
      <c r="H881" s="267"/>
      <c r="I881" s="267"/>
      <c r="J881" s="267"/>
    </row>
    <row r="882" spans="1:10" ht="12.75">
      <c r="A882" s="267"/>
      <c r="B882" s="267"/>
      <c r="C882" s="267"/>
      <c r="D882" s="267"/>
      <c r="E882" s="267"/>
      <c r="F882" s="267"/>
      <c r="G882" s="267"/>
      <c r="H882" s="267"/>
      <c r="I882" s="267"/>
      <c r="J882" s="267"/>
    </row>
    <row r="883" spans="1:10" ht="12.75">
      <c r="A883" s="267"/>
      <c r="B883" s="267"/>
      <c r="C883" s="267"/>
      <c r="D883" s="267"/>
      <c r="E883" s="267"/>
      <c r="F883" s="267"/>
      <c r="G883" s="267"/>
      <c r="H883" s="267"/>
      <c r="I883" s="267"/>
      <c r="J883" s="267"/>
    </row>
    <row r="884" spans="1:10" ht="12.75">
      <c r="A884" s="267"/>
      <c r="B884" s="267"/>
      <c r="C884" s="267"/>
      <c r="D884" s="267"/>
      <c r="E884" s="267"/>
      <c r="F884" s="267"/>
      <c r="G884" s="267"/>
      <c r="H884" s="267"/>
      <c r="I884" s="267"/>
      <c r="J884" s="267"/>
    </row>
    <row r="885" spans="1:10" ht="12.75">
      <c r="A885" s="267"/>
      <c r="B885" s="267"/>
      <c r="C885" s="267"/>
      <c r="D885" s="267"/>
      <c r="E885" s="267"/>
      <c r="F885" s="267"/>
      <c r="G885" s="267"/>
      <c r="H885" s="267"/>
      <c r="I885" s="267"/>
      <c r="J885" s="267"/>
    </row>
    <row r="886" spans="1:10" ht="12.75">
      <c r="A886" s="267"/>
      <c r="B886" s="267"/>
      <c r="C886" s="267"/>
      <c r="D886" s="267"/>
      <c r="E886" s="267"/>
      <c r="F886" s="267"/>
      <c r="G886" s="267"/>
      <c r="H886" s="267"/>
      <c r="I886" s="267"/>
      <c r="J886" s="267"/>
    </row>
    <row r="887" spans="1:10" ht="12.75">
      <c r="A887" s="267"/>
      <c r="B887" s="267"/>
      <c r="C887" s="267"/>
      <c r="D887" s="267"/>
      <c r="E887" s="267"/>
      <c r="F887" s="267"/>
      <c r="G887" s="267"/>
      <c r="H887" s="267"/>
      <c r="I887" s="267"/>
      <c r="J887" s="267"/>
    </row>
    <row r="888" spans="1:10" ht="12.75">
      <c r="A888" s="267"/>
      <c r="B888" s="267"/>
      <c r="C888" s="267"/>
      <c r="D888" s="267"/>
      <c r="E888" s="267"/>
      <c r="F888" s="267"/>
      <c r="G888" s="267"/>
      <c r="H888" s="267"/>
      <c r="I888" s="267"/>
      <c r="J888" s="267"/>
    </row>
    <row r="889" spans="1:10" ht="12.75">
      <c r="A889" s="267"/>
      <c r="B889" s="267"/>
      <c r="C889" s="267"/>
      <c r="D889" s="267"/>
      <c r="E889" s="267"/>
      <c r="F889" s="267"/>
      <c r="G889" s="267"/>
      <c r="H889" s="267"/>
      <c r="I889" s="267"/>
      <c r="J889" s="267"/>
    </row>
    <row r="890" spans="1:10" ht="12.75">
      <c r="A890" s="267"/>
      <c r="B890" s="267"/>
      <c r="C890" s="267"/>
      <c r="D890" s="267"/>
      <c r="E890" s="267"/>
      <c r="F890" s="267"/>
      <c r="G890" s="267"/>
      <c r="H890" s="267"/>
      <c r="I890" s="267"/>
      <c r="J890" s="267"/>
    </row>
    <row r="891" spans="1:10" ht="12.75">
      <c r="A891" s="267"/>
      <c r="B891" s="267"/>
      <c r="C891" s="267"/>
      <c r="D891" s="267"/>
      <c r="E891" s="267"/>
      <c r="F891" s="267"/>
      <c r="G891" s="267"/>
      <c r="H891" s="267"/>
      <c r="I891" s="267"/>
      <c r="J891" s="267"/>
    </row>
    <row r="892" spans="1:10" ht="12.75">
      <c r="A892" s="267"/>
      <c r="B892" s="267"/>
      <c r="C892" s="267"/>
      <c r="D892" s="267"/>
      <c r="E892" s="267"/>
      <c r="F892" s="267"/>
      <c r="G892" s="267"/>
      <c r="H892" s="267"/>
      <c r="I892" s="267"/>
      <c r="J892" s="267"/>
    </row>
    <row r="893" spans="1:10" ht="12.75">
      <c r="A893" s="267"/>
      <c r="B893" s="267"/>
      <c r="C893" s="267"/>
      <c r="D893" s="267"/>
      <c r="E893" s="267"/>
      <c r="F893" s="267"/>
      <c r="G893" s="267"/>
      <c r="H893" s="267"/>
      <c r="I893" s="267"/>
      <c r="J893" s="267"/>
    </row>
    <row r="894" spans="1:10" ht="12.75">
      <c r="A894" s="267"/>
      <c r="B894" s="267"/>
      <c r="C894" s="267"/>
      <c r="D894" s="267"/>
      <c r="E894" s="267"/>
      <c r="F894" s="267"/>
      <c r="G894" s="267"/>
      <c r="H894" s="267"/>
      <c r="I894" s="267"/>
      <c r="J894" s="267"/>
    </row>
    <row r="895" spans="1:10" ht="12.75">
      <c r="A895" s="267"/>
      <c r="B895" s="267"/>
      <c r="C895" s="267"/>
      <c r="D895" s="267"/>
      <c r="E895" s="267"/>
      <c r="F895" s="267"/>
      <c r="G895" s="267"/>
      <c r="H895" s="267"/>
      <c r="I895" s="267"/>
      <c r="J895" s="267"/>
    </row>
    <row r="896" spans="1:10" ht="12.75">
      <c r="A896" s="267"/>
      <c r="B896" s="267"/>
      <c r="C896" s="267"/>
      <c r="D896" s="267"/>
      <c r="E896" s="267"/>
      <c r="F896" s="267"/>
      <c r="G896" s="267"/>
      <c r="H896" s="267"/>
      <c r="I896" s="267"/>
      <c r="J896" s="267"/>
    </row>
    <row r="897" spans="1:10" ht="12.75">
      <c r="A897" s="267"/>
      <c r="B897" s="267"/>
      <c r="C897" s="267"/>
      <c r="D897" s="267"/>
      <c r="E897" s="267"/>
      <c r="F897" s="267"/>
      <c r="G897" s="267"/>
      <c r="H897" s="267"/>
      <c r="I897" s="267"/>
      <c r="J897" s="267"/>
    </row>
    <row r="898" spans="1:10" ht="12.75">
      <c r="A898" s="267"/>
      <c r="B898" s="267"/>
      <c r="C898" s="267"/>
      <c r="D898" s="267"/>
      <c r="E898" s="267"/>
      <c r="F898" s="267"/>
      <c r="G898" s="267"/>
      <c r="H898" s="267"/>
      <c r="I898" s="267"/>
      <c r="J898" s="267"/>
    </row>
    <row r="899" spans="1:10" ht="12.75">
      <c r="A899" s="267"/>
      <c r="B899" s="267"/>
      <c r="C899" s="267"/>
      <c r="D899" s="267"/>
      <c r="E899" s="267"/>
      <c r="F899" s="267"/>
      <c r="G899" s="267"/>
      <c r="H899" s="267"/>
      <c r="I899" s="267"/>
      <c r="J899" s="267"/>
    </row>
    <row r="900" spans="1:10" ht="12.75">
      <c r="A900" s="267"/>
      <c r="B900" s="267"/>
      <c r="C900" s="267"/>
      <c r="D900" s="267"/>
      <c r="E900" s="267"/>
      <c r="F900" s="267"/>
      <c r="G900" s="267"/>
      <c r="H900" s="267"/>
      <c r="I900" s="267"/>
      <c r="J900" s="267"/>
    </row>
    <row r="901" spans="1:10" ht="12.75">
      <c r="A901" s="267"/>
      <c r="B901" s="267"/>
      <c r="C901" s="267"/>
      <c r="D901" s="267"/>
      <c r="E901" s="267"/>
      <c r="F901" s="267"/>
      <c r="G901" s="267"/>
      <c r="H901" s="267"/>
      <c r="I901" s="267"/>
      <c r="J901" s="267"/>
    </row>
    <row r="902" spans="1:10" ht="12.75">
      <c r="A902" s="267"/>
      <c r="B902" s="267"/>
      <c r="C902" s="267"/>
      <c r="D902" s="267"/>
      <c r="E902" s="267"/>
      <c r="F902" s="267"/>
      <c r="G902" s="267"/>
      <c r="H902" s="267"/>
      <c r="I902" s="267"/>
      <c r="J902" s="267"/>
    </row>
    <row r="903" spans="1:10" ht="12.75">
      <c r="A903" s="267"/>
      <c r="B903" s="267"/>
      <c r="C903" s="267"/>
      <c r="D903" s="267"/>
      <c r="E903" s="267"/>
      <c r="F903" s="267"/>
      <c r="G903" s="267"/>
      <c r="H903" s="267"/>
      <c r="I903" s="267"/>
      <c r="J903" s="267"/>
    </row>
    <row r="904" spans="1:10" ht="12.75">
      <c r="A904" s="267"/>
      <c r="B904" s="267"/>
      <c r="C904" s="267"/>
      <c r="D904" s="267"/>
      <c r="E904" s="267"/>
      <c r="F904" s="267"/>
      <c r="G904" s="267"/>
      <c r="H904" s="267"/>
      <c r="I904" s="267"/>
      <c r="J904" s="267"/>
    </row>
    <row r="905" spans="1:10" ht="12.75">
      <c r="A905" s="267"/>
      <c r="B905" s="267"/>
      <c r="C905" s="267"/>
      <c r="D905" s="267"/>
      <c r="E905" s="267"/>
      <c r="F905" s="267"/>
      <c r="G905" s="267"/>
      <c r="H905" s="267"/>
      <c r="I905" s="267"/>
      <c r="J905" s="267"/>
    </row>
    <row r="906" spans="1:10" ht="12.75">
      <c r="A906" s="267"/>
      <c r="B906" s="267"/>
      <c r="C906" s="267"/>
      <c r="D906" s="267"/>
      <c r="E906" s="267"/>
      <c r="F906" s="267"/>
      <c r="G906" s="267"/>
      <c r="H906" s="267"/>
      <c r="I906" s="267"/>
      <c r="J906" s="267"/>
    </row>
    <row r="907" spans="1:10" ht="12.75">
      <c r="A907" s="267"/>
      <c r="B907" s="267"/>
      <c r="C907" s="267"/>
      <c r="D907" s="267"/>
      <c r="E907" s="267"/>
      <c r="F907" s="267"/>
      <c r="G907" s="267"/>
      <c r="H907" s="267"/>
      <c r="I907" s="267"/>
      <c r="J907" s="267"/>
    </row>
    <row r="908" spans="1:10" ht="12.75">
      <c r="A908" s="267"/>
      <c r="B908" s="267"/>
      <c r="C908" s="267"/>
      <c r="D908" s="267"/>
      <c r="E908" s="267"/>
      <c r="F908" s="267"/>
      <c r="G908" s="267"/>
      <c r="H908" s="267"/>
      <c r="I908" s="267"/>
      <c r="J908" s="267"/>
    </row>
    <row r="909" spans="1:10" ht="12.75">
      <c r="A909" s="267"/>
      <c r="B909" s="267"/>
      <c r="C909" s="267"/>
      <c r="D909" s="267"/>
      <c r="E909" s="267"/>
      <c r="F909" s="267"/>
      <c r="G909" s="267"/>
      <c r="H909" s="267"/>
      <c r="I909" s="267"/>
      <c r="J909" s="267"/>
    </row>
    <row r="910" spans="1:10" ht="12.75">
      <c r="A910" s="267"/>
      <c r="B910" s="267"/>
      <c r="C910" s="267"/>
      <c r="D910" s="267"/>
      <c r="E910" s="267"/>
      <c r="F910" s="267"/>
      <c r="G910" s="267"/>
      <c r="H910" s="267"/>
      <c r="I910" s="267"/>
      <c r="J910" s="267"/>
    </row>
    <row r="911" spans="1:10" ht="12.75">
      <c r="A911" s="267"/>
      <c r="B911" s="267"/>
      <c r="C911" s="267"/>
      <c r="D911" s="267"/>
      <c r="E911" s="267"/>
      <c r="F911" s="267"/>
      <c r="G911" s="267"/>
      <c r="H911" s="267"/>
      <c r="I911" s="267"/>
      <c r="J911" s="267"/>
    </row>
    <row r="912" spans="1:10" ht="12.75">
      <c r="A912" s="267"/>
      <c r="B912" s="267"/>
      <c r="C912" s="267"/>
      <c r="D912" s="267"/>
      <c r="E912" s="267"/>
      <c r="F912" s="267"/>
      <c r="G912" s="267"/>
      <c r="H912" s="267"/>
      <c r="I912" s="267"/>
      <c r="J912" s="267"/>
    </row>
    <row r="913" spans="1:10" ht="12.75">
      <c r="A913" s="267"/>
      <c r="B913" s="267"/>
      <c r="C913" s="267"/>
      <c r="D913" s="267"/>
      <c r="E913" s="267"/>
      <c r="F913" s="267"/>
      <c r="G913" s="267"/>
      <c r="H913" s="267"/>
      <c r="I913" s="267"/>
      <c r="J913" s="267"/>
    </row>
    <row r="914" spans="1:10" ht="12.75">
      <c r="A914" s="267"/>
      <c r="B914" s="267"/>
      <c r="C914" s="267"/>
      <c r="D914" s="267"/>
      <c r="E914" s="267"/>
      <c r="F914" s="267"/>
      <c r="G914" s="267"/>
      <c r="H914" s="267"/>
      <c r="I914" s="267"/>
      <c r="J914" s="267"/>
    </row>
    <row r="915" spans="1:10" ht="12.75">
      <c r="A915" s="267"/>
      <c r="B915" s="267"/>
      <c r="C915" s="267"/>
      <c r="D915" s="267"/>
      <c r="E915" s="267"/>
      <c r="F915" s="267"/>
      <c r="G915" s="267"/>
      <c r="H915" s="267"/>
      <c r="I915" s="267"/>
      <c r="J915" s="267"/>
    </row>
    <row r="916" spans="1:10" ht="12.75">
      <c r="A916" s="267"/>
      <c r="B916" s="267"/>
      <c r="C916" s="267"/>
      <c r="D916" s="267"/>
      <c r="E916" s="267"/>
      <c r="F916" s="267"/>
      <c r="G916" s="267"/>
      <c r="H916" s="267"/>
      <c r="I916" s="267"/>
      <c r="J916" s="267"/>
    </row>
    <row r="917" spans="1:10" ht="12.75">
      <c r="A917" s="267"/>
      <c r="B917" s="267"/>
      <c r="C917" s="267"/>
      <c r="D917" s="267"/>
      <c r="E917" s="267"/>
      <c r="F917" s="267"/>
      <c r="G917" s="267"/>
      <c r="H917" s="267"/>
      <c r="I917" s="267"/>
      <c r="J917" s="267"/>
    </row>
    <row r="918" spans="1:10" ht="12.75">
      <c r="A918" s="267"/>
      <c r="B918" s="267"/>
      <c r="C918" s="267"/>
      <c r="D918" s="267"/>
      <c r="E918" s="267"/>
      <c r="F918" s="267"/>
      <c r="G918" s="267"/>
      <c r="H918" s="267"/>
      <c r="I918" s="267"/>
      <c r="J918" s="267"/>
    </row>
    <row r="919" spans="1:10" ht="12.75">
      <c r="A919" s="267"/>
      <c r="B919" s="267"/>
      <c r="C919" s="267"/>
      <c r="D919" s="267"/>
      <c r="E919" s="267"/>
      <c r="F919" s="267"/>
      <c r="G919" s="267"/>
      <c r="H919" s="267"/>
      <c r="I919" s="267"/>
      <c r="J919" s="267"/>
    </row>
    <row r="920" spans="1:10" ht="12.75">
      <c r="A920" s="267"/>
      <c r="B920" s="267"/>
      <c r="C920" s="267"/>
      <c r="D920" s="267"/>
      <c r="E920" s="267"/>
      <c r="F920" s="267"/>
      <c r="G920" s="267"/>
      <c r="H920" s="267"/>
      <c r="I920" s="267"/>
      <c r="J920" s="267"/>
    </row>
    <row r="921" spans="1:10" ht="12.75">
      <c r="A921" s="267"/>
      <c r="B921" s="267"/>
      <c r="C921" s="267"/>
      <c r="D921" s="267"/>
      <c r="E921" s="267"/>
      <c r="F921" s="267"/>
      <c r="G921" s="267"/>
      <c r="H921" s="267"/>
      <c r="I921" s="267"/>
      <c r="J921" s="267"/>
    </row>
    <row r="922" spans="1:10" ht="12.75">
      <c r="A922" s="267"/>
      <c r="B922" s="267"/>
      <c r="C922" s="267"/>
      <c r="D922" s="267"/>
      <c r="E922" s="267"/>
      <c r="F922" s="267"/>
      <c r="G922" s="267"/>
      <c r="H922" s="267"/>
      <c r="I922" s="267"/>
      <c r="J922" s="267"/>
    </row>
    <row r="923" spans="1:10" ht="12.75">
      <c r="A923" s="267"/>
      <c r="B923" s="267"/>
      <c r="C923" s="267"/>
      <c r="D923" s="267"/>
      <c r="E923" s="267"/>
      <c r="F923" s="267"/>
      <c r="G923" s="267"/>
      <c r="H923" s="267"/>
      <c r="I923" s="267"/>
      <c r="J923" s="267"/>
    </row>
    <row r="924" spans="1:10" ht="12.75">
      <c r="A924" s="267"/>
      <c r="B924" s="267"/>
      <c r="C924" s="267"/>
      <c r="D924" s="267"/>
      <c r="E924" s="267"/>
      <c r="F924" s="267"/>
      <c r="G924" s="267"/>
      <c r="H924" s="267"/>
      <c r="I924" s="267"/>
      <c r="J924" s="267"/>
    </row>
    <row r="925" spans="1:10" ht="12.75">
      <c r="A925" s="267"/>
      <c r="B925" s="267"/>
      <c r="C925" s="267"/>
      <c r="D925" s="267"/>
      <c r="E925" s="267"/>
      <c r="F925" s="267"/>
      <c r="G925" s="267"/>
      <c r="H925" s="267"/>
      <c r="I925" s="267"/>
      <c r="J925" s="267"/>
    </row>
    <row r="926" spans="1:10" ht="12.75">
      <c r="A926" s="267"/>
      <c r="B926" s="267"/>
      <c r="C926" s="267"/>
      <c r="D926" s="267"/>
      <c r="E926" s="267"/>
      <c r="F926" s="267"/>
      <c r="G926" s="267"/>
      <c r="H926" s="267"/>
      <c r="I926" s="267"/>
      <c r="J926" s="267"/>
    </row>
    <row r="927" spans="1:10" ht="12.75">
      <c r="A927" s="267"/>
      <c r="B927" s="267"/>
      <c r="C927" s="267"/>
      <c r="D927" s="267"/>
      <c r="E927" s="267"/>
      <c r="F927" s="267"/>
      <c r="G927" s="267"/>
      <c r="H927" s="267"/>
      <c r="I927" s="267"/>
      <c r="J927" s="267"/>
    </row>
    <row r="928" spans="1:10" ht="12.75">
      <c r="A928" s="267"/>
      <c r="B928" s="267"/>
      <c r="C928" s="267"/>
      <c r="D928" s="267"/>
      <c r="E928" s="267"/>
      <c r="F928" s="267"/>
      <c r="G928" s="267"/>
      <c r="H928" s="267"/>
      <c r="I928" s="267"/>
      <c r="J928" s="267"/>
    </row>
    <row r="929" spans="1:10" ht="12.75">
      <c r="A929" s="267"/>
      <c r="B929" s="267"/>
      <c r="C929" s="267"/>
      <c r="D929" s="267"/>
      <c r="E929" s="267"/>
      <c r="F929" s="267"/>
      <c r="G929" s="267"/>
      <c r="H929" s="267"/>
      <c r="I929" s="267"/>
      <c r="J929" s="267"/>
    </row>
    <row r="930" spans="1:10" ht="12.75">
      <c r="A930" s="267"/>
      <c r="B930" s="267"/>
      <c r="C930" s="267"/>
      <c r="D930" s="267"/>
      <c r="E930" s="267"/>
      <c r="F930" s="267"/>
      <c r="G930" s="267"/>
      <c r="H930" s="267"/>
      <c r="I930" s="267"/>
      <c r="J930" s="267"/>
    </row>
    <row r="931" spans="1:10" ht="12.75">
      <c r="A931" s="267"/>
      <c r="B931" s="267"/>
      <c r="C931" s="267"/>
      <c r="D931" s="267"/>
      <c r="E931" s="267"/>
      <c r="F931" s="267"/>
      <c r="G931" s="267"/>
      <c r="H931" s="267"/>
      <c r="I931" s="267"/>
      <c r="J931" s="267"/>
    </row>
    <row r="932" spans="1:10" ht="12.75">
      <c r="A932" s="267"/>
      <c r="B932" s="267"/>
      <c r="C932" s="267"/>
      <c r="D932" s="267"/>
      <c r="E932" s="267"/>
      <c r="F932" s="267"/>
      <c r="G932" s="267"/>
      <c r="H932" s="267"/>
      <c r="I932" s="267"/>
      <c r="J932" s="267"/>
    </row>
    <row r="933" spans="1:10" ht="12.75">
      <c r="A933" s="267"/>
      <c r="B933" s="267"/>
      <c r="C933" s="267"/>
      <c r="D933" s="267"/>
      <c r="E933" s="267"/>
      <c r="F933" s="267"/>
      <c r="G933" s="267"/>
      <c r="H933" s="267"/>
      <c r="I933" s="267"/>
      <c r="J933" s="267"/>
    </row>
    <row r="934" spans="1:10" ht="12.75">
      <c r="A934" s="267"/>
      <c r="B934" s="267"/>
      <c r="C934" s="267"/>
      <c r="D934" s="267"/>
      <c r="E934" s="267"/>
      <c r="F934" s="267"/>
      <c r="G934" s="267"/>
      <c r="H934" s="267"/>
      <c r="I934" s="267"/>
      <c r="J934" s="267"/>
    </row>
    <row r="935" spans="1:10" ht="12.75">
      <c r="A935" s="267"/>
      <c r="B935" s="267"/>
      <c r="C935" s="267"/>
      <c r="D935" s="267"/>
      <c r="E935" s="267"/>
      <c r="F935" s="267"/>
      <c r="G935" s="267"/>
      <c r="H935" s="267"/>
      <c r="I935" s="267"/>
      <c r="J935" s="267"/>
    </row>
    <row r="936" spans="1:10" ht="12.75">
      <c r="A936" s="267"/>
      <c r="B936" s="267"/>
      <c r="C936" s="267"/>
      <c r="D936" s="267"/>
      <c r="E936" s="267"/>
      <c r="F936" s="267"/>
      <c r="G936" s="267"/>
      <c r="H936" s="267"/>
      <c r="I936" s="267"/>
      <c r="J936" s="267"/>
    </row>
    <row r="937" spans="1:10" ht="12.75">
      <c r="A937" s="267"/>
      <c r="B937" s="267"/>
      <c r="C937" s="267"/>
      <c r="D937" s="267"/>
      <c r="E937" s="267"/>
      <c r="F937" s="267"/>
      <c r="G937" s="267"/>
      <c r="H937" s="267"/>
      <c r="I937" s="267"/>
      <c r="J937" s="267"/>
    </row>
    <row r="938" spans="1:10" ht="12.75">
      <c r="A938" s="267"/>
      <c r="B938" s="267"/>
      <c r="C938" s="267"/>
      <c r="D938" s="267"/>
      <c r="E938" s="267"/>
      <c r="F938" s="267"/>
      <c r="G938" s="267"/>
      <c r="H938" s="267"/>
      <c r="I938" s="267"/>
      <c r="J938" s="267"/>
    </row>
    <row r="939" spans="1:10" ht="12.75">
      <c r="A939" s="267"/>
      <c r="B939" s="267"/>
      <c r="C939" s="267"/>
      <c r="D939" s="267"/>
      <c r="E939" s="267"/>
      <c r="F939" s="267"/>
      <c r="G939" s="267"/>
      <c r="H939" s="267"/>
      <c r="I939" s="267"/>
      <c r="J939" s="267"/>
    </row>
    <row r="940" spans="1:10" ht="12.75">
      <c r="A940" s="267"/>
      <c r="B940" s="267"/>
      <c r="C940" s="267"/>
      <c r="D940" s="267"/>
      <c r="E940" s="267"/>
      <c r="F940" s="267"/>
      <c r="G940" s="267"/>
      <c r="H940" s="267"/>
      <c r="I940" s="267"/>
      <c r="J940" s="267"/>
    </row>
    <row r="941" spans="1:10" ht="12.75">
      <c r="A941" s="267"/>
      <c r="B941" s="267"/>
      <c r="C941" s="267"/>
      <c r="D941" s="267"/>
      <c r="E941" s="267"/>
      <c r="F941" s="267"/>
      <c r="G941" s="267"/>
      <c r="H941" s="267"/>
      <c r="I941" s="267"/>
      <c r="J941" s="267"/>
    </row>
    <row r="942" spans="1:10" ht="12.75">
      <c r="A942" s="267"/>
      <c r="B942" s="267"/>
      <c r="C942" s="267"/>
      <c r="D942" s="267"/>
      <c r="E942" s="267"/>
      <c r="F942" s="267"/>
      <c r="G942" s="267"/>
      <c r="H942" s="267"/>
      <c r="I942" s="267"/>
      <c r="J942" s="267"/>
    </row>
    <row r="943" spans="1:10" ht="12.75">
      <c r="A943" s="267"/>
      <c r="B943" s="267"/>
      <c r="C943" s="267"/>
      <c r="D943" s="267"/>
      <c r="E943" s="267"/>
      <c r="F943" s="267"/>
      <c r="G943" s="267"/>
      <c r="H943" s="267"/>
      <c r="I943" s="267"/>
      <c r="J943" s="267"/>
    </row>
    <row r="944" spans="1:10" ht="12.75">
      <c r="A944" s="267"/>
      <c r="B944" s="267"/>
      <c r="C944" s="267"/>
      <c r="D944" s="267"/>
      <c r="E944" s="267"/>
      <c r="F944" s="267"/>
      <c r="G944" s="267"/>
      <c r="H944" s="267"/>
      <c r="I944" s="267"/>
      <c r="J944" s="267"/>
    </row>
    <row r="945" spans="1:10" ht="12.75">
      <c r="A945" s="267"/>
      <c r="B945" s="267"/>
      <c r="C945" s="267"/>
      <c r="D945" s="267"/>
      <c r="E945" s="267"/>
      <c r="F945" s="267"/>
      <c r="G945" s="267"/>
      <c r="H945" s="267"/>
      <c r="I945" s="267"/>
      <c r="J945" s="267"/>
    </row>
    <row r="946" spans="1:10" ht="12.75">
      <c r="A946" s="267"/>
      <c r="B946" s="267"/>
      <c r="C946" s="267"/>
      <c r="D946" s="267"/>
      <c r="E946" s="267"/>
      <c r="F946" s="267"/>
      <c r="G946" s="267"/>
      <c r="H946" s="267"/>
      <c r="I946" s="267"/>
      <c r="J946" s="267"/>
    </row>
    <row r="947" spans="1:10" ht="12.75">
      <c r="A947" s="267"/>
      <c r="B947" s="267"/>
      <c r="C947" s="267"/>
      <c r="D947" s="267"/>
      <c r="E947" s="267"/>
      <c r="F947" s="267"/>
      <c r="G947" s="267"/>
      <c r="H947" s="267"/>
      <c r="I947" s="267"/>
      <c r="J947" s="267"/>
    </row>
    <row r="948" spans="1:10" ht="12.75">
      <c r="A948" s="267"/>
      <c r="B948" s="267"/>
      <c r="C948" s="267"/>
      <c r="D948" s="267"/>
      <c r="E948" s="267"/>
      <c r="F948" s="267"/>
      <c r="G948" s="267"/>
      <c r="H948" s="267"/>
      <c r="I948" s="267"/>
      <c r="J948" s="267"/>
    </row>
    <row r="949" spans="1:10" ht="12.75">
      <c r="A949" s="267"/>
      <c r="B949" s="267"/>
      <c r="C949" s="267"/>
      <c r="D949" s="267"/>
      <c r="E949" s="267"/>
      <c r="F949" s="267"/>
      <c r="G949" s="267"/>
      <c r="H949" s="267"/>
      <c r="I949" s="267"/>
      <c r="J949" s="267"/>
    </row>
    <row r="950" spans="1:10" ht="12.75">
      <c r="A950" s="267"/>
      <c r="B950" s="267"/>
      <c r="C950" s="267"/>
      <c r="D950" s="267"/>
      <c r="E950" s="267"/>
      <c r="F950" s="267"/>
      <c r="G950" s="267"/>
      <c r="H950" s="267"/>
      <c r="I950" s="267"/>
      <c r="J950" s="267"/>
    </row>
    <row r="951" spans="1:10" ht="12.75">
      <c r="A951" s="267"/>
      <c r="B951" s="267"/>
      <c r="C951" s="267"/>
      <c r="D951" s="267"/>
      <c r="E951" s="267"/>
      <c r="F951" s="267"/>
      <c r="G951" s="267"/>
      <c r="H951" s="267"/>
      <c r="I951" s="267"/>
      <c r="J951" s="267"/>
    </row>
    <row r="952" spans="1:10" ht="12.75">
      <c r="A952" s="267"/>
      <c r="B952" s="267"/>
      <c r="C952" s="267"/>
      <c r="D952" s="267"/>
      <c r="E952" s="267"/>
      <c r="F952" s="267"/>
      <c r="G952" s="267"/>
      <c r="H952" s="267"/>
      <c r="I952" s="267"/>
      <c r="J952" s="267"/>
    </row>
    <row r="953" spans="1:10" ht="12.75">
      <c r="A953" s="267"/>
      <c r="B953" s="267"/>
      <c r="C953" s="267"/>
      <c r="D953" s="267"/>
      <c r="E953" s="267"/>
      <c r="F953" s="267"/>
      <c r="G953" s="267"/>
      <c r="H953" s="267"/>
      <c r="I953" s="267"/>
      <c r="J953" s="267"/>
    </row>
    <row r="954" spans="1:10" ht="12.75">
      <c r="A954" s="267"/>
      <c r="B954" s="267"/>
      <c r="C954" s="267"/>
      <c r="D954" s="267"/>
      <c r="E954" s="267"/>
      <c r="F954" s="267"/>
      <c r="G954" s="267"/>
      <c r="H954" s="267"/>
      <c r="I954" s="267"/>
      <c r="J954" s="267"/>
    </row>
    <row r="955" spans="1:10" ht="12.75">
      <c r="A955" s="267"/>
      <c r="B955" s="267"/>
      <c r="C955" s="267"/>
      <c r="D955" s="267"/>
      <c r="E955" s="267"/>
      <c r="F955" s="267"/>
      <c r="G955" s="267"/>
      <c r="H955" s="267"/>
      <c r="I955" s="267"/>
      <c r="J955" s="267"/>
    </row>
    <row r="956" spans="1:10" ht="12.75">
      <c r="A956" s="267"/>
      <c r="B956" s="267"/>
      <c r="C956" s="267"/>
      <c r="D956" s="267"/>
      <c r="E956" s="267"/>
      <c r="F956" s="267"/>
      <c r="G956" s="267"/>
      <c r="H956" s="267"/>
      <c r="I956" s="267"/>
      <c r="J956" s="267"/>
    </row>
    <row r="957" spans="1:10" ht="12.75">
      <c r="A957" s="267"/>
      <c r="B957" s="267"/>
      <c r="C957" s="267"/>
      <c r="D957" s="267"/>
      <c r="E957" s="267"/>
      <c r="F957" s="267"/>
      <c r="G957" s="267"/>
      <c r="H957" s="267"/>
      <c r="I957" s="267"/>
      <c r="J957" s="267"/>
    </row>
    <row r="958" spans="1:10" ht="12.75">
      <c r="A958" s="267"/>
      <c r="B958" s="267"/>
      <c r="C958" s="267"/>
      <c r="D958" s="267"/>
      <c r="E958" s="267"/>
      <c r="F958" s="267"/>
      <c r="G958" s="267"/>
      <c r="H958" s="267"/>
      <c r="I958" s="267"/>
      <c r="J958" s="267"/>
    </row>
    <row r="959" spans="1:10" ht="12.75">
      <c r="A959" s="267"/>
      <c r="B959" s="267"/>
      <c r="C959" s="267"/>
      <c r="D959" s="267"/>
      <c r="E959" s="267"/>
      <c r="F959" s="267"/>
      <c r="G959" s="267"/>
      <c r="H959" s="267"/>
      <c r="I959" s="267"/>
      <c r="J959" s="267"/>
    </row>
    <row r="960" spans="1:10" ht="12.75">
      <c r="A960" s="267"/>
      <c r="B960" s="267"/>
      <c r="C960" s="267"/>
      <c r="D960" s="267"/>
      <c r="E960" s="267"/>
      <c r="F960" s="267"/>
      <c r="G960" s="267"/>
      <c r="H960" s="267"/>
      <c r="I960" s="267"/>
      <c r="J960" s="267"/>
    </row>
    <row r="961" spans="1:10" ht="12.75">
      <c r="A961" s="267"/>
      <c r="B961" s="267"/>
      <c r="C961" s="267"/>
      <c r="D961" s="267"/>
      <c r="E961" s="267"/>
      <c r="F961" s="267"/>
      <c r="G961" s="267"/>
      <c r="H961" s="267"/>
      <c r="I961" s="267"/>
      <c r="J961" s="267"/>
    </row>
    <row r="962" spans="1:10" ht="12.75">
      <c r="A962" s="267"/>
      <c r="B962" s="267"/>
      <c r="C962" s="267"/>
      <c r="D962" s="267"/>
      <c r="E962" s="267"/>
      <c r="F962" s="267"/>
      <c r="G962" s="267"/>
      <c r="H962" s="267"/>
      <c r="I962" s="267"/>
      <c r="J962" s="267"/>
    </row>
    <row r="963" spans="1:10" ht="12.75">
      <c r="A963" s="267"/>
      <c r="B963" s="267"/>
      <c r="C963" s="267"/>
      <c r="D963" s="267"/>
      <c r="E963" s="267"/>
      <c r="F963" s="267"/>
      <c r="G963" s="267"/>
      <c r="H963" s="267"/>
      <c r="I963" s="267"/>
      <c r="J963" s="267"/>
    </row>
    <row r="964" spans="1:10" ht="12.75">
      <c r="A964" s="267"/>
      <c r="B964" s="267"/>
      <c r="C964" s="267"/>
      <c r="D964" s="267"/>
      <c r="E964" s="267"/>
      <c r="F964" s="267"/>
      <c r="G964" s="267"/>
      <c r="H964" s="267"/>
      <c r="I964" s="267"/>
      <c r="J964" s="267"/>
    </row>
    <row r="965" spans="1:10" ht="12.75">
      <c r="A965" s="267"/>
      <c r="B965" s="267"/>
      <c r="C965" s="267"/>
      <c r="D965" s="267"/>
      <c r="E965" s="267"/>
      <c r="F965" s="267"/>
      <c r="G965" s="267"/>
      <c r="H965" s="267"/>
      <c r="I965" s="267"/>
      <c r="J965" s="267"/>
    </row>
    <row r="966" spans="1:10" ht="12.75">
      <c r="A966" s="267"/>
      <c r="B966" s="267"/>
      <c r="C966" s="267"/>
      <c r="D966" s="267"/>
      <c r="E966" s="267"/>
      <c r="F966" s="267"/>
      <c r="G966" s="267"/>
      <c r="H966" s="267"/>
      <c r="I966" s="267"/>
      <c r="J966" s="267"/>
    </row>
    <row r="967" spans="1:10" ht="12.75">
      <c r="A967" s="267"/>
      <c r="B967" s="267"/>
      <c r="C967" s="267"/>
      <c r="D967" s="267"/>
      <c r="E967" s="267"/>
      <c r="F967" s="267"/>
      <c r="G967" s="267"/>
      <c r="H967" s="267"/>
      <c r="I967" s="267"/>
      <c r="J967" s="267"/>
    </row>
    <row r="968" spans="1:10" ht="12.75">
      <c r="A968" s="267"/>
      <c r="B968" s="267"/>
      <c r="C968" s="267"/>
      <c r="D968" s="267"/>
      <c r="E968" s="267"/>
      <c r="F968" s="267"/>
      <c r="G968" s="267"/>
      <c r="H968" s="267"/>
      <c r="I968" s="267"/>
      <c r="J968" s="267"/>
    </row>
    <row r="969" spans="1:10" ht="12.75">
      <c r="A969" s="267"/>
      <c r="B969" s="267"/>
      <c r="C969" s="267"/>
      <c r="D969" s="267"/>
      <c r="E969" s="267"/>
      <c r="F969" s="267"/>
      <c r="G969" s="267"/>
      <c r="H969" s="267"/>
      <c r="I969" s="267"/>
      <c r="J969" s="267"/>
    </row>
    <row r="970" spans="1:10" ht="12.75">
      <c r="A970" s="267"/>
      <c r="B970" s="267"/>
      <c r="C970" s="267"/>
      <c r="D970" s="267"/>
      <c r="E970" s="267"/>
      <c r="F970" s="267"/>
      <c r="G970" s="267"/>
      <c r="H970" s="267"/>
      <c r="I970" s="267"/>
      <c r="J970" s="267"/>
    </row>
    <row r="971" spans="1:10" ht="12.75">
      <c r="A971" s="267"/>
      <c r="B971" s="267"/>
      <c r="C971" s="267"/>
      <c r="D971" s="267"/>
      <c r="E971" s="267"/>
      <c r="F971" s="267"/>
      <c r="G971" s="267"/>
      <c r="H971" s="267"/>
      <c r="I971" s="267"/>
      <c r="J971" s="267"/>
    </row>
    <row r="972" spans="1:10" ht="12.75">
      <c r="A972" s="267"/>
      <c r="B972" s="267"/>
      <c r="C972" s="267"/>
      <c r="D972" s="267"/>
      <c r="E972" s="267"/>
      <c r="F972" s="267"/>
      <c r="G972" s="267"/>
      <c r="H972" s="267"/>
      <c r="I972" s="267"/>
      <c r="J972" s="267"/>
    </row>
    <row r="973" spans="1:10" ht="12.75">
      <c r="A973" s="267"/>
      <c r="B973" s="267"/>
      <c r="C973" s="267"/>
      <c r="D973" s="267"/>
      <c r="E973" s="267"/>
      <c r="F973" s="267"/>
      <c r="G973" s="267"/>
      <c r="H973" s="267"/>
      <c r="I973" s="267"/>
      <c r="J973" s="267"/>
    </row>
    <row r="974" spans="1:10" ht="12.75">
      <c r="A974" s="267"/>
      <c r="B974" s="267"/>
      <c r="C974" s="267"/>
      <c r="D974" s="267"/>
      <c r="E974" s="267"/>
      <c r="F974" s="267"/>
      <c r="G974" s="267"/>
      <c r="H974" s="267"/>
      <c r="I974" s="267"/>
      <c r="J974" s="267"/>
    </row>
    <row r="975" spans="1:10" ht="12.75">
      <c r="A975" s="267"/>
      <c r="B975" s="267"/>
      <c r="C975" s="267"/>
      <c r="D975" s="267"/>
      <c r="E975" s="267"/>
      <c r="F975" s="267"/>
      <c r="G975" s="267"/>
      <c r="H975" s="267"/>
      <c r="I975" s="267"/>
      <c r="J975" s="267"/>
    </row>
    <row r="976" spans="1:10" ht="12.75">
      <c r="A976" s="267"/>
      <c r="B976" s="267"/>
      <c r="C976" s="267"/>
      <c r="D976" s="267"/>
      <c r="E976" s="267"/>
      <c r="F976" s="267"/>
      <c r="G976" s="267"/>
      <c r="H976" s="267"/>
      <c r="I976" s="267"/>
      <c r="J976" s="267"/>
    </row>
    <row r="977" spans="1:10" ht="12.75">
      <c r="A977" s="267"/>
      <c r="B977" s="267"/>
      <c r="C977" s="267"/>
      <c r="D977" s="267"/>
      <c r="E977" s="267"/>
      <c r="F977" s="267"/>
      <c r="G977" s="267"/>
      <c r="H977" s="267"/>
      <c r="I977" s="267"/>
      <c r="J977" s="267"/>
    </row>
    <row r="978" spans="1:10" ht="12.75">
      <c r="A978" s="267"/>
      <c r="B978" s="267"/>
      <c r="C978" s="267"/>
      <c r="D978" s="267"/>
      <c r="E978" s="267"/>
      <c r="F978" s="267"/>
      <c r="G978" s="267"/>
      <c r="H978" s="267"/>
      <c r="I978" s="267"/>
      <c r="J978" s="267"/>
    </row>
    <row r="979" spans="1:10" ht="12.75">
      <c r="A979" s="267"/>
      <c r="B979" s="267"/>
      <c r="C979" s="267"/>
      <c r="D979" s="267"/>
      <c r="E979" s="267"/>
      <c r="F979" s="267"/>
      <c r="G979" s="267"/>
      <c r="H979" s="267"/>
      <c r="I979" s="267"/>
      <c r="J979" s="267"/>
    </row>
    <row r="980" spans="1:10" ht="12.75">
      <c r="A980" s="267"/>
      <c r="B980" s="267"/>
      <c r="C980" s="267"/>
      <c r="D980" s="267"/>
      <c r="E980" s="267"/>
      <c r="F980" s="267"/>
      <c r="G980" s="267"/>
      <c r="H980" s="267"/>
      <c r="I980" s="267"/>
      <c r="J980" s="267"/>
    </row>
    <row r="981" spans="1:10" ht="12.75">
      <c r="A981" s="267"/>
      <c r="B981" s="267"/>
      <c r="C981" s="267"/>
      <c r="D981" s="267"/>
      <c r="E981" s="267"/>
      <c r="F981" s="267"/>
      <c r="G981" s="267"/>
      <c r="H981" s="267"/>
      <c r="I981" s="267"/>
      <c r="J981" s="267"/>
    </row>
    <row r="982" spans="1:10" ht="12.75">
      <c r="A982" s="267"/>
      <c r="B982" s="267"/>
      <c r="C982" s="267"/>
      <c r="D982" s="267"/>
      <c r="E982" s="267"/>
      <c r="F982" s="267"/>
      <c r="G982" s="267"/>
      <c r="H982" s="267"/>
      <c r="I982" s="267"/>
      <c r="J982" s="267"/>
    </row>
    <row r="983" spans="1:10" ht="12.75">
      <c r="A983" s="267"/>
      <c r="B983" s="267"/>
      <c r="C983" s="267"/>
      <c r="D983" s="267"/>
      <c r="E983" s="267"/>
      <c r="F983" s="267"/>
      <c r="G983" s="267"/>
      <c r="H983" s="267"/>
      <c r="I983" s="267"/>
      <c r="J983" s="267"/>
    </row>
    <row r="984" spans="1:10" ht="12.75">
      <c r="A984" s="267"/>
      <c r="B984" s="267"/>
      <c r="C984" s="267"/>
      <c r="D984" s="267"/>
      <c r="E984" s="267"/>
      <c r="F984" s="267"/>
      <c r="G984" s="267"/>
      <c r="H984" s="267"/>
      <c r="I984" s="267"/>
      <c r="J984" s="267"/>
    </row>
    <row r="985" spans="1:10" ht="12.75">
      <c r="A985" s="267"/>
      <c r="B985" s="267"/>
      <c r="C985" s="267"/>
      <c r="D985" s="267"/>
      <c r="E985" s="267"/>
      <c r="F985" s="267"/>
      <c r="G985" s="267"/>
      <c r="H985" s="267"/>
      <c r="I985" s="267"/>
      <c r="J985" s="267"/>
    </row>
    <row r="986" spans="1:10" ht="12.75">
      <c r="A986" s="267"/>
      <c r="B986" s="267"/>
      <c r="C986" s="267"/>
      <c r="D986" s="267"/>
      <c r="E986" s="267"/>
      <c r="F986" s="267"/>
      <c r="G986" s="267"/>
      <c r="H986" s="267"/>
      <c r="I986" s="267"/>
      <c r="J986" s="267"/>
    </row>
    <row r="987" spans="1:10" ht="12.75">
      <c r="A987" s="267"/>
      <c r="B987" s="267"/>
      <c r="C987" s="267"/>
      <c r="D987" s="267"/>
      <c r="E987" s="267"/>
      <c r="F987" s="267"/>
      <c r="G987" s="267"/>
      <c r="H987" s="267"/>
      <c r="I987" s="267"/>
      <c r="J987" s="267"/>
    </row>
    <row r="988" spans="1:10" ht="12.75">
      <c r="A988" s="267"/>
      <c r="B988" s="267"/>
      <c r="C988" s="267"/>
      <c r="D988" s="267"/>
      <c r="E988" s="267"/>
      <c r="F988" s="267"/>
      <c r="G988" s="267"/>
      <c r="H988" s="267"/>
      <c r="I988" s="267"/>
      <c r="J988" s="267"/>
    </row>
    <row r="989" spans="1:10" ht="12.75">
      <c r="A989" s="267"/>
      <c r="B989" s="267"/>
      <c r="C989" s="267"/>
      <c r="D989" s="267"/>
      <c r="E989" s="267"/>
      <c r="F989" s="267"/>
      <c r="G989" s="267"/>
      <c r="H989" s="267"/>
      <c r="I989" s="267"/>
      <c r="J989" s="267"/>
    </row>
    <row r="990" spans="1:10" ht="12.75">
      <c r="A990" s="267"/>
      <c r="B990" s="267"/>
      <c r="C990" s="267"/>
      <c r="D990" s="267"/>
      <c r="E990" s="267"/>
      <c r="F990" s="267"/>
      <c r="G990" s="267"/>
      <c r="H990" s="267"/>
      <c r="I990" s="267"/>
      <c r="J990" s="267"/>
    </row>
    <row r="991" spans="1:10" ht="12.75">
      <c r="A991" s="267"/>
      <c r="B991" s="267"/>
      <c r="C991" s="267"/>
      <c r="D991" s="267"/>
      <c r="E991" s="267"/>
      <c r="F991" s="267"/>
      <c r="G991" s="267"/>
      <c r="H991" s="267"/>
      <c r="I991" s="267"/>
      <c r="J991" s="267"/>
    </row>
    <row r="992" spans="1:10" ht="12.75">
      <c r="A992" s="267"/>
      <c r="B992" s="267"/>
      <c r="C992" s="267"/>
      <c r="D992" s="267"/>
      <c r="E992" s="267"/>
      <c r="F992" s="267"/>
      <c r="G992" s="267"/>
      <c r="H992" s="267"/>
      <c r="I992" s="267"/>
      <c r="J992" s="267"/>
    </row>
    <row r="993" spans="1:10" ht="12.75">
      <c r="A993" s="267"/>
      <c r="B993" s="267"/>
      <c r="C993" s="267"/>
      <c r="D993" s="267"/>
      <c r="E993" s="267"/>
      <c r="F993" s="267"/>
      <c r="G993" s="267"/>
      <c r="H993" s="267"/>
      <c r="I993" s="267"/>
      <c r="J993" s="267"/>
    </row>
    <row r="994" spans="1:10" ht="12.75">
      <c r="A994" s="267"/>
      <c r="B994" s="267"/>
      <c r="C994" s="267"/>
      <c r="D994" s="267"/>
      <c r="E994" s="267"/>
      <c r="F994" s="267"/>
      <c r="G994" s="267"/>
      <c r="H994" s="267"/>
      <c r="I994" s="267"/>
      <c r="J994" s="267"/>
    </row>
    <row r="995" spans="1:10" ht="12.75">
      <c r="A995" s="267"/>
      <c r="B995" s="267"/>
      <c r="C995" s="267"/>
      <c r="D995" s="267"/>
      <c r="E995" s="267"/>
      <c r="F995" s="267"/>
      <c r="G995" s="267"/>
      <c r="H995" s="267"/>
      <c r="I995" s="267"/>
      <c r="J995" s="267"/>
    </row>
    <row r="996" spans="1:10" ht="12.75">
      <c r="A996" s="267"/>
      <c r="B996" s="267"/>
      <c r="C996" s="267"/>
      <c r="D996" s="267"/>
      <c r="E996" s="267"/>
      <c r="F996" s="267"/>
      <c r="G996" s="267"/>
      <c r="H996" s="267"/>
      <c r="I996" s="267"/>
      <c r="J996" s="267"/>
    </row>
    <row r="997" spans="1:10" ht="12.75">
      <c r="A997" s="267"/>
      <c r="B997" s="267"/>
      <c r="C997" s="267"/>
      <c r="D997" s="267"/>
      <c r="E997" s="267"/>
      <c r="F997" s="267"/>
      <c r="G997" s="267"/>
      <c r="H997" s="267"/>
      <c r="I997" s="267"/>
      <c r="J997" s="267"/>
    </row>
    <row r="998" spans="1:10" ht="12.75">
      <c r="A998" s="267"/>
      <c r="B998" s="267"/>
      <c r="C998" s="267"/>
      <c r="D998" s="267"/>
      <c r="E998" s="267"/>
      <c r="F998" s="267"/>
      <c r="G998" s="267"/>
      <c r="H998" s="267"/>
      <c r="I998" s="267"/>
      <c r="J998" s="267"/>
    </row>
    <row r="999" spans="1:10" ht="12.75">
      <c r="A999" s="267"/>
      <c r="B999" s="267"/>
      <c r="C999" s="267"/>
      <c r="D999" s="267"/>
      <c r="E999" s="267"/>
      <c r="F999" s="267"/>
      <c r="G999" s="267"/>
      <c r="H999" s="267"/>
      <c r="I999" s="267"/>
      <c r="J999" s="267"/>
    </row>
    <row r="1000" spans="1:10" ht="12.75">
      <c r="A1000" s="267"/>
      <c r="B1000" s="267"/>
      <c r="C1000" s="267"/>
      <c r="D1000" s="267"/>
      <c r="E1000" s="267"/>
      <c r="F1000" s="267"/>
      <c r="G1000" s="267"/>
      <c r="H1000" s="267"/>
      <c r="I1000" s="267"/>
      <c r="J1000" s="267"/>
    </row>
    <row r="1001" spans="1:10" ht="12.75">
      <c r="A1001" s="267"/>
      <c r="B1001" s="267"/>
      <c r="C1001" s="267"/>
      <c r="D1001" s="267"/>
      <c r="E1001" s="267"/>
      <c r="F1001" s="267"/>
      <c r="G1001" s="267"/>
      <c r="H1001" s="267"/>
      <c r="I1001" s="267"/>
      <c r="J1001" s="267"/>
    </row>
    <row r="1002" spans="1:10" ht="12.75">
      <c r="A1002" s="267"/>
      <c r="B1002" s="267"/>
      <c r="C1002" s="267"/>
      <c r="D1002" s="267"/>
      <c r="E1002" s="267"/>
      <c r="F1002" s="267"/>
      <c r="G1002" s="267"/>
      <c r="H1002" s="267"/>
      <c r="I1002" s="267"/>
      <c r="J1002" s="267"/>
    </row>
    <row r="1003" spans="1:10" ht="12.75">
      <c r="A1003" s="267"/>
      <c r="B1003" s="267"/>
      <c r="C1003" s="267"/>
      <c r="D1003" s="267"/>
      <c r="E1003" s="267"/>
      <c r="F1003" s="267"/>
      <c r="G1003" s="267"/>
      <c r="H1003" s="267"/>
      <c r="I1003" s="267"/>
      <c r="J1003" s="267"/>
    </row>
    <row r="1004" spans="1:10" ht="12.75">
      <c r="A1004" s="267"/>
      <c r="B1004" s="267"/>
      <c r="C1004" s="267"/>
      <c r="D1004" s="267"/>
      <c r="E1004" s="267"/>
      <c r="F1004" s="267"/>
      <c r="G1004" s="267"/>
      <c r="H1004" s="267"/>
      <c r="I1004" s="267"/>
      <c r="J1004" s="267"/>
    </row>
    <row r="1005" spans="1:10" ht="12.75">
      <c r="A1005" s="267"/>
      <c r="B1005" s="267"/>
      <c r="C1005" s="267"/>
      <c r="D1005" s="267"/>
      <c r="E1005" s="267"/>
      <c r="F1005" s="267"/>
      <c r="G1005" s="267"/>
      <c r="H1005" s="267"/>
      <c r="I1005" s="267"/>
      <c r="J1005" s="267"/>
    </row>
    <row r="1006" spans="1:10" ht="12.75">
      <c r="A1006" s="267"/>
      <c r="B1006" s="267"/>
      <c r="C1006" s="267"/>
      <c r="D1006" s="267"/>
      <c r="E1006" s="267"/>
      <c r="F1006" s="267"/>
      <c r="G1006" s="267"/>
      <c r="H1006" s="267"/>
      <c r="I1006" s="267"/>
      <c r="J1006" s="267"/>
    </row>
    <row r="1007" spans="1:10" ht="12.75">
      <c r="A1007" s="267"/>
      <c r="B1007" s="267"/>
      <c r="C1007" s="267"/>
      <c r="D1007" s="267"/>
      <c r="E1007" s="267"/>
      <c r="F1007" s="267"/>
      <c r="G1007" s="267"/>
      <c r="H1007" s="267"/>
      <c r="I1007" s="267"/>
      <c r="J1007" s="267"/>
    </row>
    <row r="1008" spans="1:10" ht="12.75">
      <c r="A1008" s="267"/>
      <c r="B1008" s="267"/>
      <c r="C1008" s="267"/>
      <c r="D1008" s="267"/>
      <c r="E1008" s="267"/>
      <c r="F1008" s="267"/>
      <c r="G1008" s="267"/>
      <c r="H1008" s="267"/>
      <c r="I1008" s="267"/>
      <c r="J1008" s="267"/>
    </row>
    <row r="1009" spans="1:10" ht="12.75">
      <c r="A1009" s="267"/>
      <c r="B1009" s="267"/>
      <c r="C1009" s="267"/>
      <c r="D1009" s="267"/>
      <c r="E1009" s="267"/>
      <c r="F1009" s="267"/>
      <c r="G1009" s="267"/>
      <c r="H1009" s="267"/>
      <c r="I1009" s="267"/>
      <c r="J1009" s="267"/>
    </row>
    <row r="1010" spans="1:10" ht="12.75">
      <c r="A1010" s="267"/>
      <c r="B1010" s="267"/>
      <c r="C1010" s="267"/>
      <c r="D1010" s="267"/>
      <c r="E1010" s="267"/>
      <c r="F1010" s="267"/>
      <c r="G1010" s="267"/>
      <c r="H1010" s="267"/>
      <c r="I1010" s="267"/>
      <c r="J1010" s="267"/>
    </row>
    <row r="1011" spans="1:10" ht="12.75">
      <c r="A1011" s="267"/>
      <c r="B1011" s="267"/>
      <c r="C1011" s="267"/>
      <c r="D1011" s="267"/>
      <c r="E1011" s="267"/>
      <c r="F1011" s="267"/>
      <c r="G1011" s="267"/>
      <c r="H1011" s="267"/>
      <c r="I1011" s="267"/>
      <c r="J1011" s="267"/>
    </row>
    <row r="1012" spans="1:10" ht="12.75">
      <c r="A1012" s="267"/>
      <c r="B1012" s="267"/>
      <c r="C1012" s="267"/>
      <c r="D1012" s="267"/>
      <c r="E1012" s="267"/>
      <c r="F1012" s="267"/>
      <c r="G1012" s="267"/>
      <c r="H1012" s="267"/>
      <c r="I1012" s="267"/>
      <c r="J1012" s="267"/>
    </row>
    <row r="1013" spans="1:10" ht="12.75">
      <c r="A1013" s="267"/>
      <c r="B1013" s="267"/>
      <c r="C1013" s="267"/>
      <c r="D1013" s="267"/>
      <c r="E1013" s="267"/>
      <c r="F1013" s="267"/>
      <c r="G1013" s="267"/>
      <c r="H1013" s="267"/>
      <c r="I1013" s="267"/>
      <c r="J1013" s="267"/>
    </row>
    <row r="1014" spans="1:10" ht="12.75">
      <c r="A1014" s="267"/>
      <c r="B1014" s="267"/>
      <c r="C1014" s="267"/>
      <c r="D1014" s="267"/>
      <c r="E1014" s="267"/>
      <c r="F1014" s="267"/>
      <c r="G1014" s="267"/>
      <c r="H1014" s="267"/>
      <c r="I1014" s="267"/>
      <c r="J1014" s="267"/>
    </row>
    <row r="1015" spans="1:10" ht="12.75">
      <c r="A1015" s="267"/>
      <c r="B1015" s="267"/>
      <c r="C1015" s="267"/>
      <c r="D1015" s="267"/>
      <c r="E1015" s="267"/>
      <c r="F1015" s="267"/>
      <c r="G1015" s="267"/>
      <c r="H1015" s="267"/>
      <c r="I1015" s="267"/>
      <c r="J1015" s="267"/>
    </row>
    <row r="1016" spans="1:10" ht="12.75">
      <c r="A1016" s="267"/>
      <c r="B1016" s="267"/>
      <c r="C1016" s="267"/>
      <c r="D1016" s="267"/>
      <c r="E1016" s="267"/>
      <c r="F1016" s="267"/>
      <c r="G1016" s="267"/>
      <c r="H1016" s="267"/>
      <c r="I1016" s="267"/>
      <c r="J1016" s="267"/>
    </row>
    <row r="1017" spans="1:10" ht="12.75">
      <c r="A1017" s="267"/>
      <c r="B1017" s="267"/>
      <c r="C1017" s="267"/>
      <c r="D1017" s="267"/>
      <c r="E1017" s="267"/>
      <c r="F1017" s="267"/>
      <c r="G1017" s="267"/>
      <c r="H1017" s="267"/>
      <c r="I1017" s="267"/>
      <c r="J1017" s="267"/>
    </row>
    <row r="1018" spans="1:10" ht="12.75">
      <c r="A1018" s="267"/>
      <c r="B1018" s="267"/>
      <c r="C1018" s="267"/>
      <c r="D1018" s="267"/>
      <c r="E1018" s="267"/>
      <c r="F1018" s="267"/>
      <c r="G1018" s="267"/>
      <c r="H1018" s="267"/>
      <c r="I1018" s="267"/>
      <c r="J1018" s="267"/>
    </row>
    <row r="1019" spans="1:10" ht="12.75">
      <c r="A1019" s="267"/>
      <c r="B1019" s="267"/>
      <c r="C1019" s="267"/>
      <c r="D1019" s="267"/>
      <c r="E1019" s="267"/>
      <c r="F1019" s="267"/>
      <c r="G1019" s="267"/>
      <c r="H1019" s="267"/>
      <c r="I1019" s="267"/>
      <c r="J1019" s="267"/>
    </row>
    <row r="1020" spans="1:10" ht="12.75">
      <c r="A1020" s="267"/>
      <c r="B1020" s="267"/>
      <c r="C1020" s="267"/>
      <c r="D1020" s="267"/>
      <c r="E1020" s="267"/>
      <c r="F1020" s="267"/>
      <c r="G1020" s="267"/>
      <c r="H1020" s="267"/>
      <c r="I1020" s="267"/>
      <c r="J1020" s="267"/>
    </row>
    <row r="1021" spans="1:10" ht="12.75">
      <c r="A1021" s="267"/>
      <c r="B1021" s="267"/>
      <c r="C1021" s="267"/>
      <c r="D1021" s="267"/>
      <c r="E1021" s="267"/>
      <c r="F1021" s="267"/>
      <c r="G1021" s="267"/>
      <c r="H1021" s="267"/>
      <c r="I1021" s="267"/>
      <c r="J1021" s="267"/>
    </row>
    <row r="1022" spans="1:10" ht="12.75">
      <c r="A1022" s="267"/>
      <c r="B1022" s="267"/>
      <c r="C1022" s="267"/>
      <c r="D1022" s="267"/>
      <c r="E1022" s="267"/>
      <c r="F1022" s="267"/>
      <c r="G1022" s="267"/>
      <c r="H1022" s="267"/>
      <c r="I1022" s="267"/>
      <c r="J1022" s="267"/>
    </row>
    <row r="1023" spans="1:10" ht="12.75">
      <c r="A1023" s="267"/>
      <c r="B1023" s="267"/>
      <c r="C1023" s="267"/>
      <c r="D1023" s="267"/>
      <c r="E1023" s="267"/>
      <c r="F1023" s="267"/>
      <c r="G1023" s="267"/>
      <c r="H1023" s="267"/>
      <c r="I1023" s="267"/>
      <c r="J1023" s="267"/>
    </row>
    <row r="1024" spans="1:10" ht="12.75">
      <c r="A1024" s="267"/>
      <c r="B1024" s="267"/>
      <c r="C1024" s="267"/>
      <c r="D1024" s="267"/>
      <c r="E1024" s="267"/>
      <c r="F1024" s="267"/>
      <c r="G1024" s="267"/>
      <c r="H1024" s="267"/>
      <c r="I1024" s="267"/>
      <c r="J1024" s="267"/>
    </row>
    <row r="1025" spans="1:10" ht="12.75">
      <c r="A1025" s="267"/>
      <c r="B1025" s="267"/>
      <c r="C1025" s="267"/>
      <c r="D1025" s="267"/>
      <c r="E1025" s="267"/>
      <c r="F1025" s="267"/>
      <c r="G1025" s="267"/>
      <c r="H1025" s="267"/>
      <c r="I1025" s="267"/>
      <c r="J1025" s="267"/>
    </row>
    <row r="1026" spans="1:10" ht="12.75">
      <c r="A1026" s="267"/>
      <c r="B1026" s="267"/>
      <c r="C1026" s="267"/>
      <c r="D1026" s="267"/>
      <c r="E1026" s="267"/>
      <c r="F1026" s="267"/>
      <c r="G1026" s="267"/>
      <c r="H1026" s="267"/>
      <c r="I1026" s="267"/>
      <c r="J1026" s="267"/>
    </row>
    <row r="1027" spans="1:10" ht="12.75">
      <c r="A1027" s="267"/>
      <c r="B1027" s="267"/>
      <c r="C1027" s="267"/>
      <c r="D1027" s="267"/>
      <c r="E1027" s="267"/>
      <c r="F1027" s="267"/>
      <c r="G1027" s="267"/>
      <c r="H1027" s="267"/>
      <c r="I1027" s="267"/>
      <c r="J1027" s="267"/>
    </row>
    <row r="1028" spans="1:10" ht="12.75">
      <c r="A1028" s="267"/>
      <c r="B1028" s="267"/>
      <c r="C1028" s="267"/>
      <c r="D1028" s="267"/>
      <c r="E1028" s="267"/>
      <c r="F1028" s="267"/>
      <c r="G1028" s="267"/>
      <c r="H1028" s="267"/>
      <c r="I1028" s="267"/>
      <c r="J1028" s="267"/>
    </row>
    <row r="1029" spans="1:10" ht="12.75">
      <c r="A1029" s="267"/>
      <c r="B1029" s="267"/>
      <c r="C1029" s="267"/>
      <c r="D1029" s="267"/>
      <c r="E1029" s="267"/>
      <c r="F1029" s="267"/>
      <c r="G1029" s="267"/>
      <c r="H1029" s="267"/>
      <c r="I1029" s="267"/>
      <c r="J1029" s="267"/>
    </row>
    <row r="1030" spans="1:10" ht="12.75">
      <c r="A1030" s="267"/>
      <c r="B1030" s="267"/>
      <c r="C1030" s="267"/>
      <c r="D1030" s="267"/>
      <c r="E1030" s="267"/>
      <c r="F1030" s="267"/>
      <c r="G1030" s="267"/>
      <c r="H1030" s="267"/>
      <c r="I1030" s="267"/>
      <c r="J1030" s="267"/>
    </row>
    <row r="1031" spans="1:10" ht="12.75">
      <c r="A1031" s="267"/>
      <c r="B1031" s="267"/>
      <c r="C1031" s="267"/>
      <c r="D1031" s="267"/>
      <c r="E1031" s="267"/>
      <c r="F1031" s="267"/>
      <c r="G1031" s="267"/>
      <c r="H1031" s="267"/>
      <c r="I1031" s="267"/>
      <c r="J1031" s="267"/>
    </row>
    <row r="1032" spans="1:10" ht="12.75">
      <c r="A1032" s="267"/>
      <c r="B1032" s="267"/>
      <c r="C1032" s="267"/>
      <c r="D1032" s="267"/>
      <c r="E1032" s="267"/>
      <c r="F1032" s="267"/>
      <c r="G1032" s="267"/>
      <c r="H1032" s="267"/>
      <c r="I1032" s="267"/>
      <c r="J1032" s="267"/>
    </row>
    <row r="1033" spans="1:10" ht="12.75">
      <c r="A1033" s="267"/>
      <c r="B1033" s="267"/>
      <c r="C1033" s="267"/>
      <c r="D1033" s="267"/>
      <c r="E1033" s="267"/>
      <c r="F1033" s="267"/>
      <c r="G1033" s="267"/>
      <c r="H1033" s="267"/>
      <c r="I1033" s="267"/>
      <c r="J1033" s="267"/>
    </row>
    <row r="1034" spans="1:10" ht="12.75">
      <c r="A1034" s="267"/>
      <c r="B1034" s="267"/>
      <c r="C1034" s="267"/>
      <c r="D1034" s="267"/>
      <c r="E1034" s="267"/>
      <c r="F1034" s="267"/>
      <c r="G1034" s="267"/>
      <c r="H1034" s="267"/>
      <c r="I1034" s="267"/>
      <c r="J1034" s="267"/>
    </row>
    <row r="1035" spans="1:10" ht="12.75">
      <c r="A1035" s="267"/>
      <c r="B1035" s="267"/>
      <c r="C1035" s="267"/>
      <c r="D1035" s="267"/>
      <c r="E1035" s="267"/>
      <c r="F1035" s="267"/>
      <c r="G1035" s="267"/>
      <c r="H1035" s="267"/>
      <c r="I1035" s="267"/>
      <c r="J1035" s="267"/>
    </row>
    <row r="1036" spans="1:10" ht="12.75">
      <c r="A1036" s="267"/>
      <c r="B1036" s="267"/>
      <c r="C1036" s="267"/>
      <c r="D1036" s="267"/>
      <c r="E1036" s="267"/>
      <c r="F1036" s="267"/>
      <c r="G1036" s="267"/>
      <c r="H1036" s="267"/>
      <c r="I1036" s="267"/>
      <c r="J1036" s="267"/>
    </row>
    <row r="1037" spans="1:10" ht="12.75">
      <c r="A1037" s="267"/>
      <c r="B1037" s="267"/>
      <c r="C1037" s="267"/>
      <c r="D1037" s="267"/>
      <c r="E1037" s="267"/>
      <c r="F1037" s="267"/>
      <c r="G1037" s="267"/>
      <c r="H1037" s="267"/>
      <c r="I1037" s="267"/>
      <c r="J1037" s="267"/>
    </row>
    <row r="1038" spans="1:10" ht="12.75">
      <c r="A1038" s="267"/>
      <c r="B1038" s="267"/>
      <c r="C1038" s="267"/>
      <c r="D1038" s="267"/>
      <c r="E1038" s="267"/>
      <c r="F1038" s="267"/>
      <c r="G1038" s="267"/>
      <c r="H1038" s="267"/>
      <c r="I1038" s="267"/>
      <c r="J1038" s="267"/>
    </row>
    <row r="1039" spans="1:10" ht="12.75">
      <c r="A1039" s="267"/>
      <c r="B1039" s="267"/>
      <c r="C1039" s="267"/>
      <c r="D1039" s="267"/>
      <c r="E1039" s="267"/>
      <c r="F1039" s="267"/>
      <c r="G1039" s="267"/>
      <c r="H1039" s="267"/>
      <c r="I1039" s="267"/>
      <c r="J1039" s="267"/>
    </row>
    <row r="1040" spans="1:10" ht="12.75">
      <c r="A1040" s="267"/>
      <c r="B1040" s="267"/>
      <c r="C1040" s="267"/>
      <c r="D1040" s="267"/>
      <c r="E1040" s="267"/>
      <c r="F1040" s="267"/>
      <c r="G1040" s="267"/>
      <c r="H1040" s="267"/>
      <c r="I1040" s="267"/>
      <c r="J1040" s="267"/>
    </row>
    <row r="1041" spans="1:10" ht="12.75">
      <c r="A1041" s="267"/>
      <c r="B1041" s="267"/>
      <c r="C1041" s="267"/>
      <c r="D1041" s="267"/>
      <c r="E1041" s="267"/>
      <c r="F1041" s="267"/>
      <c r="G1041" s="267"/>
      <c r="H1041" s="267"/>
      <c r="I1041" s="267"/>
      <c r="J1041" s="267"/>
    </row>
    <row r="1042" spans="1:10" ht="12.75">
      <c r="A1042" s="267"/>
      <c r="B1042" s="267"/>
      <c r="C1042" s="267"/>
      <c r="D1042" s="267"/>
      <c r="E1042" s="267"/>
      <c r="F1042" s="267"/>
      <c r="G1042" s="267"/>
      <c r="H1042" s="267"/>
      <c r="I1042" s="267"/>
      <c r="J1042" s="267"/>
    </row>
    <row r="1043" spans="1:10" ht="12.75">
      <c r="A1043" s="267"/>
      <c r="B1043" s="267"/>
      <c r="C1043" s="267"/>
      <c r="D1043" s="267"/>
      <c r="E1043" s="267"/>
      <c r="F1043" s="267"/>
      <c r="G1043" s="267"/>
      <c r="H1043" s="267"/>
      <c r="I1043" s="267"/>
      <c r="J1043" s="267"/>
    </row>
    <row r="1044" spans="1:10" ht="12.75">
      <c r="A1044" s="267"/>
      <c r="B1044" s="267"/>
      <c r="C1044" s="267"/>
      <c r="D1044" s="267"/>
      <c r="E1044" s="267"/>
      <c r="F1044" s="267"/>
      <c r="G1044" s="267"/>
      <c r="H1044" s="267"/>
      <c r="I1044" s="267"/>
      <c r="J1044" s="267"/>
    </row>
    <row r="1045" spans="1:10" ht="12.75">
      <c r="A1045" s="267"/>
      <c r="B1045" s="267"/>
      <c r="C1045" s="267"/>
      <c r="D1045" s="267"/>
      <c r="E1045" s="267"/>
      <c r="F1045" s="267"/>
      <c r="G1045" s="267"/>
      <c r="H1045" s="267"/>
      <c r="I1045" s="267"/>
      <c r="J1045" s="267"/>
    </row>
    <row r="1046" spans="1:10" ht="12.75">
      <c r="A1046" s="267"/>
      <c r="B1046" s="267"/>
      <c r="C1046" s="267"/>
      <c r="D1046" s="267"/>
      <c r="E1046" s="267"/>
      <c r="F1046" s="267"/>
      <c r="G1046" s="267"/>
      <c r="H1046" s="267"/>
      <c r="I1046" s="267"/>
      <c r="J1046" s="267"/>
    </row>
    <row r="1047" spans="1:10" ht="12.75">
      <c r="A1047" s="267"/>
      <c r="B1047" s="267"/>
      <c r="C1047" s="267"/>
      <c r="D1047" s="267"/>
      <c r="E1047" s="267"/>
      <c r="F1047" s="267"/>
      <c r="G1047" s="267"/>
      <c r="H1047" s="267"/>
      <c r="I1047" s="267"/>
      <c r="J1047" s="267"/>
    </row>
    <row r="1048" spans="1:10" ht="12.75">
      <c r="A1048" s="267"/>
      <c r="B1048" s="267"/>
      <c r="C1048" s="267"/>
      <c r="D1048" s="267"/>
      <c r="E1048" s="267"/>
      <c r="F1048" s="267"/>
      <c r="G1048" s="267"/>
      <c r="H1048" s="267"/>
      <c r="I1048" s="267"/>
      <c r="J1048" s="267"/>
    </row>
    <row r="1049" spans="1:10" ht="12.75">
      <c r="A1049" s="267"/>
      <c r="B1049" s="267"/>
      <c r="C1049" s="267"/>
      <c r="D1049" s="267"/>
      <c r="E1049" s="267"/>
      <c r="F1049" s="267"/>
      <c r="G1049" s="267"/>
      <c r="H1049" s="267"/>
      <c r="I1049" s="267"/>
      <c r="J1049" s="267"/>
    </row>
    <row r="1050" spans="1:10" ht="12.75">
      <c r="A1050" s="267"/>
      <c r="B1050" s="267"/>
      <c r="C1050" s="267"/>
      <c r="D1050" s="267"/>
      <c r="E1050" s="267"/>
      <c r="F1050" s="267"/>
      <c r="G1050" s="267"/>
      <c r="H1050" s="267"/>
      <c r="I1050" s="267"/>
      <c r="J1050" s="267"/>
    </row>
    <row r="1051" spans="1:10" ht="12.75">
      <c r="A1051" s="267"/>
      <c r="B1051" s="267"/>
      <c r="C1051" s="267"/>
      <c r="D1051" s="267"/>
      <c r="E1051" s="267"/>
      <c r="F1051" s="267"/>
      <c r="G1051" s="267"/>
      <c r="H1051" s="267"/>
      <c r="I1051" s="267"/>
      <c r="J1051" s="267"/>
    </row>
    <row r="1052" spans="1:10" ht="12.75">
      <c r="A1052" s="267"/>
      <c r="B1052" s="267"/>
      <c r="C1052" s="267"/>
      <c r="D1052" s="267"/>
      <c r="E1052" s="267"/>
      <c r="F1052" s="267"/>
      <c r="G1052" s="267"/>
      <c r="H1052" s="267"/>
      <c r="I1052" s="267"/>
      <c r="J1052" s="267"/>
    </row>
    <row r="1053" spans="1:10" ht="12.75">
      <c r="A1053" s="267"/>
      <c r="B1053" s="267"/>
      <c r="C1053" s="267"/>
      <c r="D1053" s="267"/>
      <c r="E1053" s="267"/>
      <c r="F1053" s="267"/>
      <c r="G1053" s="267"/>
      <c r="H1053" s="267"/>
      <c r="I1053" s="267"/>
      <c r="J1053" s="267"/>
    </row>
    <row r="1054" spans="1:10" ht="12.75">
      <c r="A1054" s="267"/>
      <c r="B1054" s="267"/>
      <c r="C1054" s="267"/>
      <c r="D1054" s="267"/>
      <c r="E1054" s="267"/>
      <c r="F1054" s="267"/>
      <c r="G1054" s="267"/>
      <c r="H1054" s="267"/>
      <c r="I1054" s="267"/>
      <c r="J1054" s="267"/>
    </row>
    <row r="1055" spans="1:10" ht="12.75">
      <c r="A1055" s="267"/>
      <c r="B1055" s="267"/>
      <c r="C1055" s="267"/>
      <c r="D1055" s="267"/>
      <c r="E1055" s="267"/>
      <c r="F1055" s="267"/>
      <c r="G1055" s="267"/>
      <c r="H1055" s="267"/>
      <c r="I1055" s="267"/>
      <c r="J1055" s="267"/>
    </row>
    <row r="1056" spans="1:10" ht="12.75">
      <c r="A1056" s="267"/>
      <c r="B1056" s="267"/>
      <c r="C1056" s="267"/>
      <c r="D1056" s="267"/>
      <c r="E1056" s="267"/>
      <c r="F1056" s="267"/>
      <c r="G1056" s="267"/>
      <c r="H1056" s="267"/>
      <c r="I1056" s="267"/>
      <c r="J1056" s="267"/>
    </row>
    <row r="1057" spans="1:10" ht="12.75">
      <c r="A1057" s="267"/>
      <c r="B1057" s="267"/>
      <c r="C1057" s="267"/>
      <c r="D1057" s="267"/>
      <c r="E1057" s="267"/>
      <c r="F1057" s="267"/>
      <c r="G1057" s="267"/>
      <c r="H1057" s="267"/>
      <c r="I1057" s="267"/>
      <c r="J1057" s="267"/>
    </row>
    <row r="1058" spans="1:10" ht="12.75">
      <c r="A1058" s="267"/>
      <c r="B1058" s="267"/>
      <c r="C1058" s="267"/>
      <c r="D1058" s="267"/>
      <c r="E1058" s="267"/>
      <c r="F1058" s="267"/>
      <c r="G1058" s="267"/>
      <c r="H1058" s="267"/>
      <c r="I1058" s="267"/>
      <c r="J1058" s="267"/>
    </row>
    <row r="1059" spans="1:10" ht="12.75">
      <c r="A1059" s="267"/>
      <c r="B1059" s="267"/>
      <c r="C1059" s="267"/>
      <c r="D1059" s="267"/>
      <c r="E1059" s="267"/>
      <c r="F1059" s="267"/>
      <c r="G1059" s="267"/>
      <c r="H1059" s="267"/>
      <c r="I1059" s="267"/>
      <c r="J1059" s="267"/>
    </row>
    <row r="1060" spans="1:10" ht="12.75">
      <c r="A1060" s="267"/>
      <c r="B1060" s="267"/>
      <c r="C1060" s="267"/>
      <c r="D1060" s="267"/>
      <c r="E1060" s="267"/>
      <c r="F1060" s="267"/>
      <c r="G1060" s="267"/>
      <c r="H1060" s="267"/>
      <c r="I1060" s="267"/>
      <c r="J1060" s="267"/>
    </row>
    <row r="1061" spans="1:10" ht="12.75">
      <c r="A1061" s="267"/>
      <c r="B1061" s="267"/>
      <c r="C1061" s="267"/>
      <c r="D1061" s="267"/>
      <c r="E1061" s="267"/>
      <c r="F1061" s="267"/>
      <c r="G1061" s="267"/>
      <c r="H1061" s="267"/>
      <c r="I1061" s="267"/>
      <c r="J1061" s="267"/>
    </row>
    <row r="1062" spans="1:10" ht="12.75">
      <c r="A1062" s="267"/>
      <c r="B1062" s="267"/>
      <c r="C1062" s="267"/>
      <c r="D1062" s="267"/>
      <c r="E1062" s="267"/>
      <c r="F1062" s="267"/>
      <c r="G1062" s="267"/>
      <c r="H1062" s="267"/>
      <c r="I1062" s="267"/>
      <c r="J1062" s="267"/>
    </row>
    <row r="1063" spans="1:10" ht="12.75">
      <c r="A1063" s="267"/>
      <c r="B1063" s="267"/>
      <c r="C1063" s="267"/>
      <c r="D1063" s="267"/>
      <c r="E1063" s="267"/>
      <c r="F1063" s="267"/>
      <c r="G1063" s="267"/>
      <c r="H1063" s="267"/>
      <c r="I1063" s="267"/>
      <c r="J1063" s="267"/>
    </row>
    <row r="1064" spans="1:10" ht="12.75">
      <c r="A1064" s="267"/>
      <c r="B1064" s="267"/>
      <c r="C1064" s="267"/>
      <c r="D1064" s="267"/>
      <c r="E1064" s="267"/>
      <c r="F1064" s="267"/>
      <c r="G1064" s="267"/>
      <c r="H1064" s="267"/>
      <c r="I1064" s="267"/>
      <c r="J1064" s="267"/>
    </row>
    <row r="1065" spans="1:10" ht="12.75">
      <c r="A1065" s="267"/>
      <c r="B1065" s="267"/>
      <c r="C1065" s="267"/>
      <c r="D1065" s="267"/>
      <c r="E1065" s="267"/>
      <c r="F1065" s="267"/>
      <c r="G1065" s="267"/>
      <c r="H1065" s="267"/>
      <c r="I1065" s="267"/>
      <c r="J1065" s="267"/>
    </row>
    <row r="1066" spans="1:10" ht="12.75">
      <c r="A1066" s="267"/>
      <c r="B1066" s="267"/>
      <c r="C1066" s="267"/>
      <c r="D1066" s="267"/>
      <c r="E1066" s="267"/>
      <c r="F1066" s="267"/>
      <c r="G1066" s="267"/>
      <c r="H1066" s="267"/>
      <c r="I1066" s="267"/>
      <c r="J1066" s="267"/>
    </row>
    <row r="1067" spans="1:10" ht="12.75">
      <c r="A1067" s="267"/>
      <c r="B1067" s="267"/>
      <c r="C1067" s="267"/>
      <c r="D1067" s="267"/>
      <c r="E1067" s="267"/>
      <c r="F1067" s="267"/>
      <c r="G1067" s="267"/>
      <c r="H1067" s="267"/>
      <c r="I1067" s="267"/>
      <c r="J1067" s="267"/>
    </row>
    <row r="1068" spans="1:10" ht="12.75">
      <c r="A1068" s="267"/>
      <c r="B1068" s="267"/>
      <c r="C1068" s="267"/>
      <c r="D1068" s="267"/>
      <c r="E1068" s="267"/>
      <c r="F1068" s="267"/>
      <c r="G1068" s="267"/>
      <c r="H1068" s="267"/>
      <c r="I1068" s="267"/>
      <c r="J1068" s="267"/>
    </row>
    <row r="1069" spans="1:10" ht="12.75">
      <c r="A1069" s="267"/>
      <c r="B1069" s="267"/>
      <c r="C1069" s="267"/>
      <c r="D1069" s="267"/>
      <c r="E1069" s="267"/>
      <c r="F1069" s="267"/>
      <c r="G1069" s="267"/>
      <c r="H1069" s="267"/>
      <c r="I1069" s="267"/>
      <c r="J1069" s="267"/>
    </row>
    <row r="1070" spans="1:10" ht="12.75">
      <c r="A1070" s="267"/>
      <c r="B1070" s="267"/>
      <c r="C1070" s="267"/>
      <c r="D1070" s="267"/>
      <c r="E1070" s="267"/>
      <c r="F1070" s="267"/>
      <c r="G1070" s="267"/>
      <c r="H1070" s="267"/>
      <c r="I1070" s="267"/>
      <c r="J1070" s="267"/>
    </row>
    <row r="1071" spans="1:10" ht="12.75">
      <c r="A1071" s="267"/>
      <c r="B1071" s="267"/>
      <c r="C1071" s="267"/>
      <c r="D1071" s="267"/>
      <c r="E1071" s="267"/>
      <c r="F1071" s="267"/>
      <c r="G1071" s="267"/>
      <c r="H1071" s="267"/>
      <c r="I1071" s="267"/>
      <c r="J1071" s="267"/>
    </row>
    <row r="1072" spans="1:10" ht="12.75">
      <c r="A1072" s="267"/>
      <c r="B1072" s="267"/>
      <c r="C1072" s="267"/>
      <c r="D1072" s="267"/>
      <c r="E1072" s="267"/>
      <c r="F1072" s="267"/>
      <c r="G1072" s="267"/>
      <c r="H1072" s="267"/>
      <c r="I1072" s="267"/>
      <c r="J1072" s="267"/>
    </row>
    <row r="1073" spans="1:10" ht="12.75">
      <c r="A1073" s="267"/>
      <c r="B1073" s="267"/>
      <c r="C1073" s="267"/>
      <c r="D1073" s="267"/>
      <c r="E1073" s="267"/>
      <c r="F1073" s="267"/>
      <c r="G1073" s="267"/>
      <c r="H1073" s="267"/>
      <c r="I1073" s="267"/>
      <c r="J1073" s="267"/>
    </row>
    <row r="1074" spans="1:10" ht="12.75">
      <c r="A1074" s="267"/>
      <c r="B1074" s="267"/>
      <c r="C1074" s="267"/>
      <c r="D1074" s="267"/>
      <c r="E1074" s="267"/>
      <c r="F1074" s="267"/>
      <c r="G1074" s="267"/>
      <c r="H1074" s="267"/>
      <c r="I1074" s="267"/>
      <c r="J1074" s="267"/>
    </row>
    <row r="1075" spans="1:10" ht="12.75">
      <c r="A1075" s="267"/>
      <c r="B1075" s="267"/>
      <c r="C1075" s="267"/>
      <c r="D1075" s="267"/>
      <c r="E1075" s="267"/>
      <c r="F1075" s="267"/>
      <c r="G1075" s="267"/>
      <c r="H1075" s="267"/>
      <c r="I1075" s="267"/>
      <c r="J1075" s="267"/>
    </row>
    <row r="1076" spans="1:10" ht="12.75">
      <c r="A1076" s="267"/>
      <c r="B1076" s="267"/>
      <c r="C1076" s="267"/>
      <c r="D1076" s="267"/>
      <c r="E1076" s="267"/>
      <c r="F1076" s="267"/>
      <c r="G1076" s="267"/>
      <c r="H1076" s="267"/>
      <c r="I1076" s="267"/>
      <c r="J1076" s="267"/>
    </row>
    <row r="1077" spans="1:10" ht="12.75">
      <c r="A1077" s="267"/>
      <c r="B1077" s="267"/>
      <c r="C1077" s="267"/>
      <c r="D1077" s="267"/>
      <c r="E1077" s="267"/>
      <c r="F1077" s="267"/>
      <c r="G1077" s="267"/>
      <c r="H1077" s="267"/>
      <c r="I1077" s="267"/>
      <c r="J1077" s="267"/>
    </row>
    <row r="1078" spans="1:10" ht="12.75">
      <c r="A1078" s="267"/>
      <c r="B1078" s="267"/>
      <c r="C1078" s="267"/>
      <c r="D1078" s="267"/>
      <c r="E1078" s="267"/>
      <c r="F1078" s="267"/>
      <c r="G1078" s="267"/>
      <c r="H1078" s="267"/>
      <c r="I1078" s="267"/>
      <c r="J1078" s="267"/>
    </row>
    <row r="1079" spans="1:10" ht="12.75">
      <c r="A1079" s="267"/>
      <c r="B1079" s="267"/>
      <c r="C1079" s="267"/>
      <c r="D1079" s="267"/>
      <c r="E1079" s="267"/>
      <c r="F1079" s="267"/>
      <c r="G1079" s="267"/>
      <c r="H1079" s="267"/>
      <c r="I1079" s="267"/>
      <c r="J1079" s="267"/>
    </row>
    <row r="1080" spans="1:10" ht="12.75">
      <c r="A1080" s="267"/>
      <c r="B1080" s="267"/>
      <c r="C1080" s="267"/>
      <c r="D1080" s="267"/>
      <c r="E1080" s="267"/>
      <c r="F1080" s="267"/>
      <c r="G1080" s="267"/>
      <c r="H1080" s="267"/>
      <c r="I1080" s="267"/>
      <c r="J1080" s="267"/>
    </row>
    <row r="1081" spans="1:10" ht="12.75">
      <c r="A1081" s="267"/>
      <c r="B1081" s="267"/>
      <c r="C1081" s="267"/>
      <c r="D1081" s="267"/>
      <c r="E1081" s="267"/>
      <c r="F1081" s="267"/>
      <c r="G1081" s="267"/>
      <c r="H1081" s="267"/>
      <c r="I1081" s="267"/>
      <c r="J1081" s="267"/>
    </row>
    <row r="1082" spans="1:10" ht="12.75">
      <c r="A1082" s="267"/>
      <c r="B1082" s="267"/>
      <c r="C1082" s="267"/>
      <c r="D1082" s="267"/>
      <c r="E1082" s="267"/>
      <c r="F1082" s="267"/>
      <c r="G1082" s="267"/>
      <c r="H1082" s="267"/>
      <c r="I1082" s="267"/>
      <c r="J1082" s="267"/>
    </row>
    <row r="1083" spans="1:10" ht="12.75">
      <c r="A1083" s="267"/>
      <c r="B1083" s="267"/>
      <c r="C1083" s="267"/>
      <c r="D1083" s="267"/>
      <c r="E1083" s="267"/>
      <c r="F1083" s="267"/>
      <c r="G1083" s="267"/>
      <c r="H1083" s="267"/>
      <c r="I1083" s="267"/>
      <c r="J1083" s="267"/>
    </row>
    <row r="1084" spans="1:10" ht="12.75">
      <c r="A1084" s="267"/>
      <c r="B1084" s="267"/>
      <c r="C1084" s="267"/>
      <c r="D1084" s="267"/>
      <c r="E1084" s="267"/>
      <c r="F1084" s="267"/>
      <c r="G1084" s="267"/>
      <c r="H1084" s="267"/>
      <c r="I1084" s="267"/>
      <c r="J1084" s="267"/>
    </row>
    <row r="1085" spans="1:10" ht="12.75">
      <c r="A1085" s="267"/>
      <c r="B1085" s="267"/>
      <c r="C1085" s="267"/>
      <c r="D1085" s="267"/>
      <c r="E1085" s="267"/>
      <c r="F1085" s="267"/>
      <c r="G1085" s="267"/>
      <c r="H1085" s="267"/>
      <c r="I1085" s="267"/>
      <c r="J1085" s="267"/>
    </row>
    <row r="1086" spans="1:10" ht="12.75">
      <c r="A1086" s="267"/>
      <c r="B1086" s="267"/>
      <c r="C1086" s="267"/>
      <c r="D1086" s="267"/>
      <c r="E1086" s="267"/>
      <c r="F1086" s="267"/>
      <c r="G1086" s="267"/>
      <c r="H1086" s="267"/>
      <c r="I1086" s="267"/>
      <c r="J1086" s="267"/>
    </row>
    <row r="1087" spans="1:10" ht="12.75">
      <c r="A1087" s="267"/>
      <c r="B1087" s="267"/>
      <c r="C1087" s="267"/>
      <c r="D1087" s="267"/>
      <c r="E1087" s="267"/>
      <c r="F1087" s="267"/>
      <c r="G1087" s="267"/>
      <c r="H1087" s="267"/>
      <c r="I1087" s="267"/>
      <c r="J1087" s="267"/>
    </row>
    <row r="1088" spans="1:10" ht="12.75">
      <c r="A1088" s="267"/>
      <c r="B1088" s="267"/>
      <c r="C1088" s="267"/>
      <c r="D1088" s="267"/>
      <c r="E1088" s="267"/>
      <c r="F1088" s="267"/>
      <c r="G1088" s="267"/>
      <c r="H1088" s="267"/>
      <c r="I1088" s="267"/>
      <c r="J1088" s="267"/>
    </row>
    <row r="1089" spans="1:10" ht="12.75">
      <c r="A1089" s="267"/>
      <c r="B1089" s="267"/>
      <c r="C1089" s="267"/>
      <c r="D1089" s="267"/>
      <c r="E1089" s="267"/>
      <c r="F1089" s="267"/>
      <c r="G1089" s="267"/>
      <c r="H1089" s="267"/>
      <c r="I1089" s="267"/>
      <c r="J1089" s="267"/>
    </row>
    <row r="1090" spans="1:10" ht="12.75">
      <c r="A1090" s="267"/>
      <c r="B1090" s="267"/>
      <c r="C1090" s="267"/>
      <c r="D1090" s="267"/>
      <c r="E1090" s="267"/>
      <c r="F1090" s="267"/>
      <c r="G1090" s="267"/>
      <c r="H1090" s="267"/>
      <c r="I1090" s="267"/>
      <c r="J1090" s="267"/>
    </row>
    <row r="1091" spans="1:10" ht="12.75">
      <c r="A1091" s="267"/>
      <c r="B1091" s="267"/>
      <c r="C1091" s="267"/>
      <c r="D1091" s="267"/>
      <c r="E1091" s="267"/>
      <c r="F1091" s="267"/>
      <c r="G1091" s="267"/>
      <c r="H1091" s="267"/>
      <c r="I1091" s="267"/>
      <c r="J1091" s="267"/>
    </row>
    <row r="1092" spans="1:10" ht="12.75">
      <c r="A1092" s="267"/>
      <c r="B1092" s="267"/>
      <c r="C1092" s="267"/>
      <c r="D1092" s="267"/>
      <c r="E1092" s="267"/>
      <c r="F1092" s="267"/>
      <c r="G1092" s="267"/>
      <c r="H1092" s="267"/>
      <c r="I1092" s="267"/>
      <c r="J1092" s="267"/>
    </row>
    <row r="1093" spans="1:10" ht="12.75">
      <c r="A1093" s="267"/>
      <c r="B1093" s="267"/>
      <c r="C1093" s="267"/>
      <c r="D1093" s="267"/>
      <c r="E1093" s="267"/>
      <c r="F1093" s="267"/>
      <c r="G1093" s="267"/>
      <c r="H1093" s="267"/>
      <c r="I1093" s="267"/>
      <c r="J1093" s="267"/>
    </row>
    <row r="1094" spans="1:10" ht="12.75">
      <c r="A1094" s="267"/>
      <c r="B1094" s="267"/>
      <c r="C1094" s="267"/>
      <c r="D1094" s="267"/>
      <c r="E1094" s="267"/>
      <c r="F1094" s="267"/>
      <c r="G1094" s="267"/>
      <c r="H1094" s="267"/>
      <c r="I1094" s="267"/>
      <c r="J1094" s="267"/>
    </row>
    <row r="1095" spans="1:10" ht="12.75">
      <c r="A1095" s="267"/>
      <c r="B1095" s="267"/>
      <c r="C1095" s="267"/>
      <c r="D1095" s="267"/>
      <c r="E1095" s="267"/>
      <c r="F1095" s="267"/>
      <c r="G1095" s="267"/>
      <c r="H1095" s="267"/>
      <c r="I1095" s="267"/>
      <c r="J1095" s="267"/>
    </row>
    <row r="1096" spans="1:10" ht="12.75">
      <c r="A1096" s="267"/>
      <c r="B1096" s="267"/>
      <c r="C1096" s="267"/>
      <c r="D1096" s="267"/>
      <c r="E1096" s="267"/>
      <c r="F1096" s="267"/>
      <c r="G1096" s="267"/>
      <c r="H1096" s="267"/>
      <c r="I1096" s="267"/>
      <c r="J1096" s="267"/>
    </row>
    <row r="1097" spans="1:10" ht="12.75">
      <c r="A1097" s="267"/>
      <c r="B1097" s="267"/>
      <c r="C1097" s="267"/>
      <c r="D1097" s="267"/>
      <c r="E1097" s="267"/>
      <c r="F1097" s="267"/>
      <c r="G1097" s="267"/>
      <c r="H1097" s="267"/>
      <c r="I1097" s="267"/>
      <c r="J1097" s="267"/>
    </row>
    <row r="1098" spans="1:10" ht="12.75">
      <c r="A1098" s="267"/>
      <c r="B1098" s="267"/>
      <c r="C1098" s="267"/>
      <c r="D1098" s="267"/>
      <c r="E1098" s="267"/>
      <c r="F1098" s="267"/>
      <c r="G1098" s="267"/>
      <c r="H1098" s="267"/>
      <c r="I1098" s="267"/>
      <c r="J1098" s="267"/>
    </row>
    <row r="1099" spans="1:10" ht="12.75">
      <c r="A1099" s="267"/>
      <c r="B1099" s="267"/>
      <c r="C1099" s="267"/>
      <c r="D1099" s="267"/>
      <c r="E1099" s="267"/>
      <c r="F1099" s="267"/>
      <c r="G1099" s="267"/>
      <c r="H1099" s="267"/>
      <c r="I1099" s="267"/>
      <c r="J1099" s="267"/>
    </row>
    <row r="1100" spans="1:10" ht="12.75">
      <c r="A1100" s="267"/>
      <c r="B1100" s="267"/>
      <c r="C1100" s="267"/>
      <c r="D1100" s="267"/>
      <c r="E1100" s="267"/>
      <c r="F1100" s="267"/>
      <c r="G1100" s="267"/>
      <c r="H1100" s="267"/>
      <c r="I1100" s="267"/>
      <c r="J1100" s="267"/>
    </row>
    <row r="1101" spans="1:10" ht="12.75">
      <c r="A1101" s="267"/>
      <c r="B1101" s="267"/>
      <c r="C1101" s="267"/>
      <c r="D1101" s="267"/>
      <c r="E1101" s="267"/>
      <c r="F1101" s="267"/>
      <c r="G1101" s="267"/>
      <c r="H1101" s="267"/>
      <c r="I1101" s="267"/>
      <c r="J1101" s="267"/>
    </row>
    <row r="1102" spans="1:10" ht="12.75">
      <c r="A1102" s="267"/>
      <c r="B1102" s="267"/>
      <c r="C1102" s="267"/>
      <c r="D1102" s="267"/>
      <c r="E1102" s="267"/>
      <c r="F1102" s="267"/>
      <c r="G1102" s="267"/>
      <c r="H1102" s="267"/>
      <c r="I1102" s="267"/>
      <c r="J1102" s="267"/>
    </row>
    <row r="1103" spans="1:10" ht="12.75">
      <c r="A1103" s="267"/>
      <c r="B1103" s="267"/>
      <c r="C1103" s="267"/>
      <c r="D1103" s="267"/>
      <c r="E1103" s="267"/>
      <c r="F1103" s="267"/>
      <c r="G1103" s="267"/>
      <c r="H1103" s="267"/>
      <c r="I1103" s="267"/>
      <c r="J1103" s="267"/>
    </row>
    <row r="1104" spans="1:10" ht="12.75">
      <c r="A1104" s="267"/>
      <c r="B1104" s="267"/>
      <c r="C1104" s="267"/>
      <c r="D1104" s="267"/>
      <c r="E1104" s="267"/>
      <c r="F1104" s="267"/>
      <c r="G1104" s="267"/>
      <c r="H1104" s="267"/>
      <c r="I1104" s="267"/>
      <c r="J1104" s="267"/>
    </row>
    <row r="1105" spans="1:10" ht="12.75">
      <c r="A1105" s="267"/>
      <c r="B1105" s="267"/>
      <c r="C1105" s="267"/>
      <c r="D1105" s="267"/>
      <c r="E1105" s="267"/>
      <c r="F1105" s="267"/>
      <c r="G1105" s="267"/>
      <c r="H1105" s="267"/>
      <c r="I1105" s="267"/>
      <c r="J1105" s="267"/>
    </row>
    <row r="1106" spans="1:10" ht="12.75">
      <c r="A1106" s="267"/>
      <c r="B1106" s="267"/>
      <c r="C1106" s="267"/>
      <c r="D1106" s="267"/>
      <c r="E1106" s="267"/>
      <c r="F1106" s="267"/>
      <c r="G1106" s="267"/>
      <c r="H1106" s="267"/>
      <c r="I1106" s="267"/>
      <c r="J1106" s="267"/>
    </row>
    <row r="1107" spans="1:10" ht="12.75">
      <c r="A1107" s="267"/>
      <c r="B1107" s="267"/>
      <c r="C1107" s="267"/>
      <c r="D1107" s="267"/>
      <c r="E1107" s="267"/>
      <c r="F1107" s="267"/>
      <c r="G1107" s="267"/>
      <c r="H1107" s="267"/>
      <c r="I1107" s="267"/>
      <c r="J1107" s="267"/>
    </row>
    <row r="1108" spans="1:10" ht="12.75">
      <c r="A1108" s="267"/>
      <c r="B1108" s="267"/>
      <c r="C1108" s="267"/>
      <c r="D1108" s="267"/>
      <c r="E1108" s="267"/>
      <c r="F1108" s="267"/>
      <c r="G1108" s="267"/>
      <c r="H1108" s="267"/>
      <c r="I1108" s="267"/>
      <c r="J1108" s="267"/>
    </row>
    <row r="1109" spans="1:10" ht="12.75">
      <c r="A1109" s="267"/>
      <c r="B1109" s="267"/>
      <c r="C1109" s="267"/>
      <c r="D1109" s="267"/>
      <c r="E1109" s="267"/>
      <c r="F1109" s="267"/>
      <c r="G1109" s="267"/>
      <c r="H1109" s="267"/>
      <c r="I1109" s="267"/>
      <c r="J1109" s="267"/>
    </row>
    <row r="1110" spans="1:10" ht="12.75">
      <c r="A1110" s="267"/>
      <c r="B1110" s="267"/>
      <c r="C1110" s="267"/>
      <c r="D1110" s="267"/>
      <c r="E1110" s="267"/>
      <c r="F1110" s="267"/>
      <c r="G1110" s="267"/>
      <c r="H1110" s="267"/>
      <c r="I1110" s="267"/>
      <c r="J1110" s="267"/>
    </row>
    <row r="1111" spans="1:10" ht="12.75">
      <c r="A1111" s="267"/>
      <c r="B1111" s="267"/>
      <c r="C1111" s="267"/>
      <c r="D1111" s="267"/>
      <c r="E1111" s="267"/>
      <c r="F1111" s="267"/>
      <c r="G1111" s="267"/>
      <c r="H1111" s="267"/>
      <c r="I1111" s="267"/>
      <c r="J1111" s="267"/>
    </row>
    <row r="1112" spans="1:10" ht="12.75">
      <c r="A1112" s="267"/>
      <c r="B1112" s="267"/>
      <c r="C1112" s="267"/>
      <c r="D1112" s="267"/>
      <c r="E1112" s="267"/>
      <c r="F1112" s="267"/>
      <c r="G1112" s="267"/>
      <c r="H1112" s="267"/>
      <c r="I1112" s="267"/>
      <c r="J1112" s="267"/>
    </row>
    <row r="1113" spans="1:10" ht="12.75">
      <c r="A1113" s="267"/>
      <c r="B1113" s="267"/>
      <c r="C1113" s="267"/>
      <c r="D1113" s="267"/>
      <c r="E1113" s="267"/>
      <c r="F1113" s="267"/>
      <c r="G1113" s="267"/>
      <c r="H1113" s="267"/>
      <c r="I1113" s="267"/>
      <c r="J1113" s="267"/>
    </row>
    <row r="1114" spans="1:10" ht="12.75">
      <c r="A1114" s="267"/>
      <c r="B1114" s="267"/>
      <c r="C1114" s="267"/>
      <c r="D1114" s="267"/>
      <c r="E1114" s="267"/>
      <c r="F1114" s="267"/>
      <c r="G1114" s="267"/>
      <c r="H1114" s="267"/>
      <c r="I1114" s="267"/>
      <c r="J1114" s="267"/>
    </row>
    <row r="1115" spans="1:10" ht="12.75">
      <c r="A1115" s="267"/>
      <c r="B1115" s="267"/>
      <c r="C1115" s="267"/>
      <c r="D1115" s="267"/>
      <c r="E1115" s="267"/>
      <c r="F1115" s="267"/>
      <c r="G1115" s="267"/>
      <c r="H1115" s="267"/>
      <c r="I1115" s="267"/>
      <c r="J1115" s="267"/>
    </row>
    <row r="1116" spans="1:10" ht="12.75">
      <c r="A1116" s="267"/>
      <c r="B1116" s="267"/>
      <c r="C1116" s="267"/>
      <c r="D1116" s="267"/>
      <c r="E1116" s="267"/>
      <c r="F1116" s="267"/>
      <c r="G1116" s="267"/>
      <c r="H1116" s="267"/>
      <c r="I1116" s="267"/>
      <c r="J1116" s="267"/>
    </row>
    <row r="1117" spans="1:10" ht="12.75">
      <c r="A1117" s="267"/>
      <c r="B1117" s="267"/>
      <c r="C1117" s="267"/>
      <c r="D1117" s="267"/>
      <c r="E1117" s="267"/>
      <c r="F1117" s="267"/>
      <c r="G1117" s="267"/>
      <c r="H1117" s="267"/>
      <c r="I1117" s="267"/>
      <c r="J1117" s="267"/>
    </row>
    <row r="1118" spans="1:10" ht="12.75">
      <c r="A1118" s="267"/>
      <c r="B1118" s="267"/>
      <c r="C1118" s="267"/>
      <c r="D1118" s="267"/>
      <c r="E1118" s="267"/>
      <c r="F1118" s="267"/>
      <c r="G1118" s="267"/>
      <c r="H1118" s="267"/>
      <c r="I1118" s="267"/>
      <c r="J1118" s="267"/>
    </row>
    <row r="1119" spans="1:10" ht="12.75">
      <c r="A1119" s="267"/>
      <c r="B1119" s="267"/>
      <c r="C1119" s="267"/>
      <c r="D1119" s="267"/>
      <c r="E1119" s="267"/>
      <c r="F1119" s="267"/>
      <c r="G1119" s="267"/>
      <c r="H1119" s="267"/>
      <c r="I1119" s="267"/>
      <c r="J1119" s="267"/>
    </row>
    <row r="1120" spans="1:10" ht="12.75">
      <c r="A1120" s="267"/>
      <c r="B1120" s="267"/>
      <c r="C1120" s="267"/>
      <c r="D1120" s="267"/>
      <c r="E1120" s="267"/>
      <c r="F1120" s="267"/>
      <c r="G1120" s="267"/>
      <c r="H1120" s="267"/>
      <c r="I1120" s="267"/>
      <c r="J1120" s="267"/>
    </row>
    <row r="1121" spans="1:10" ht="12.75">
      <c r="A1121" s="267"/>
      <c r="B1121" s="267"/>
      <c r="C1121" s="267"/>
      <c r="D1121" s="267"/>
      <c r="E1121" s="267"/>
      <c r="F1121" s="267"/>
      <c r="G1121" s="267"/>
      <c r="H1121" s="267"/>
      <c r="I1121" s="267"/>
      <c r="J1121" s="267"/>
    </row>
    <row r="1122" spans="1:10" ht="12.75">
      <c r="A1122" s="267"/>
      <c r="B1122" s="267"/>
      <c r="C1122" s="267"/>
      <c r="D1122" s="267"/>
      <c r="E1122" s="267"/>
      <c r="F1122" s="267"/>
      <c r="G1122" s="267"/>
      <c r="H1122" s="267"/>
      <c r="I1122" s="267"/>
      <c r="J1122" s="267"/>
    </row>
    <row r="1123" spans="1:10" ht="12.75">
      <c r="A1123" s="267"/>
      <c r="B1123" s="267"/>
      <c r="C1123" s="267"/>
      <c r="D1123" s="267"/>
      <c r="E1123" s="267"/>
      <c r="F1123" s="267"/>
      <c r="G1123" s="267"/>
      <c r="H1123" s="267"/>
      <c r="I1123" s="267"/>
      <c r="J1123" s="267"/>
    </row>
    <row r="1124" spans="1:10" ht="12.75">
      <c r="A1124" s="267"/>
      <c r="B1124" s="267"/>
      <c r="C1124" s="267"/>
      <c r="D1124" s="267"/>
      <c r="E1124" s="267"/>
      <c r="F1124" s="267"/>
      <c r="G1124" s="267"/>
      <c r="H1124" s="267"/>
      <c r="I1124" s="267"/>
      <c r="J1124" s="267"/>
    </row>
    <row r="1125" spans="1:10" ht="12.75">
      <c r="A1125" s="267"/>
      <c r="B1125" s="267"/>
      <c r="C1125" s="267"/>
      <c r="D1125" s="267"/>
      <c r="E1125" s="267"/>
      <c r="F1125" s="267"/>
      <c r="G1125" s="267"/>
      <c r="H1125" s="267"/>
      <c r="I1125" s="267"/>
      <c r="J1125" s="267"/>
    </row>
    <row r="1126" spans="1:10" ht="12.75">
      <c r="A1126" s="267"/>
      <c r="B1126" s="267"/>
      <c r="C1126" s="267"/>
      <c r="D1126" s="267"/>
      <c r="E1126" s="267"/>
      <c r="F1126" s="267"/>
      <c r="G1126" s="267"/>
      <c r="H1126" s="267"/>
      <c r="I1126" s="267"/>
      <c r="J1126" s="267"/>
    </row>
    <row r="1127" spans="1:10" ht="12.75">
      <c r="A1127" s="267"/>
      <c r="B1127" s="267"/>
      <c r="C1127" s="267"/>
      <c r="D1127" s="267"/>
      <c r="E1127" s="267"/>
      <c r="F1127" s="267"/>
      <c r="G1127" s="267"/>
      <c r="H1127" s="267"/>
      <c r="I1127" s="267"/>
      <c r="J1127" s="267"/>
    </row>
    <row r="1128" spans="1:10" ht="12.75">
      <c r="A1128" s="267"/>
      <c r="B1128" s="267"/>
      <c r="C1128" s="267"/>
      <c r="D1128" s="267"/>
      <c r="E1128" s="267"/>
      <c r="F1128" s="267"/>
      <c r="G1128" s="267"/>
      <c r="H1128" s="267"/>
      <c r="I1128" s="267"/>
      <c r="J1128" s="267"/>
    </row>
    <row r="1129" spans="1:10" ht="12.75">
      <c r="A1129" s="267"/>
      <c r="B1129" s="267"/>
      <c r="C1129" s="267"/>
      <c r="D1129" s="267"/>
      <c r="E1129" s="267"/>
      <c r="F1129" s="267"/>
      <c r="G1129" s="267"/>
      <c r="H1129" s="267"/>
      <c r="I1129" s="267"/>
      <c r="J1129" s="267"/>
    </row>
    <row r="1130" spans="1:10" ht="12.75">
      <c r="A1130" s="267"/>
      <c r="B1130" s="267"/>
      <c r="C1130" s="267"/>
      <c r="D1130" s="267"/>
      <c r="E1130" s="267"/>
      <c r="F1130" s="267"/>
      <c r="G1130" s="267"/>
      <c r="H1130" s="267"/>
      <c r="I1130" s="267"/>
      <c r="J1130" s="267"/>
    </row>
    <row r="1131" spans="1:10" ht="12.75">
      <c r="A1131" s="267"/>
      <c r="B1131" s="267"/>
      <c r="C1131" s="267"/>
      <c r="D1131" s="267"/>
      <c r="E1131" s="267"/>
      <c r="F1131" s="267"/>
      <c r="G1131" s="267"/>
      <c r="H1131" s="267"/>
      <c r="I1131" s="267"/>
      <c r="J1131" s="267"/>
    </row>
    <row r="1132" spans="1:10" ht="12.75">
      <c r="A1132" s="267"/>
      <c r="B1132" s="267"/>
      <c r="C1132" s="267"/>
      <c r="D1132" s="267"/>
      <c r="E1132" s="267"/>
      <c r="F1132" s="267"/>
      <c r="G1132" s="267"/>
      <c r="H1132" s="267"/>
      <c r="I1132" s="267"/>
      <c r="J1132" s="267"/>
    </row>
    <row r="1133" spans="1:10" ht="12.75">
      <c r="A1133" s="267"/>
      <c r="B1133" s="267"/>
      <c r="C1133" s="267"/>
      <c r="D1133" s="267"/>
      <c r="E1133" s="267"/>
      <c r="F1133" s="267"/>
      <c r="G1133" s="267"/>
      <c r="H1133" s="267"/>
      <c r="I1133" s="267"/>
      <c r="J1133" s="267"/>
    </row>
    <row r="1134" spans="1:10" ht="12.75">
      <c r="A1134" s="267"/>
      <c r="B1134" s="267"/>
      <c r="C1134" s="267"/>
      <c r="D1134" s="267"/>
      <c r="E1134" s="267"/>
      <c r="F1134" s="267"/>
      <c r="G1134" s="267"/>
      <c r="H1134" s="267"/>
      <c r="I1134" s="267"/>
      <c r="J1134" s="267"/>
    </row>
    <row r="1135" spans="1:10" ht="12.75">
      <c r="A1135" s="267"/>
      <c r="B1135" s="267"/>
      <c r="C1135" s="267"/>
      <c r="D1135" s="267"/>
      <c r="E1135" s="267"/>
      <c r="F1135" s="267"/>
      <c r="G1135" s="267"/>
      <c r="H1135" s="267"/>
      <c r="I1135" s="267"/>
      <c r="J1135" s="267"/>
    </row>
    <row r="1136" spans="1:10" ht="12.75">
      <c r="A1136" s="267"/>
      <c r="B1136" s="267"/>
      <c r="C1136" s="267"/>
      <c r="D1136" s="267"/>
      <c r="E1136" s="267"/>
      <c r="F1136" s="267"/>
      <c r="G1136" s="267"/>
      <c r="H1136" s="267"/>
      <c r="I1136" s="267"/>
      <c r="J1136" s="267"/>
    </row>
    <row r="1137" spans="1:10" ht="12.75">
      <c r="A1137" s="267"/>
      <c r="B1137" s="267"/>
      <c r="C1137" s="267"/>
      <c r="D1137" s="267"/>
      <c r="E1137" s="267"/>
      <c r="F1137" s="267"/>
      <c r="G1137" s="267"/>
      <c r="H1137" s="267"/>
      <c r="I1137" s="267"/>
      <c r="J1137" s="267"/>
    </row>
    <row r="1138" spans="1:10" ht="12.75">
      <c r="A1138" s="267"/>
      <c r="B1138" s="267"/>
      <c r="C1138" s="267"/>
      <c r="D1138" s="267"/>
      <c r="E1138" s="267"/>
      <c r="F1138" s="267"/>
      <c r="G1138" s="267"/>
      <c r="H1138" s="267"/>
      <c r="I1138" s="267"/>
      <c r="J1138" s="267"/>
    </row>
    <row r="1139" spans="1:10" ht="12.75">
      <c r="A1139" s="267"/>
      <c r="B1139" s="267"/>
      <c r="C1139" s="267"/>
      <c r="D1139" s="267"/>
      <c r="E1139" s="267"/>
      <c r="F1139" s="267"/>
      <c r="G1139" s="267"/>
      <c r="H1139" s="267"/>
      <c r="I1139" s="267"/>
      <c r="J1139" s="267"/>
    </row>
    <row r="1140" spans="1:10" ht="12.75">
      <c r="A1140" s="267"/>
      <c r="B1140" s="267"/>
      <c r="C1140" s="267"/>
      <c r="D1140" s="267"/>
      <c r="E1140" s="267"/>
      <c r="F1140" s="267"/>
      <c r="G1140" s="267"/>
      <c r="H1140" s="267"/>
      <c r="I1140" s="267"/>
      <c r="J1140" s="267"/>
    </row>
    <row r="1141" spans="1:10" ht="12.75">
      <c r="A1141" s="267"/>
      <c r="B1141" s="267"/>
      <c r="C1141" s="267"/>
      <c r="D1141" s="267"/>
      <c r="E1141" s="267"/>
      <c r="F1141" s="267"/>
      <c r="G1141" s="267"/>
      <c r="H1141" s="267"/>
      <c r="I1141" s="267"/>
      <c r="J1141" s="267"/>
    </row>
    <row r="1142" spans="1:10" ht="12.75">
      <c r="A1142" s="267"/>
      <c r="B1142" s="267"/>
      <c r="C1142" s="267"/>
      <c r="D1142" s="267"/>
      <c r="E1142" s="267"/>
      <c r="F1142" s="267"/>
      <c r="G1142" s="267"/>
      <c r="H1142" s="267"/>
      <c r="I1142" s="267"/>
      <c r="J1142" s="267"/>
    </row>
    <row r="1143" spans="1:10" ht="12.75">
      <c r="A1143" s="267"/>
      <c r="B1143" s="267"/>
      <c r="C1143" s="267"/>
      <c r="D1143" s="267"/>
      <c r="E1143" s="267"/>
      <c r="F1143" s="267"/>
      <c r="G1143" s="267"/>
      <c r="H1143" s="267"/>
      <c r="I1143" s="267"/>
      <c r="J1143" s="267"/>
    </row>
    <row r="1144" spans="1:10" ht="12.75">
      <c r="A1144" s="267"/>
      <c r="B1144" s="267"/>
      <c r="C1144" s="267"/>
      <c r="D1144" s="267"/>
      <c r="E1144" s="267"/>
      <c r="F1144" s="267"/>
      <c r="G1144" s="267"/>
      <c r="H1144" s="267"/>
      <c r="I1144" s="267"/>
      <c r="J1144" s="267"/>
    </row>
    <row r="1145" spans="1:10" ht="12.75">
      <c r="A1145" s="267"/>
      <c r="B1145" s="267"/>
      <c r="C1145" s="267"/>
      <c r="D1145" s="267"/>
      <c r="E1145" s="267"/>
      <c r="F1145" s="267"/>
      <c r="G1145" s="267"/>
      <c r="H1145" s="267"/>
      <c r="I1145" s="267"/>
      <c r="J1145" s="267"/>
    </row>
    <row r="1146" spans="1:10" ht="12.75">
      <c r="A1146" s="267"/>
      <c r="B1146" s="267"/>
      <c r="C1146" s="267"/>
      <c r="D1146" s="267"/>
      <c r="E1146" s="267"/>
      <c r="F1146" s="267"/>
      <c r="G1146" s="267"/>
      <c r="H1146" s="267"/>
      <c r="I1146" s="267"/>
      <c r="J1146" s="267"/>
    </row>
    <row r="1147" spans="1:10" ht="12.75">
      <c r="A1147" s="267"/>
      <c r="B1147" s="267"/>
      <c r="C1147" s="267"/>
      <c r="D1147" s="267"/>
      <c r="E1147" s="267"/>
      <c r="F1147" s="267"/>
      <c r="G1147" s="267"/>
      <c r="H1147" s="267"/>
      <c r="I1147" s="267"/>
      <c r="J1147" s="267"/>
    </row>
    <row r="1148" spans="1:10" ht="12.75">
      <c r="A1148" s="267"/>
      <c r="B1148" s="267"/>
      <c r="C1148" s="267"/>
      <c r="D1148" s="267"/>
      <c r="E1148" s="267"/>
      <c r="F1148" s="267"/>
      <c r="G1148" s="267"/>
      <c r="H1148" s="267"/>
      <c r="I1148" s="267"/>
      <c r="J1148" s="267"/>
    </row>
    <row r="1149" spans="1:10" ht="12.75">
      <c r="A1149" s="267"/>
      <c r="B1149" s="267"/>
      <c r="C1149" s="267"/>
      <c r="D1149" s="267"/>
      <c r="E1149" s="267"/>
      <c r="F1149" s="267"/>
      <c r="G1149" s="267"/>
      <c r="H1149" s="267"/>
      <c r="I1149" s="267"/>
      <c r="J1149" s="267"/>
    </row>
    <row r="1150" spans="1:10" ht="12.75">
      <c r="A1150" s="267"/>
      <c r="B1150" s="267"/>
      <c r="C1150" s="267"/>
      <c r="D1150" s="267"/>
      <c r="E1150" s="267"/>
      <c r="F1150" s="267"/>
      <c r="G1150" s="267"/>
      <c r="H1150" s="267"/>
      <c r="I1150" s="267"/>
      <c r="J1150" s="267"/>
    </row>
    <row r="1151" spans="1:10" ht="12.75">
      <c r="A1151" s="267"/>
      <c r="B1151" s="267"/>
      <c r="C1151" s="267"/>
      <c r="D1151" s="267"/>
      <c r="E1151" s="267"/>
      <c r="F1151" s="267"/>
      <c r="G1151" s="267"/>
      <c r="H1151" s="267"/>
      <c r="I1151" s="267"/>
      <c r="J1151" s="267"/>
    </row>
    <row r="1152" spans="1:10" ht="12.75">
      <c r="A1152" s="267"/>
      <c r="B1152" s="267"/>
      <c r="C1152" s="267"/>
      <c r="D1152" s="267"/>
      <c r="E1152" s="267"/>
      <c r="F1152" s="267"/>
      <c r="G1152" s="267"/>
      <c r="H1152" s="267"/>
      <c r="I1152" s="267"/>
      <c r="J1152" s="267"/>
    </row>
    <row r="1153" spans="1:10" ht="12.75">
      <c r="A1153" s="267"/>
      <c r="B1153" s="267"/>
      <c r="C1153" s="267"/>
      <c r="D1153" s="267"/>
      <c r="E1153" s="267"/>
      <c r="F1153" s="267"/>
      <c r="G1153" s="267"/>
      <c r="H1153" s="267"/>
      <c r="I1153" s="267"/>
      <c r="J1153" s="267"/>
    </row>
    <row r="1154" spans="1:10" ht="12.75">
      <c r="A1154" s="267"/>
      <c r="B1154" s="267"/>
      <c r="C1154" s="267"/>
      <c r="D1154" s="267"/>
      <c r="E1154" s="267"/>
      <c r="F1154" s="267"/>
      <c r="G1154" s="267"/>
      <c r="H1154" s="267"/>
      <c r="I1154" s="267"/>
      <c r="J1154" s="267"/>
    </row>
    <row r="1155" spans="1:10" ht="12.75">
      <c r="A1155" s="267"/>
      <c r="B1155" s="267"/>
      <c r="C1155" s="267"/>
      <c r="D1155" s="267"/>
      <c r="E1155" s="267"/>
      <c r="F1155" s="267"/>
      <c r="G1155" s="267"/>
      <c r="H1155" s="267"/>
      <c r="I1155" s="267"/>
      <c r="J1155" s="267"/>
    </row>
    <row r="1156" spans="1:10" ht="12.75">
      <c r="A1156" s="267"/>
      <c r="B1156" s="267"/>
      <c r="C1156" s="267"/>
      <c r="D1156" s="267"/>
      <c r="E1156" s="267"/>
      <c r="F1156" s="267"/>
      <c r="G1156" s="267"/>
      <c r="H1156" s="267"/>
      <c r="I1156" s="267"/>
      <c r="J1156" s="267"/>
    </row>
    <row r="1157" spans="1:10" ht="12.75">
      <c r="A1157" s="267"/>
      <c r="B1157" s="267"/>
      <c r="C1157" s="267"/>
      <c r="D1157" s="267"/>
      <c r="E1157" s="267"/>
      <c r="F1157" s="267"/>
      <c r="G1157" s="267"/>
      <c r="H1157" s="267"/>
      <c r="I1157" s="267"/>
      <c r="J1157" s="267"/>
    </row>
    <row r="1158" spans="1:10" ht="12.75">
      <c r="A1158" s="267"/>
      <c r="B1158" s="267"/>
      <c r="C1158" s="267"/>
      <c r="D1158" s="267"/>
      <c r="E1158" s="267"/>
      <c r="F1158" s="267"/>
      <c r="G1158" s="267"/>
      <c r="H1158" s="267"/>
      <c r="I1158" s="267"/>
      <c r="J1158" s="267"/>
    </row>
    <row r="1159" spans="1:10" ht="12.75">
      <c r="A1159" s="267"/>
      <c r="B1159" s="267"/>
      <c r="C1159" s="267"/>
      <c r="D1159" s="267"/>
      <c r="E1159" s="267"/>
      <c r="F1159" s="267"/>
      <c r="G1159" s="267"/>
      <c r="H1159" s="267"/>
      <c r="I1159" s="267"/>
      <c r="J1159" s="267"/>
    </row>
    <row r="1160" spans="1:10" ht="12.75">
      <c r="A1160" s="267"/>
      <c r="B1160" s="267"/>
      <c r="C1160" s="267"/>
      <c r="D1160" s="267"/>
      <c r="E1160" s="267"/>
      <c r="F1160" s="267"/>
      <c r="G1160" s="267"/>
      <c r="H1160" s="267"/>
      <c r="I1160" s="267"/>
      <c r="J1160" s="267"/>
    </row>
    <row r="1161" spans="1:10" ht="12.75">
      <c r="A1161" s="267"/>
      <c r="B1161" s="267"/>
      <c r="C1161" s="267"/>
      <c r="D1161" s="267"/>
      <c r="E1161" s="267"/>
      <c r="F1161" s="267"/>
      <c r="G1161" s="267"/>
      <c r="H1161" s="267"/>
      <c r="I1161" s="267"/>
      <c r="J1161" s="267"/>
    </row>
    <row r="1162" spans="1:10" ht="12.75">
      <c r="A1162" s="267"/>
      <c r="B1162" s="267"/>
      <c r="C1162" s="267"/>
      <c r="D1162" s="267"/>
      <c r="E1162" s="267"/>
      <c r="F1162" s="267"/>
      <c r="G1162" s="267"/>
      <c r="H1162" s="267"/>
      <c r="I1162" s="267"/>
      <c r="J1162" s="267"/>
    </row>
    <row r="1163" spans="1:10" ht="12.75">
      <c r="A1163" s="267"/>
      <c r="B1163" s="267"/>
      <c r="C1163" s="267"/>
      <c r="D1163" s="267"/>
      <c r="E1163" s="267"/>
      <c r="F1163" s="267"/>
      <c r="G1163" s="267"/>
      <c r="H1163" s="267"/>
      <c r="I1163" s="267"/>
      <c r="J1163" s="267"/>
    </row>
    <row r="1164" spans="1:10" ht="12.75">
      <c r="A1164" s="267"/>
      <c r="B1164" s="267"/>
      <c r="C1164" s="267"/>
      <c r="D1164" s="267"/>
      <c r="E1164" s="267"/>
      <c r="F1164" s="267"/>
      <c r="G1164" s="267"/>
      <c r="H1164" s="267"/>
      <c r="I1164" s="267"/>
      <c r="J1164" s="267"/>
    </row>
    <row r="1165" spans="1:10" ht="12.75">
      <c r="A1165" s="267"/>
      <c r="B1165" s="267"/>
      <c r="C1165" s="267"/>
      <c r="D1165" s="267"/>
      <c r="E1165" s="267"/>
      <c r="F1165" s="267"/>
      <c r="G1165" s="267"/>
      <c r="H1165" s="267"/>
      <c r="I1165" s="267"/>
      <c r="J1165" s="267"/>
    </row>
    <row r="1166" spans="1:10" ht="12.75">
      <c r="A1166" s="267"/>
      <c r="B1166" s="267"/>
      <c r="C1166" s="267"/>
      <c r="D1166" s="267"/>
      <c r="E1166" s="267"/>
      <c r="F1166" s="267"/>
      <c r="G1166" s="267"/>
      <c r="H1166" s="267"/>
      <c r="I1166" s="267"/>
      <c r="J1166" s="267"/>
    </row>
    <row r="1167" spans="1:10" ht="12.75">
      <c r="A1167" s="267"/>
      <c r="B1167" s="267"/>
      <c r="C1167" s="267"/>
      <c r="D1167" s="267"/>
      <c r="E1167" s="267"/>
      <c r="F1167" s="267"/>
      <c r="G1167" s="267"/>
      <c r="H1167" s="267"/>
      <c r="I1167" s="267"/>
      <c r="J1167" s="267"/>
    </row>
    <row r="1168" spans="1:10" ht="12.75">
      <c r="A1168" s="267"/>
      <c r="B1168" s="267"/>
      <c r="C1168" s="267"/>
      <c r="D1168" s="267"/>
      <c r="E1168" s="267"/>
      <c r="F1168" s="267"/>
      <c r="G1168" s="267"/>
      <c r="H1168" s="267"/>
      <c r="I1168" s="267"/>
      <c r="J1168" s="267"/>
    </row>
    <row r="1169" spans="1:10" ht="12.75">
      <c r="A1169" s="267"/>
      <c r="B1169" s="267"/>
      <c r="C1169" s="267"/>
      <c r="D1169" s="267"/>
      <c r="E1169" s="267"/>
      <c r="F1169" s="267"/>
      <c r="G1169" s="267"/>
      <c r="H1169" s="267"/>
      <c r="I1169" s="267"/>
      <c r="J1169" s="267"/>
    </row>
    <row r="1170" spans="1:10" ht="12.75">
      <c r="A1170" s="267"/>
      <c r="B1170" s="267"/>
      <c r="C1170" s="267"/>
      <c r="D1170" s="267"/>
      <c r="E1170" s="267"/>
      <c r="F1170" s="267"/>
      <c r="G1170" s="267"/>
      <c r="H1170" s="267"/>
      <c r="I1170" s="267"/>
      <c r="J1170" s="267"/>
    </row>
    <row r="1171" spans="1:10" ht="12.75">
      <c r="A1171" s="267"/>
      <c r="B1171" s="267"/>
      <c r="C1171" s="267"/>
      <c r="D1171" s="267"/>
      <c r="E1171" s="267"/>
      <c r="F1171" s="267"/>
      <c r="G1171" s="267"/>
      <c r="H1171" s="267"/>
      <c r="I1171" s="267"/>
      <c r="J1171" s="267"/>
    </row>
    <row r="1172" spans="1:10" ht="12.75">
      <c r="A1172" s="267"/>
      <c r="B1172" s="267"/>
      <c r="C1172" s="267"/>
      <c r="D1172" s="267"/>
      <c r="E1172" s="267"/>
      <c r="F1172" s="267"/>
      <c r="G1172" s="267"/>
      <c r="H1172" s="267"/>
      <c r="I1172" s="267"/>
      <c r="J1172" s="267"/>
    </row>
    <row r="1173" spans="1:10" ht="12.75">
      <c r="A1173" s="267"/>
      <c r="B1173" s="267"/>
      <c r="C1173" s="267"/>
      <c r="D1173" s="267"/>
      <c r="E1173" s="267"/>
      <c r="F1173" s="267"/>
      <c r="G1173" s="267"/>
      <c r="H1173" s="267"/>
      <c r="I1173" s="267"/>
      <c r="J1173" s="267"/>
    </row>
    <row r="1174" spans="1:10" ht="12.75">
      <c r="A1174" s="267"/>
      <c r="B1174" s="267"/>
      <c r="C1174" s="267"/>
      <c r="D1174" s="267"/>
      <c r="E1174" s="267"/>
      <c r="F1174" s="267"/>
      <c r="G1174" s="267"/>
      <c r="H1174" s="267"/>
      <c r="I1174" s="267"/>
      <c r="J1174" s="267"/>
    </row>
    <row r="1175" spans="1:10" ht="12.75">
      <c r="A1175" s="267"/>
      <c r="B1175" s="267"/>
      <c r="C1175" s="267"/>
      <c r="D1175" s="267"/>
      <c r="E1175" s="267"/>
      <c r="F1175" s="267"/>
      <c r="G1175" s="267"/>
      <c r="H1175" s="267"/>
      <c r="I1175" s="267"/>
      <c r="J1175" s="267"/>
    </row>
    <row r="1176" spans="1:10" ht="12.75">
      <c r="A1176" s="267"/>
      <c r="B1176" s="267"/>
      <c r="C1176" s="267"/>
      <c r="D1176" s="267"/>
      <c r="E1176" s="267"/>
      <c r="F1176" s="267"/>
      <c r="G1176" s="267"/>
      <c r="H1176" s="267"/>
      <c r="I1176" s="267"/>
      <c r="J1176" s="267"/>
    </row>
    <row r="1177" spans="1:10" ht="12.75">
      <c r="A1177" s="267"/>
      <c r="B1177" s="267"/>
      <c r="C1177" s="267"/>
      <c r="D1177" s="267"/>
      <c r="E1177" s="267"/>
      <c r="F1177" s="267"/>
      <c r="G1177" s="267"/>
      <c r="H1177" s="267"/>
      <c r="I1177" s="267"/>
      <c r="J1177" s="267"/>
    </row>
    <row r="1178" spans="1:10" ht="12.75">
      <c r="A1178" s="267"/>
      <c r="B1178" s="267"/>
      <c r="C1178" s="267"/>
      <c r="D1178" s="267"/>
      <c r="E1178" s="267"/>
      <c r="F1178" s="267"/>
      <c r="G1178" s="267"/>
      <c r="H1178" s="267"/>
      <c r="I1178" s="267"/>
      <c r="J1178" s="267"/>
    </row>
    <row r="1179" spans="1:10" ht="12.75">
      <c r="A1179" s="267"/>
      <c r="B1179" s="267"/>
      <c r="C1179" s="267"/>
      <c r="D1179" s="267"/>
      <c r="E1179" s="267"/>
      <c r="F1179" s="267"/>
      <c r="G1179" s="267"/>
      <c r="H1179" s="267"/>
      <c r="I1179" s="267"/>
      <c r="J1179" s="267"/>
    </row>
    <row r="1180" spans="1:10" ht="12.75">
      <c r="A1180" s="267"/>
      <c r="B1180" s="267"/>
      <c r="C1180" s="267"/>
      <c r="D1180" s="267"/>
      <c r="E1180" s="267"/>
      <c r="F1180" s="267"/>
      <c r="G1180" s="267"/>
      <c r="H1180" s="267"/>
      <c r="I1180" s="267"/>
      <c r="J1180" s="267"/>
    </row>
    <row r="1181" spans="1:10" ht="12.75">
      <c r="A1181" s="267"/>
      <c r="B1181" s="267"/>
      <c r="C1181" s="267"/>
      <c r="D1181" s="267"/>
      <c r="E1181" s="267"/>
      <c r="F1181" s="267"/>
      <c r="G1181" s="267"/>
      <c r="H1181" s="267"/>
      <c r="I1181" s="267"/>
      <c r="J1181" s="267"/>
    </row>
    <row r="1182" spans="1:10" ht="12.75">
      <c r="A1182" s="267"/>
      <c r="B1182" s="267"/>
      <c r="C1182" s="267"/>
      <c r="D1182" s="267"/>
      <c r="E1182" s="267"/>
      <c r="F1182" s="267"/>
      <c r="G1182" s="267"/>
      <c r="H1182" s="267"/>
      <c r="I1182" s="267"/>
      <c r="J1182" s="267"/>
    </row>
    <row r="1183" spans="1:10" ht="12.75">
      <c r="A1183" s="267"/>
      <c r="B1183" s="267"/>
      <c r="C1183" s="267"/>
      <c r="D1183" s="267"/>
      <c r="E1183" s="267"/>
      <c r="F1183" s="267"/>
      <c r="G1183" s="267"/>
      <c r="H1183" s="267"/>
      <c r="I1183" s="267"/>
      <c r="J1183" s="267"/>
    </row>
    <row r="1184" spans="1:10" ht="12.75">
      <c r="A1184" s="267"/>
      <c r="B1184" s="267"/>
      <c r="C1184" s="267"/>
      <c r="D1184" s="267"/>
      <c r="E1184" s="267"/>
      <c r="F1184" s="267"/>
      <c r="G1184" s="267"/>
      <c r="H1184" s="267"/>
      <c r="I1184" s="267"/>
      <c r="J1184" s="267"/>
    </row>
    <row r="1185" spans="1:10" ht="12.75">
      <c r="A1185" s="267"/>
      <c r="B1185" s="267"/>
      <c r="C1185" s="267"/>
      <c r="D1185" s="267"/>
      <c r="E1185" s="267"/>
      <c r="F1185" s="267"/>
      <c r="G1185" s="267"/>
      <c r="H1185" s="267"/>
      <c r="I1185" s="267"/>
      <c r="J1185" s="267"/>
    </row>
    <row r="1186" spans="1:10" ht="12.75">
      <c r="A1186" s="267"/>
      <c r="B1186" s="267"/>
      <c r="C1186" s="267"/>
      <c r="D1186" s="267"/>
      <c r="E1186" s="267"/>
      <c r="F1186" s="267"/>
      <c r="G1186" s="267"/>
      <c r="H1186" s="267"/>
      <c r="I1186" s="267"/>
      <c r="J1186" s="267"/>
    </row>
    <row r="1187" spans="1:10" ht="12.75">
      <c r="A1187" s="267"/>
      <c r="B1187" s="267"/>
      <c r="C1187" s="267"/>
      <c r="D1187" s="267"/>
      <c r="E1187" s="267"/>
      <c r="F1187" s="267"/>
      <c r="G1187" s="267"/>
      <c r="H1187" s="267"/>
      <c r="I1187" s="267"/>
      <c r="J1187" s="267"/>
    </row>
    <row r="1188" spans="1:10" ht="12.75">
      <c r="A1188" s="267"/>
      <c r="B1188" s="267"/>
      <c r="C1188" s="267"/>
      <c r="D1188" s="267"/>
      <c r="E1188" s="267"/>
      <c r="F1188" s="267"/>
      <c r="G1188" s="267"/>
      <c r="H1188" s="267"/>
      <c r="I1188" s="267"/>
      <c r="J1188" s="267"/>
    </row>
    <row r="1189" spans="1:10" ht="12.75">
      <c r="A1189" s="267"/>
      <c r="B1189" s="267"/>
      <c r="C1189" s="267"/>
      <c r="D1189" s="267"/>
      <c r="E1189" s="267"/>
      <c r="F1189" s="267"/>
      <c r="G1189" s="267"/>
      <c r="H1189" s="267"/>
      <c r="I1189" s="267"/>
      <c r="J1189" s="267"/>
    </row>
    <row r="1190" spans="1:10" ht="12.75">
      <c r="A1190" s="267"/>
      <c r="B1190" s="267"/>
      <c r="C1190" s="267"/>
      <c r="D1190" s="267"/>
      <c r="E1190" s="267"/>
      <c r="F1190" s="267"/>
      <c r="G1190" s="267"/>
      <c r="H1190" s="267"/>
      <c r="I1190" s="267"/>
      <c r="J1190" s="267"/>
    </row>
    <row r="1191" spans="1:10" ht="12.75">
      <c r="A1191" s="267"/>
      <c r="B1191" s="267"/>
      <c r="C1191" s="267"/>
      <c r="D1191" s="267"/>
      <c r="E1191" s="267"/>
      <c r="F1191" s="267"/>
      <c r="G1191" s="267"/>
      <c r="H1191" s="267"/>
      <c r="I1191" s="267"/>
      <c r="J1191" s="267"/>
    </row>
    <row r="1192" spans="1:10" ht="12.75">
      <c r="A1192" s="267"/>
      <c r="B1192" s="267"/>
      <c r="C1192" s="267"/>
      <c r="D1192" s="267"/>
      <c r="E1192" s="267"/>
      <c r="F1192" s="267"/>
      <c r="G1192" s="267"/>
      <c r="H1192" s="267"/>
      <c r="I1192" s="267"/>
      <c r="J1192" s="267"/>
    </row>
    <row r="1193" spans="1:10" ht="12.75">
      <c r="A1193" s="267"/>
      <c r="B1193" s="267"/>
      <c r="C1193" s="267"/>
      <c r="D1193" s="267"/>
      <c r="E1193" s="267"/>
      <c r="F1193" s="267"/>
      <c r="G1193" s="267"/>
      <c r="H1193" s="267"/>
      <c r="I1193" s="267"/>
      <c r="J1193" s="267"/>
    </row>
    <row r="1194" spans="1:10" ht="12.75">
      <c r="A1194" s="267"/>
      <c r="B1194" s="267"/>
      <c r="C1194" s="267"/>
      <c r="D1194" s="267"/>
      <c r="E1194" s="267"/>
      <c r="F1194" s="267"/>
      <c r="G1194" s="267"/>
      <c r="H1194" s="267"/>
      <c r="I1194" s="267"/>
      <c r="J1194" s="267"/>
    </row>
    <row r="1195" spans="1:10" ht="12.75">
      <c r="A1195" s="267"/>
      <c r="B1195" s="267"/>
      <c r="C1195" s="267"/>
      <c r="D1195" s="267"/>
      <c r="E1195" s="267"/>
      <c r="F1195" s="267"/>
      <c r="G1195" s="267"/>
      <c r="H1195" s="267"/>
      <c r="I1195" s="267"/>
      <c r="J1195" s="267"/>
    </row>
    <row r="1196" spans="1:10" ht="12.75">
      <c r="A1196" s="267"/>
      <c r="B1196" s="267"/>
      <c r="C1196" s="267"/>
      <c r="D1196" s="267"/>
      <c r="E1196" s="267"/>
      <c r="F1196" s="267"/>
      <c r="G1196" s="267"/>
      <c r="H1196" s="267"/>
      <c r="I1196" s="267"/>
      <c r="J1196" s="267"/>
    </row>
    <row r="1197" spans="1:10" ht="12.75">
      <c r="A1197" s="267"/>
      <c r="B1197" s="267"/>
      <c r="C1197" s="267"/>
      <c r="D1197" s="267"/>
      <c r="E1197" s="267"/>
      <c r="F1197" s="267"/>
      <c r="G1197" s="267"/>
      <c r="H1197" s="267"/>
      <c r="I1197" s="267"/>
      <c r="J1197" s="267"/>
    </row>
    <row r="1198" spans="1:10" ht="12.75">
      <c r="A1198" s="267"/>
      <c r="B1198" s="267"/>
      <c r="C1198" s="267"/>
      <c r="D1198" s="267"/>
      <c r="E1198" s="267"/>
      <c r="F1198" s="267"/>
      <c r="G1198" s="267"/>
      <c r="H1198" s="267"/>
      <c r="I1198" s="267"/>
      <c r="J1198" s="267"/>
    </row>
    <row r="1199" spans="1:10" ht="12.75">
      <c r="A1199" s="267"/>
      <c r="B1199" s="267"/>
      <c r="C1199" s="267"/>
      <c r="D1199" s="267"/>
      <c r="E1199" s="267"/>
      <c r="F1199" s="267"/>
      <c r="G1199" s="267"/>
      <c r="H1199" s="267"/>
      <c r="I1199" s="267"/>
      <c r="J1199" s="267"/>
    </row>
    <row r="1200" spans="1:10" ht="12.75">
      <c r="A1200" s="267"/>
      <c r="B1200" s="267"/>
      <c r="C1200" s="267"/>
      <c r="D1200" s="267"/>
      <c r="E1200" s="267"/>
      <c r="F1200" s="267"/>
      <c r="G1200" s="267"/>
      <c r="H1200" s="267"/>
      <c r="I1200" s="267"/>
      <c r="J1200" s="267"/>
    </row>
    <row r="1201" spans="1:10" ht="12.75">
      <c r="A1201" s="267"/>
      <c r="B1201" s="267"/>
      <c r="C1201" s="267"/>
      <c r="D1201" s="267"/>
      <c r="E1201" s="267"/>
      <c r="F1201" s="267"/>
      <c r="G1201" s="267"/>
      <c r="H1201" s="267"/>
      <c r="I1201" s="267"/>
      <c r="J1201" s="267"/>
    </row>
    <row r="1202" spans="1:10" ht="12.75">
      <c r="A1202" s="267"/>
      <c r="B1202" s="267"/>
      <c r="C1202" s="267"/>
      <c r="D1202" s="267"/>
      <c r="E1202" s="267"/>
      <c r="F1202" s="267"/>
      <c r="G1202" s="267"/>
      <c r="H1202" s="267"/>
      <c r="I1202" s="267"/>
      <c r="J1202" s="267"/>
    </row>
    <row r="1203" spans="1:10" ht="12.75">
      <c r="A1203" s="267"/>
      <c r="B1203" s="267"/>
      <c r="C1203" s="267"/>
      <c r="D1203" s="267"/>
      <c r="E1203" s="267"/>
      <c r="F1203" s="267"/>
      <c r="G1203" s="267"/>
      <c r="H1203" s="267"/>
      <c r="I1203" s="267"/>
      <c r="J1203" s="267"/>
    </row>
    <row r="1204" spans="1:10" ht="12.75">
      <c r="A1204" s="267"/>
      <c r="B1204" s="267"/>
      <c r="C1204" s="267"/>
      <c r="D1204" s="267"/>
      <c r="E1204" s="267"/>
      <c r="F1204" s="267"/>
      <c r="G1204" s="267"/>
      <c r="H1204" s="267"/>
      <c r="I1204" s="267"/>
      <c r="J1204" s="267"/>
    </row>
    <row r="1205" spans="1:10" ht="12.75">
      <c r="A1205" s="267"/>
      <c r="B1205" s="267"/>
      <c r="C1205" s="267"/>
      <c r="D1205" s="267"/>
      <c r="E1205" s="267"/>
      <c r="F1205" s="267"/>
      <c r="G1205" s="267"/>
      <c r="H1205" s="267"/>
      <c r="I1205" s="267"/>
      <c r="J1205" s="267"/>
    </row>
    <row r="1206" spans="1:10" ht="12.75">
      <c r="A1206" s="267"/>
      <c r="B1206" s="267"/>
      <c r="C1206" s="267"/>
      <c r="D1206" s="267"/>
      <c r="E1206" s="267"/>
      <c r="F1206" s="267"/>
      <c r="G1206" s="267"/>
      <c r="H1206" s="267"/>
      <c r="I1206" s="267"/>
      <c r="J1206" s="267"/>
    </row>
    <row r="1207" spans="1:10" ht="12.75">
      <c r="A1207" s="267"/>
      <c r="B1207" s="267"/>
      <c r="C1207" s="267"/>
      <c r="D1207" s="267"/>
      <c r="E1207" s="267"/>
      <c r="F1207" s="267"/>
      <c r="G1207" s="267"/>
      <c r="H1207" s="267"/>
      <c r="I1207" s="267"/>
      <c r="J1207" s="267"/>
    </row>
    <row r="1208" spans="1:10" ht="12.75">
      <c r="A1208" s="267"/>
      <c r="B1208" s="267"/>
      <c r="C1208" s="267"/>
      <c r="D1208" s="267"/>
      <c r="E1208" s="267"/>
      <c r="F1208" s="267"/>
      <c r="G1208" s="267"/>
      <c r="H1208" s="267"/>
      <c r="I1208" s="267"/>
      <c r="J1208" s="267"/>
    </row>
    <row r="1209" spans="1:10" ht="12.75">
      <c r="A1209" s="267"/>
      <c r="B1209" s="267"/>
      <c r="C1209" s="267"/>
      <c r="D1209" s="267"/>
      <c r="E1209" s="267"/>
      <c r="F1209" s="267"/>
      <c r="G1209" s="267"/>
      <c r="H1209" s="267"/>
      <c r="I1209" s="267"/>
      <c r="J1209" s="267"/>
    </row>
    <row r="1210" spans="1:10" ht="12.75">
      <c r="A1210" s="267"/>
      <c r="B1210" s="267"/>
      <c r="C1210" s="267"/>
      <c r="D1210" s="267"/>
      <c r="E1210" s="267"/>
      <c r="F1210" s="267"/>
      <c r="G1210" s="267"/>
      <c r="H1210" s="267"/>
      <c r="I1210" s="267"/>
      <c r="J1210" s="267"/>
    </row>
    <row r="1211" spans="1:10" ht="12.75">
      <c r="A1211" s="267"/>
      <c r="B1211" s="267"/>
      <c r="C1211" s="267"/>
      <c r="D1211" s="267"/>
      <c r="E1211" s="267"/>
      <c r="F1211" s="267"/>
      <c r="G1211" s="267"/>
      <c r="H1211" s="267"/>
      <c r="I1211" s="267"/>
      <c r="J1211" s="267"/>
    </row>
    <row r="1212" spans="1:10" ht="12.75">
      <c r="A1212" s="267"/>
      <c r="B1212" s="267"/>
      <c r="C1212" s="267"/>
      <c r="D1212" s="267"/>
      <c r="E1212" s="267"/>
      <c r="F1212" s="267"/>
      <c r="G1212" s="267"/>
      <c r="H1212" s="267"/>
      <c r="I1212" s="267"/>
      <c r="J1212" s="267"/>
    </row>
    <row r="1213" spans="1:10" ht="12.75">
      <c r="A1213" s="267"/>
      <c r="B1213" s="267"/>
      <c r="C1213" s="267"/>
      <c r="D1213" s="267"/>
      <c r="E1213" s="267"/>
      <c r="F1213" s="267"/>
      <c r="G1213" s="267"/>
      <c r="H1213" s="267"/>
      <c r="I1213" s="267"/>
      <c r="J1213" s="267"/>
    </row>
    <row r="1214" spans="1:10" ht="12.75">
      <c r="A1214" s="267"/>
      <c r="B1214" s="267"/>
      <c r="C1214" s="267"/>
      <c r="D1214" s="267"/>
      <c r="E1214" s="267"/>
      <c r="F1214" s="267"/>
      <c r="G1214" s="267"/>
      <c r="H1214" s="267"/>
      <c r="I1214" s="267"/>
      <c r="J1214" s="267"/>
    </row>
    <row r="1215" spans="1:10" ht="12.75">
      <c r="A1215" s="267"/>
      <c r="B1215" s="267"/>
      <c r="C1215" s="267"/>
      <c r="D1215" s="267"/>
      <c r="E1215" s="267"/>
      <c r="F1215" s="267"/>
      <c r="G1215" s="267"/>
      <c r="H1215" s="267"/>
      <c r="I1215" s="267"/>
      <c r="J1215" s="267"/>
    </row>
    <row r="1216" spans="1:10" ht="12.75">
      <c r="A1216" s="267"/>
      <c r="B1216" s="267"/>
      <c r="C1216" s="267"/>
      <c r="D1216" s="267"/>
      <c r="E1216" s="267"/>
      <c r="F1216" s="267"/>
      <c r="G1216" s="267"/>
      <c r="H1216" s="267"/>
      <c r="I1216" s="267"/>
      <c r="J1216" s="267"/>
    </row>
    <row r="1217" spans="1:10" ht="12.75">
      <c r="A1217" s="267"/>
      <c r="B1217" s="267"/>
      <c r="C1217" s="267"/>
      <c r="D1217" s="267"/>
      <c r="E1217" s="267"/>
      <c r="F1217" s="267"/>
      <c r="G1217" s="267"/>
      <c r="H1217" s="267"/>
      <c r="I1217" s="267"/>
      <c r="J1217" s="267"/>
    </row>
    <row r="1218" spans="1:10" ht="12.75">
      <c r="A1218" s="267"/>
      <c r="B1218" s="267"/>
      <c r="C1218" s="267"/>
      <c r="D1218" s="267"/>
      <c r="E1218" s="267"/>
      <c r="F1218" s="267"/>
      <c r="G1218" s="267"/>
      <c r="H1218" s="267"/>
      <c r="I1218" s="267"/>
      <c r="J1218" s="267"/>
    </row>
    <row r="1219" spans="1:10" ht="12.75">
      <c r="A1219" s="267"/>
      <c r="B1219" s="267"/>
      <c r="C1219" s="267"/>
      <c r="D1219" s="267"/>
      <c r="E1219" s="267"/>
      <c r="F1219" s="267"/>
      <c r="G1219" s="267"/>
      <c r="H1219" s="267"/>
      <c r="I1219" s="267"/>
      <c r="J1219" s="267"/>
    </row>
    <row r="1220" spans="1:10" ht="12.75">
      <c r="A1220" s="267"/>
      <c r="B1220" s="267"/>
      <c r="C1220" s="267"/>
      <c r="D1220" s="267"/>
      <c r="E1220" s="267"/>
      <c r="F1220" s="267"/>
      <c r="G1220" s="267"/>
      <c r="H1220" s="267"/>
      <c r="I1220" s="267"/>
      <c r="J1220" s="267"/>
    </row>
    <row r="1221" spans="1:10" ht="12.75">
      <c r="A1221" s="267"/>
      <c r="B1221" s="267"/>
      <c r="C1221" s="267"/>
      <c r="D1221" s="267"/>
      <c r="E1221" s="267"/>
      <c r="F1221" s="267"/>
      <c r="G1221" s="267"/>
      <c r="H1221" s="267"/>
      <c r="I1221" s="267"/>
      <c r="J1221" s="267"/>
    </row>
    <row r="1222" spans="1:10" ht="12.75">
      <c r="A1222" s="267"/>
      <c r="B1222" s="267"/>
      <c r="C1222" s="267"/>
      <c r="D1222" s="267"/>
      <c r="E1222" s="267"/>
      <c r="F1222" s="267"/>
      <c r="G1222" s="267"/>
      <c r="H1222" s="267"/>
      <c r="I1222" s="267"/>
      <c r="J1222" s="267"/>
    </row>
    <row r="1223" spans="1:10" ht="12.75">
      <c r="A1223" s="267"/>
      <c r="B1223" s="267"/>
      <c r="C1223" s="267"/>
      <c r="D1223" s="267"/>
      <c r="E1223" s="267"/>
      <c r="F1223" s="267"/>
      <c r="G1223" s="267"/>
      <c r="H1223" s="267"/>
      <c r="I1223" s="267"/>
      <c r="J1223" s="267"/>
    </row>
    <row r="1224" spans="1:10" ht="12.75">
      <c r="A1224" s="267"/>
      <c r="B1224" s="267"/>
      <c r="C1224" s="267"/>
      <c r="D1224" s="267"/>
      <c r="E1224" s="267"/>
      <c r="F1224" s="267"/>
      <c r="G1224" s="267"/>
      <c r="H1224" s="267"/>
      <c r="I1224" s="267"/>
      <c r="J1224" s="267"/>
    </row>
    <row r="1225" spans="1:10" ht="12.75">
      <c r="A1225" s="267"/>
      <c r="B1225" s="267"/>
      <c r="C1225" s="267"/>
      <c r="D1225" s="267"/>
      <c r="E1225" s="267"/>
      <c r="F1225" s="267"/>
      <c r="G1225" s="267"/>
      <c r="H1225" s="267"/>
      <c r="I1225" s="267"/>
      <c r="J1225" s="267"/>
    </row>
    <row r="1226" spans="1:10" ht="12.75">
      <c r="A1226" s="267"/>
      <c r="B1226" s="267"/>
      <c r="C1226" s="267"/>
      <c r="D1226" s="267"/>
      <c r="E1226" s="267"/>
      <c r="F1226" s="267"/>
      <c r="G1226" s="267"/>
      <c r="H1226" s="267"/>
      <c r="I1226" s="267"/>
      <c r="J1226" s="267"/>
    </row>
    <row r="1227" spans="1:10" ht="12.75">
      <c r="A1227" s="267"/>
      <c r="B1227" s="267"/>
      <c r="C1227" s="267"/>
      <c r="D1227" s="267"/>
      <c r="E1227" s="267"/>
      <c r="F1227" s="267"/>
      <c r="G1227" s="267"/>
      <c r="H1227" s="267"/>
      <c r="I1227" s="267"/>
      <c r="J1227" s="267"/>
    </row>
    <row r="1228" spans="1:10" ht="12.75">
      <c r="A1228" s="267"/>
      <c r="B1228" s="267"/>
      <c r="C1228" s="267"/>
      <c r="D1228" s="267"/>
      <c r="E1228" s="267"/>
      <c r="F1228" s="267"/>
      <c r="G1228" s="267"/>
      <c r="H1228" s="267"/>
      <c r="I1228" s="267"/>
      <c r="J1228" s="267"/>
    </row>
    <row r="1229" spans="1:10" ht="12.75">
      <c r="A1229" s="267"/>
      <c r="B1229" s="267"/>
      <c r="C1229" s="267"/>
      <c r="D1229" s="267"/>
      <c r="E1229" s="267"/>
      <c r="F1229" s="267"/>
      <c r="G1229" s="267"/>
      <c r="H1229" s="267"/>
      <c r="I1229" s="267"/>
      <c r="J1229" s="267"/>
    </row>
    <row r="1230" spans="1:10" ht="12.75">
      <c r="A1230" s="267"/>
      <c r="B1230" s="267"/>
      <c r="C1230" s="267"/>
      <c r="D1230" s="267"/>
      <c r="E1230" s="267"/>
      <c r="F1230" s="267"/>
      <c r="G1230" s="267"/>
      <c r="H1230" s="267"/>
      <c r="I1230" s="267"/>
      <c r="J1230" s="267"/>
    </row>
    <row r="1231" spans="1:10" ht="12.75">
      <c r="A1231" s="267"/>
      <c r="B1231" s="267"/>
      <c r="C1231" s="267"/>
      <c r="D1231" s="267"/>
      <c r="E1231" s="267"/>
      <c r="F1231" s="267"/>
      <c r="G1231" s="267"/>
      <c r="H1231" s="267"/>
      <c r="I1231" s="267"/>
      <c r="J1231" s="267"/>
    </row>
    <row r="1232" spans="1:10" ht="12.75">
      <c r="A1232" s="267"/>
      <c r="B1232" s="267"/>
      <c r="C1232" s="267"/>
      <c r="D1232" s="267"/>
      <c r="E1232" s="267"/>
      <c r="F1232" s="267"/>
      <c r="G1232" s="267"/>
      <c r="H1232" s="267"/>
      <c r="I1232" s="267"/>
      <c r="J1232" s="267"/>
    </row>
    <row r="1233" spans="1:10" ht="12.75">
      <c r="A1233" s="267"/>
      <c r="B1233" s="267"/>
      <c r="C1233" s="267"/>
      <c r="D1233" s="267"/>
      <c r="E1233" s="267"/>
      <c r="F1233" s="267"/>
      <c r="G1233" s="267"/>
      <c r="H1233" s="267"/>
      <c r="I1233" s="267"/>
      <c r="J1233" s="267"/>
    </row>
    <row r="1234" spans="1:10" ht="12.75">
      <c r="A1234" s="267"/>
      <c r="B1234" s="267"/>
      <c r="C1234" s="267"/>
      <c r="D1234" s="267"/>
      <c r="E1234" s="267"/>
      <c r="F1234" s="267"/>
      <c r="G1234" s="267"/>
      <c r="H1234" s="267"/>
      <c r="I1234" s="267"/>
      <c r="J1234" s="267"/>
    </row>
    <row r="1235" spans="1:10" ht="12.75">
      <c r="A1235" s="267"/>
      <c r="B1235" s="267"/>
      <c r="C1235" s="267"/>
      <c r="D1235" s="267"/>
      <c r="E1235" s="267"/>
      <c r="F1235" s="267"/>
      <c r="G1235" s="267"/>
      <c r="H1235" s="267"/>
      <c r="I1235" s="267"/>
      <c r="J1235" s="267"/>
    </row>
    <row r="1236" spans="1:10" ht="12.75">
      <c r="A1236" s="267"/>
      <c r="B1236" s="267"/>
      <c r="C1236" s="267"/>
      <c r="D1236" s="267"/>
      <c r="E1236" s="267"/>
      <c r="F1236" s="267"/>
      <c r="G1236" s="267"/>
      <c r="H1236" s="267"/>
      <c r="I1236" s="267"/>
      <c r="J1236" s="267"/>
    </row>
    <row r="1237" spans="1:10" ht="12.75">
      <c r="A1237" s="267"/>
      <c r="B1237" s="267"/>
      <c r="C1237" s="267"/>
      <c r="D1237" s="267"/>
      <c r="E1237" s="267"/>
      <c r="F1237" s="267"/>
      <c r="G1237" s="267"/>
      <c r="H1237" s="267"/>
      <c r="I1237" s="267"/>
      <c r="J1237" s="267"/>
    </row>
    <row r="1238" spans="1:10" ht="12.75">
      <c r="A1238" s="267"/>
      <c r="B1238" s="267"/>
      <c r="C1238" s="267"/>
      <c r="D1238" s="267"/>
      <c r="E1238" s="267"/>
      <c r="F1238" s="267"/>
      <c r="G1238" s="267"/>
      <c r="H1238" s="267"/>
      <c r="I1238" s="267"/>
      <c r="J1238" s="267"/>
    </row>
    <row r="1239" spans="1:10" ht="12.75">
      <c r="A1239" s="267"/>
      <c r="B1239" s="267"/>
      <c r="C1239" s="267"/>
      <c r="D1239" s="267"/>
      <c r="E1239" s="267"/>
      <c r="F1239" s="267"/>
      <c r="G1239" s="267"/>
      <c r="H1239" s="267"/>
      <c r="I1239" s="267"/>
      <c r="J1239" s="267"/>
    </row>
    <row r="1240" spans="1:10" ht="12.75">
      <c r="A1240" s="267"/>
      <c r="B1240" s="267"/>
      <c r="C1240" s="267"/>
      <c r="D1240" s="267"/>
      <c r="E1240" s="267"/>
      <c r="F1240" s="267"/>
      <c r="G1240" s="267"/>
      <c r="H1240" s="267"/>
      <c r="I1240" s="267"/>
      <c r="J1240" s="267"/>
    </row>
    <row r="1241" spans="1:10" ht="12.75">
      <c r="A1241" s="267"/>
      <c r="B1241" s="267"/>
      <c r="C1241" s="267"/>
      <c r="D1241" s="267"/>
      <c r="E1241" s="267"/>
      <c r="F1241" s="267"/>
      <c r="G1241" s="267"/>
      <c r="H1241" s="267"/>
      <c r="I1241" s="267"/>
      <c r="J1241" s="267"/>
    </row>
    <row r="1242" spans="1:10" ht="12.75">
      <c r="A1242" s="267"/>
      <c r="B1242" s="267"/>
      <c r="C1242" s="267"/>
      <c r="D1242" s="267"/>
      <c r="E1242" s="267"/>
      <c r="F1242" s="267"/>
      <c r="G1242" s="267"/>
      <c r="H1242" s="267"/>
      <c r="I1242" s="267"/>
      <c r="J1242" s="267"/>
    </row>
    <row r="1243" spans="1:10" ht="12.75">
      <c r="A1243" s="267"/>
      <c r="B1243" s="267"/>
      <c r="C1243" s="267"/>
      <c r="D1243" s="267"/>
      <c r="E1243" s="267"/>
      <c r="F1243" s="267"/>
      <c r="G1243" s="267"/>
      <c r="H1243" s="267"/>
      <c r="I1243" s="267"/>
      <c r="J1243" s="267"/>
    </row>
    <row r="1244" spans="1:10" ht="12.75">
      <c r="A1244" s="267"/>
      <c r="B1244" s="267"/>
      <c r="C1244" s="267"/>
      <c r="D1244" s="267"/>
      <c r="E1244" s="267"/>
      <c r="F1244" s="267"/>
      <c r="G1244" s="267"/>
      <c r="H1244" s="267"/>
      <c r="I1244" s="267"/>
      <c r="J1244" s="267"/>
    </row>
    <row r="1245" spans="1:10" ht="12.75">
      <c r="A1245" s="267"/>
      <c r="B1245" s="267"/>
      <c r="C1245" s="267"/>
      <c r="D1245" s="267"/>
      <c r="E1245" s="267"/>
      <c r="F1245" s="267"/>
      <c r="G1245" s="267"/>
      <c r="H1245" s="267"/>
      <c r="I1245" s="267"/>
      <c r="J1245" s="267"/>
    </row>
    <row r="1246" spans="1:10" ht="12.75">
      <c r="A1246" s="267"/>
      <c r="B1246" s="267"/>
      <c r="C1246" s="267"/>
      <c r="D1246" s="267"/>
      <c r="E1246" s="267"/>
      <c r="F1246" s="267"/>
      <c r="G1246" s="267"/>
      <c r="H1246" s="267"/>
      <c r="I1246" s="267"/>
      <c r="J1246" s="267"/>
    </row>
    <row r="1247" spans="1:10" ht="12.75">
      <c r="A1247" s="267"/>
      <c r="B1247" s="267"/>
      <c r="C1247" s="267"/>
      <c r="D1247" s="267"/>
      <c r="E1247" s="267"/>
      <c r="F1247" s="267"/>
      <c r="G1247" s="267"/>
      <c r="H1247" s="267"/>
      <c r="I1247" s="267"/>
      <c r="J1247" s="267"/>
    </row>
    <row r="1248" spans="1:10" ht="12.75">
      <c r="A1248" s="267"/>
      <c r="B1248" s="267"/>
      <c r="C1248" s="267"/>
      <c r="D1248" s="267"/>
      <c r="E1248" s="267"/>
      <c r="F1248" s="267"/>
      <c r="G1248" s="267"/>
      <c r="H1248" s="267"/>
      <c r="I1248" s="267"/>
      <c r="J1248" s="267"/>
    </row>
    <row r="1249" spans="1:10" ht="12.75">
      <c r="A1249" s="267"/>
      <c r="B1249" s="267"/>
      <c r="C1249" s="267"/>
      <c r="D1249" s="267"/>
      <c r="E1249" s="267"/>
      <c r="F1249" s="267"/>
      <c r="G1249" s="267"/>
      <c r="H1249" s="267"/>
      <c r="I1249" s="267"/>
      <c r="J1249" s="267"/>
    </row>
    <row r="1250" spans="1:10" ht="12.75">
      <c r="A1250" s="267"/>
      <c r="B1250" s="267"/>
      <c r="C1250" s="267"/>
      <c r="D1250" s="267"/>
      <c r="E1250" s="267"/>
      <c r="F1250" s="267"/>
      <c r="G1250" s="267"/>
      <c r="H1250" s="267"/>
      <c r="I1250" s="267"/>
      <c r="J1250" s="267"/>
    </row>
    <row r="1251" spans="1:10" ht="12.75">
      <c r="A1251" s="267"/>
      <c r="B1251" s="267"/>
      <c r="C1251" s="267"/>
      <c r="D1251" s="267"/>
      <c r="E1251" s="267"/>
      <c r="F1251" s="267"/>
      <c r="G1251" s="267"/>
      <c r="H1251" s="267"/>
      <c r="I1251" s="267"/>
      <c r="J1251" s="267"/>
    </row>
    <row r="1252" spans="1:10" ht="12.75">
      <c r="A1252" s="267"/>
      <c r="B1252" s="267"/>
      <c r="C1252" s="267"/>
      <c r="D1252" s="267"/>
      <c r="E1252" s="267"/>
      <c r="F1252" s="267"/>
      <c r="G1252" s="267"/>
      <c r="H1252" s="267"/>
      <c r="I1252" s="267"/>
      <c r="J1252" s="267"/>
    </row>
    <row r="1253" spans="1:10" ht="12.75">
      <c r="A1253" s="267"/>
      <c r="B1253" s="267"/>
      <c r="C1253" s="267"/>
      <c r="D1253" s="267"/>
      <c r="E1253" s="267"/>
      <c r="F1253" s="267"/>
      <c r="G1253" s="267"/>
      <c r="H1253" s="267"/>
      <c r="I1253" s="267"/>
      <c r="J1253" s="267"/>
    </row>
    <row r="1254" spans="1:10" ht="12.75">
      <c r="A1254" s="267"/>
      <c r="B1254" s="267"/>
      <c r="C1254" s="267"/>
      <c r="D1254" s="267"/>
      <c r="E1254" s="267"/>
      <c r="F1254" s="267"/>
      <c r="G1254" s="267"/>
      <c r="H1254" s="267"/>
      <c r="I1254" s="267"/>
      <c r="J1254" s="267"/>
    </row>
    <row r="1255" spans="1:10" ht="12.75">
      <c r="A1255" s="267"/>
      <c r="B1255" s="267"/>
      <c r="C1255" s="267"/>
      <c r="D1255" s="267"/>
      <c r="E1255" s="267"/>
      <c r="F1255" s="267"/>
      <c r="G1255" s="267"/>
      <c r="H1255" s="267"/>
      <c r="I1255" s="267"/>
      <c r="J1255" s="267"/>
    </row>
    <row r="1256" spans="1:10" ht="12.75">
      <c r="A1256" s="267"/>
      <c r="B1256" s="267"/>
      <c r="C1256" s="267"/>
      <c r="D1256" s="267"/>
      <c r="E1256" s="267"/>
      <c r="F1256" s="267"/>
      <c r="G1256" s="267"/>
      <c r="H1256" s="267"/>
      <c r="I1256" s="267"/>
      <c r="J1256" s="267"/>
    </row>
    <row r="1257" spans="1:10" ht="12.75">
      <c r="A1257" s="267"/>
      <c r="B1257" s="267"/>
      <c r="C1257" s="267"/>
      <c r="D1257" s="267"/>
      <c r="E1257" s="267"/>
      <c r="F1257" s="267"/>
      <c r="G1257" s="267"/>
      <c r="H1257" s="267"/>
      <c r="I1257" s="267"/>
      <c r="J1257" s="267"/>
    </row>
    <row r="1258" spans="1:10" ht="12.75">
      <c r="A1258" s="267"/>
      <c r="B1258" s="267"/>
      <c r="C1258" s="267"/>
      <c r="D1258" s="267"/>
      <c r="E1258" s="267"/>
      <c r="F1258" s="267"/>
      <c r="G1258" s="267"/>
      <c r="H1258" s="267"/>
      <c r="I1258" s="267"/>
      <c r="J1258" s="267"/>
    </row>
    <row r="1259" spans="1:10" ht="12.75">
      <c r="A1259" s="267"/>
      <c r="B1259" s="267"/>
      <c r="C1259" s="267"/>
      <c r="D1259" s="267"/>
      <c r="E1259" s="267"/>
      <c r="F1259" s="267"/>
      <c r="G1259" s="267"/>
      <c r="H1259" s="267"/>
      <c r="I1259" s="267"/>
      <c r="J1259" s="267"/>
    </row>
    <row r="1260" spans="1:10" ht="12.75">
      <c r="A1260" s="267"/>
      <c r="B1260" s="267"/>
      <c r="C1260" s="267"/>
      <c r="D1260" s="267"/>
      <c r="E1260" s="267"/>
      <c r="F1260" s="267"/>
      <c r="G1260" s="267"/>
      <c r="H1260" s="267"/>
      <c r="I1260" s="267"/>
      <c r="J1260" s="267"/>
    </row>
    <row r="1261" spans="1:10" ht="12.75">
      <c r="A1261" s="267"/>
      <c r="B1261" s="267"/>
      <c r="C1261" s="267"/>
      <c r="D1261" s="267"/>
      <c r="E1261" s="267"/>
      <c r="F1261" s="267"/>
      <c r="G1261" s="267"/>
      <c r="H1261" s="267"/>
      <c r="I1261" s="267"/>
      <c r="J1261" s="267"/>
    </row>
    <row r="1262" spans="1:10" ht="12.75">
      <c r="A1262" s="267"/>
      <c r="B1262" s="267"/>
      <c r="C1262" s="267"/>
      <c r="D1262" s="267"/>
      <c r="E1262" s="267"/>
      <c r="F1262" s="267"/>
      <c r="G1262" s="267"/>
      <c r="H1262" s="267"/>
      <c r="I1262" s="267"/>
      <c r="J1262" s="267"/>
    </row>
    <row r="1263" spans="1:10" ht="12.75">
      <c r="A1263" s="267"/>
      <c r="B1263" s="267"/>
      <c r="C1263" s="267"/>
      <c r="D1263" s="267"/>
      <c r="E1263" s="267"/>
      <c r="F1263" s="267"/>
      <c r="G1263" s="267"/>
      <c r="H1263" s="267"/>
      <c r="I1263" s="267"/>
      <c r="J1263" s="267"/>
    </row>
    <row r="1264" spans="1:10" ht="12.75">
      <c r="A1264" s="267"/>
      <c r="B1264" s="267"/>
      <c r="C1264" s="267"/>
      <c r="D1264" s="267"/>
      <c r="E1264" s="267"/>
      <c r="F1264" s="267"/>
      <c r="G1264" s="267"/>
      <c r="H1264" s="267"/>
      <c r="I1264" s="267"/>
      <c r="J1264" s="267"/>
    </row>
    <row r="1265" spans="1:10" ht="12.75">
      <c r="A1265" s="267"/>
      <c r="B1265" s="267"/>
      <c r="C1265" s="267"/>
      <c r="D1265" s="267"/>
      <c r="E1265" s="267"/>
      <c r="F1265" s="267"/>
      <c r="G1265" s="267"/>
      <c r="H1265" s="267"/>
      <c r="I1265" s="267"/>
      <c r="J1265" s="267"/>
    </row>
    <row r="1266" spans="1:10" ht="12.75">
      <c r="A1266" s="267"/>
      <c r="B1266" s="267"/>
      <c r="C1266" s="267"/>
      <c r="D1266" s="267"/>
      <c r="E1266" s="267"/>
      <c r="F1266" s="267"/>
      <c r="G1266" s="267"/>
      <c r="H1266" s="267"/>
      <c r="I1266" s="267"/>
      <c r="J1266" s="267"/>
    </row>
    <row r="1267" spans="1:10" ht="12.75">
      <c r="A1267" s="267"/>
      <c r="B1267" s="267"/>
      <c r="C1267" s="267"/>
      <c r="D1267" s="267"/>
      <c r="E1267" s="267"/>
      <c r="F1267" s="267"/>
      <c r="G1267" s="267"/>
      <c r="H1267" s="267"/>
      <c r="I1267" s="267"/>
      <c r="J1267" s="267"/>
    </row>
    <row r="1268" spans="1:10" ht="12.75">
      <c r="A1268" s="267"/>
      <c r="B1268" s="267"/>
      <c r="C1268" s="267"/>
      <c r="D1268" s="267"/>
      <c r="E1268" s="267"/>
      <c r="F1268" s="267"/>
      <c r="G1268" s="267"/>
      <c r="H1268" s="267"/>
      <c r="I1268" s="267"/>
      <c r="J1268" s="267"/>
    </row>
    <row r="1269" spans="1:10" ht="12.75">
      <c r="A1269" s="267"/>
      <c r="B1269" s="267"/>
      <c r="C1269" s="267"/>
      <c r="D1269" s="267"/>
      <c r="E1269" s="267"/>
      <c r="F1269" s="267"/>
      <c r="G1269" s="267"/>
      <c r="H1269" s="267"/>
      <c r="I1269" s="267"/>
      <c r="J1269" s="267"/>
    </row>
    <row r="1270" spans="1:10" ht="12.75">
      <c r="A1270" s="267"/>
      <c r="B1270" s="267"/>
      <c r="C1270" s="267"/>
      <c r="D1270" s="267"/>
      <c r="E1270" s="267"/>
      <c r="F1270" s="267"/>
      <c r="G1270" s="267"/>
      <c r="H1270" s="267"/>
      <c r="I1270" s="267"/>
      <c r="J1270" s="267"/>
    </row>
    <row r="1271" spans="1:10" ht="12.75">
      <c r="A1271" s="267"/>
      <c r="B1271" s="267"/>
      <c r="C1271" s="267"/>
      <c r="D1271" s="267"/>
      <c r="E1271" s="267"/>
      <c r="F1271" s="267"/>
      <c r="G1271" s="267"/>
      <c r="H1271" s="267"/>
      <c r="I1271" s="267"/>
      <c r="J1271" s="267"/>
    </row>
    <row r="1272" spans="1:10" ht="12.75">
      <c r="A1272" s="267"/>
      <c r="B1272" s="267"/>
      <c r="C1272" s="267"/>
      <c r="D1272" s="267"/>
      <c r="E1272" s="267"/>
      <c r="F1272" s="267"/>
      <c r="G1272" s="267"/>
      <c r="H1272" s="267"/>
      <c r="I1272" s="267"/>
      <c r="J1272" s="267"/>
    </row>
    <row r="1273" spans="1:10" ht="12.75">
      <c r="A1273" s="267"/>
      <c r="B1273" s="267"/>
      <c r="C1273" s="267"/>
      <c r="D1273" s="267"/>
      <c r="E1273" s="267"/>
      <c r="F1273" s="267"/>
      <c r="G1273" s="267"/>
      <c r="H1273" s="267"/>
      <c r="I1273" s="267"/>
      <c r="J1273" s="267"/>
    </row>
    <row r="1274" spans="1:10" ht="12.75">
      <c r="A1274" s="267"/>
      <c r="B1274" s="267"/>
      <c r="C1274" s="267"/>
      <c r="D1274" s="267"/>
      <c r="E1274" s="267"/>
      <c r="F1274" s="267"/>
      <c r="G1274" s="267"/>
      <c r="H1274" s="267"/>
      <c r="I1274" s="267"/>
      <c r="J1274" s="267"/>
    </row>
    <row r="1275" spans="1:10" ht="12.75">
      <c r="A1275" s="267"/>
      <c r="B1275" s="267"/>
      <c r="C1275" s="267"/>
      <c r="D1275" s="267"/>
      <c r="E1275" s="267"/>
      <c r="F1275" s="267"/>
      <c r="G1275" s="267"/>
      <c r="H1275" s="267"/>
      <c r="I1275" s="267"/>
      <c r="J1275" s="267"/>
    </row>
    <row r="1276" spans="1:10" ht="12.75">
      <c r="A1276" s="267"/>
      <c r="B1276" s="267"/>
      <c r="C1276" s="267"/>
      <c r="D1276" s="267"/>
      <c r="E1276" s="267"/>
      <c r="F1276" s="267"/>
      <c r="G1276" s="267"/>
      <c r="H1276" s="267"/>
      <c r="I1276" s="267"/>
      <c r="J1276" s="267"/>
    </row>
    <row r="1277" spans="1:10" ht="12.75">
      <c r="A1277" s="267"/>
      <c r="B1277" s="267"/>
      <c r="C1277" s="267"/>
      <c r="D1277" s="267"/>
      <c r="E1277" s="267"/>
      <c r="F1277" s="267"/>
      <c r="G1277" s="267"/>
      <c r="H1277" s="267"/>
      <c r="I1277" s="267"/>
      <c r="J1277" s="267"/>
    </row>
    <row r="1278" spans="1:10" ht="12.75">
      <c r="A1278" s="267"/>
      <c r="B1278" s="267"/>
      <c r="C1278" s="267"/>
      <c r="D1278" s="267"/>
      <c r="E1278" s="267"/>
      <c r="F1278" s="267"/>
      <c r="G1278" s="267"/>
      <c r="H1278" s="267"/>
      <c r="I1278" s="267"/>
      <c r="J1278" s="267"/>
    </row>
    <row r="1279" spans="1:10" ht="12.75">
      <c r="A1279" s="267"/>
      <c r="B1279" s="267"/>
      <c r="C1279" s="267"/>
      <c r="D1279" s="267"/>
      <c r="E1279" s="267"/>
      <c r="F1279" s="267"/>
      <c r="G1279" s="267"/>
      <c r="H1279" s="267"/>
      <c r="I1279" s="267"/>
      <c r="J1279" s="267"/>
    </row>
    <row r="1280" spans="1:10" ht="12.75">
      <c r="A1280" s="267"/>
      <c r="B1280" s="267"/>
      <c r="C1280" s="267"/>
      <c r="D1280" s="267"/>
      <c r="E1280" s="267"/>
      <c r="F1280" s="267"/>
      <c r="G1280" s="267"/>
      <c r="H1280" s="267"/>
      <c r="I1280" s="267"/>
      <c r="J1280" s="267"/>
    </row>
    <row r="1281" spans="1:10" ht="12.75">
      <c r="A1281" s="267"/>
      <c r="B1281" s="267"/>
      <c r="C1281" s="267"/>
      <c r="D1281" s="267"/>
      <c r="E1281" s="267"/>
      <c r="F1281" s="267"/>
      <c r="G1281" s="267"/>
      <c r="H1281" s="267"/>
      <c r="I1281" s="267"/>
      <c r="J1281" s="267"/>
    </row>
    <row r="1282" spans="1:10" ht="12.75">
      <c r="A1282" s="267"/>
      <c r="B1282" s="267"/>
      <c r="C1282" s="267"/>
      <c r="D1282" s="267"/>
      <c r="E1282" s="267"/>
      <c r="F1282" s="267"/>
      <c r="G1282" s="267"/>
      <c r="H1282" s="267"/>
      <c r="I1282" s="267"/>
      <c r="J1282" s="267"/>
    </row>
    <row r="1283" spans="1:10" ht="12.75">
      <c r="A1283" s="267"/>
      <c r="B1283" s="267"/>
      <c r="C1283" s="267"/>
      <c r="D1283" s="267"/>
      <c r="E1283" s="267"/>
      <c r="F1283" s="267"/>
      <c r="G1283" s="267"/>
      <c r="H1283" s="267"/>
      <c r="I1283" s="267"/>
      <c r="J1283" s="267"/>
    </row>
    <row r="1284" spans="1:10" ht="12.75">
      <c r="A1284" s="267"/>
      <c r="B1284" s="267"/>
      <c r="C1284" s="267"/>
      <c r="D1284" s="267"/>
      <c r="E1284" s="267"/>
      <c r="F1284" s="267"/>
      <c r="G1284" s="267"/>
      <c r="H1284" s="267"/>
      <c r="I1284" s="267"/>
      <c r="J1284" s="267"/>
    </row>
    <row r="1285" spans="1:10" ht="12.75">
      <c r="A1285" s="267"/>
      <c r="B1285" s="267"/>
      <c r="C1285" s="267"/>
      <c r="D1285" s="267"/>
      <c r="E1285" s="267"/>
      <c r="F1285" s="267"/>
      <c r="G1285" s="267"/>
      <c r="H1285" s="267"/>
      <c r="I1285" s="267"/>
      <c r="J1285" s="267"/>
    </row>
    <row r="1286" spans="1:10" ht="12.75">
      <c r="A1286" s="267"/>
      <c r="B1286" s="267"/>
      <c r="C1286" s="267"/>
      <c r="D1286" s="267"/>
      <c r="E1286" s="267"/>
      <c r="F1286" s="267"/>
      <c r="G1286" s="267"/>
      <c r="H1286" s="267"/>
      <c r="I1286" s="267"/>
      <c r="J1286" s="267"/>
    </row>
    <row r="1287" spans="1:10" ht="12.75">
      <c r="A1287" s="267"/>
      <c r="B1287" s="267"/>
      <c r="C1287" s="267"/>
      <c r="D1287" s="267"/>
      <c r="E1287" s="267"/>
      <c r="F1287" s="267"/>
      <c r="G1287" s="267"/>
      <c r="H1287" s="267"/>
      <c r="I1287" s="267"/>
      <c r="J1287" s="267"/>
    </row>
    <row r="1288" spans="1:10" ht="12.75">
      <c r="A1288" s="267"/>
      <c r="B1288" s="267"/>
      <c r="C1288" s="267"/>
      <c r="D1288" s="267"/>
      <c r="E1288" s="267"/>
      <c r="F1288" s="267"/>
      <c r="G1288" s="267"/>
      <c r="H1288" s="267"/>
      <c r="I1288" s="267"/>
      <c r="J1288" s="267"/>
    </row>
    <row r="1289" spans="1:10" ht="12.75">
      <c r="A1289" s="267"/>
      <c r="B1289" s="267"/>
      <c r="C1289" s="267"/>
      <c r="D1289" s="267"/>
      <c r="E1289" s="267"/>
      <c r="F1289" s="267"/>
      <c r="G1289" s="267"/>
      <c r="H1289" s="267"/>
      <c r="I1289" s="267"/>
      <c r="J1289" s="267"/>
    </row>
    <row r="1290" spans="1:10" ht="12.75">
      <c r="A1290" s="267"/>
      <c r="B1290" s="267"/>
      <c r="C1290" s="267"/>
      <c r="D1290" s="267"/>
      <c r="E1290" s="267"/>
      <c r="F1290" s="267"/>
      <c r="G1290" s="267"/>
      <c r="H1290" s="267"/>
      <c r="I1290" s="267"/>
      <c r="J1290" s="267"/>
    </row>
    <row r="1291" spans="1:10" ht="12.75">
      <c r="A1291" s="267"/>
      <c r="B1291" s="267"/>
      <c r="C1291" s="267"/>
      <c r="D1291" s="267"/>
      <c r="E1291" s="267"/>
      <c r="F1291" s="267"/>
      <c r="G1291" s="267"/>
      <c r="H1291" s="267"/>
      <c r="I1291" s="267"/>
      <c r="J1291" s="267"/>
    </row>
    <row r="1292" spans="1:10" ht="12.75">
      <c r="A1292" s="267"/>
      <c r="B1292" s="267"/>
      <c r="C1292" s="267"/>
      <c r="D1292" s="267"/>
      <c r="E1292" s="267"/>
      <c r="F1292" s="267"/>
      <c r="G1292" s="267"/>
      <c r="H1292" s="267"/>
      <c r="I1292" s="267"/>
      <c r="J1292" s="267"/>
    </row>
    <row r="1293" spans="1:10" ht="12.75">
      <c r="A1293" s="267"/>
      <c r="B1293" s="267"/>
      <c r="C1293" s="267"/>
      <c r="D1293" s="267"/>
      <c r="E1293" s="267"/>
      <c r="F1293" s="267"/>
      <c r="G1293" s="267"/>
      <c r="H1293" s="267"/>
      <c r="I1293" s="267"/>
      <c r="J1293" s="267"/>
    </row>
    <row r="1294" spans="1:10" ht="12.75">
      <c r="A1294" s="267"/>
      <c r="B1294" s="267"/>
      <c r="C1294" s="267"/>
      <c r="D1294" s="267"/>
      <c r="E1294" s="267"/>
      <c r="F1294" s="267"/>
      <c r="G1294" s="267"/>
      <c r="H1294" s="267"/>
      <c r="I1294" s="267"/>
      <c r="J1294" s="267"/>
    </row>
    <row r="1295" spans="1:10" ht="12.75">
      <c r="A1295" s="267"/>
      <c r="B1295" s="267"/>
      <c r="C1295" s="267"/>
      <c r="D1295" s="267"/>
      <c r="E1295" s="267"/>
      <c r="F1295" s="267"/>
      <c r="G1295" s="267"/>
      <c r="H1295" s="267"/>
      <c r="I1295" s="267"/>
      <c r="J1295" s="267"/>
    </row>
    <row r="1296" spans="1:10" ht="12.75">
      <c r="A1296" s="267"/>
      <c r="B1296" s="267"/>
      <c r="C1296" s="267"/>
      <c r="D1296" s="267"/>
      <c r="E1296" s="267"/>
      <c r="F1296" s="267"/>
      <c r="G1296" s="267"/>
      <c r="H1296" s="267"/>
      <c r="I1296" s="267"/>
      <c r="J1296" s="267"/>
    </row>
    <row r="1297" spans="1:10" ht="12.75">
      <c r="A1297" s="267"/>
      <c r="B1297" s="267"/>
      <c r="C1297" s="267"/>
      <c r="D1297" s="267"/>
      <c r="E1297" s="267"/>
      <c r="F1297" s="267"/>
      <c r="G1297" s="267"/>
      <c r="H1297" s="267"/>
      <c r="I1297" s="267"/>
      <c r="J1297" s="267"/>
    </row>
    <row r="1298" spans="1:10" ht="12.75">
      <c r="A1298" s="267"/>
      <c r="B1298" s="267"/>
      <c r="C1298" s="267"/>
      <c r="D1298" s="267"/>
      <c r="E1298" s="267"/>
      <c r="F1298" s="267"/>
      <c r="G1298" s="267"/>
      <c r="H1298" s="267"/>
      <c r="I1298" s="267"/>
      <c r="J1298" s="267"/>
    </row>
    <row r="1299" spans="1:10" ht="12.75">
      <c r="A1299" s="267"/>
      <c r="B1299" s="267"/>
      <c r="C1299" s="267"/>
      <c r="D1299" s="267"/>
      <c r="E1299" s="267"/>
      <c r="F1299" s="267"/>
      <c r="G1299" s="267"/>
      <c r="H1299" s="267"/>
      <c r="I1299" s="267"/>
      <c r="J1299" s="267"/>
    </row>
    <row r="1300" spans="1:10" ht="12.75">
      <c r="A1300" s="267"/>
      <c r="B1300" s="267"/>
      <c r="C1300" s="267"/>
      <c r="D1300" s="267"/>
      <c r="E1300" s="267"/>
      <c r="F1300" s="267"/>
      <c r="G1300" s="267"/>
      <c r="H1300" s="267"/>
      <c r="I1300" s="267"/>
      <c r="J1300" s="267"/>
    </row>
    <row r="1301" spans="1:10" ht="12.75">
      <c r="A1301" s="267"/>
      <c r="B1301" s="267"/>
      <c r="C1301" s="267"/>
      <c r="D1301" s="267"/>
      <c r="E1301" s="267"/>
      <c r="F1301" s="267"/>
      <c r="G1301" s="267"/>
      <c r="H1301" s="267"/>
      <c r="I1301" s="267"/>
      <c r="J1301" s="267"/>
    </row>
    <row r="1302" spans="1:10" ht="12.75">
      <c r="A1302" s="267"/>
      <c r="B1302" s="267"/>
      <c r="C1302" s="267"/>
      <c r="D1302" s="267"/>
      <c r="E1302" s="267"/>
      <c r="F1302" s="267"/>
      <c r="G1302" s="267"/>
      <c r="H1302" s="267"/>
      <c r="I1302" s="267"/>
      <c r="J1302" s="267"/>
    </row>
    <row r="1303" spans="1:10" ht="12.75">
      <c r="A1303" s="267"/>
      <c r="B1303" s="267"/>
      <c r="C1303" s="267"/>
      <c r="D1303" s="267"/>
      <c r="E1303" s="267"/>
      <c r="F1303" s="267"/>
      <c r="G1303" s="267"/>
      <c r="H1303" s="267"/>
      <c r="I1303" s="267"/>
      <c r="J1303" s="267"/>
    </row>
    <row r="1304" spans="1:10" ht="12.75">
      <c r="A1304" s="267"/>
      <c r="B1304" s="267"/>
      <c r="C1304" s="267"/>
      <c r="D1304" s="267"/>
      <c r="E1304" s="267"/>
      <c r="F1304" s="267"/>
      <c r="G1304" s="267"/>
      <c r="H1304" s="267"/>
      <c r="I1304" s="267"/>
      <c r="J1304" s="267"/>
    </row>
    <row r="1305" spans="1:10" ht="12.75">
      <c r="A1305" s="267"/>
      <c r="B1305" s="267"/>
      <c r="C1305" s="267"/>
      <c r="D1305" s="267"/>
      <c r="E1305" s="267"/>
      <c r="F1305" s="267"/>
      <c r="G1305" s="267"/>
      <c r="H1305" s="267"/>
      <c r="I1305" s="267"/>
      <c r="J1305" s="267"/>
    </row>
    <row r="1306" spans="1:10" ht="12.75">
      <c r="A1306" s="267"/>
      <c r="B1306" s="267"/>
      <c r="C1306" s="267"/>
      <c r="D1306" s="267"/>
      <c r="E1306" s="267"/>
      <c r="F1306" s="267"/>
      <c r="G1306" s="267"/>
      <c r="H1306" s="267"/>
      <c r="I1306" s="267"/>
      <c r="J1306" s="267"/>
    </row>
    <row r="1307" spans="1:10" ht="12.75">
      <c r="A1307" s="267"/>
      <c r="B1307" s="267"/>
      <c r="C1307" s="267"/>
      <c r="D1307" s="267"/>
      <c r="E1307" s="267"/>
      <c r="F1307" s="267"/>
      <c r="G1307" s="267"/>
      <c r="H1307" s="267"/>
      <c r="I1307" s="267"/>
      <c r="J1307" s="267"/>
    </row>
    <row r="1308" spans="1:10" ht="12.75">
      <c r="A1308" s="267"/>
      <c r="B1308" s="267"/>
      <c r="C1308" s="267"/>
      <c r="D1308" s="267"/>
      <c r="E1308" s="267"/>
      <c r="F1308" s="267"/>
      <c r="G1308" s="267"/>
      <c r="H1308" s="267"/>
      <c r="I1308" s="267"/>
      <c r="J1308" s="267"/>
    </row>
    <row r="1309" spans="1:10" ht="12.75">
      <c r="A1309" s="267"/>
      <c r="B1309" s="267"/>
      <c r="C1309" s="267"/>
      <c r="D1309" s="267"/>
      <c r="E1309" s="267"/>
      <c r="F1309" s="267"/>
      <c r="G1309" s="267"/>
      <c r="H1309" s="267"/>
      <c r="I1309" s="267"/>
      <c r="J1309" s="267"/>
    </row>
    <row r="1310" spans="1:10" ht="12.75">
      <c r="A1310" s="267"/>
      <c r="B1310" s="267"/>
      <c r="C1310" s="267"/>
      <c r="D1310" s="267"/>
      <c r="E1310" s="267"/>
      <c r="F1310" s="267"/>
      <c r="G1310" s="267"/>
      <c r="H1310" s="267"/>
      <c r="I1310" s="267"/>
      <c r="J1310" s="267"/>
    </row>
    <row r="1311" spans="1:10" ht="12.75">
      <c r="A1311" s="267"/>
      <c r="B1311" s="267"/>
      <c r="C1311" s="267"/>
      <c r="D1311" s="267"/>
      <c r="E1311" s="267"/>
      <c r="F1311" s="267"/>
      <c r="G1311" s="267"/>
      <c r="H1311" s="267"/>
      <c r="I1311" s="267"/>
      <c r="J1311" s="267"/>
    </row>
    <row r="1312" spans="1:10" ht="12.75">
      <c r="A1312" s="267"/>
      <c r="B1312" s="267"/>
      <c r="C1312" s="267"/>
      <c r="D1312" s="267"/>
      <c r="E1312" s="267"/>
      <c r="F1312" s="267"/>
      <c r="G1312" s="267"/>
      <c r="H1312" s="267"/>
      <c r="I1312" s="267"/>
      <c r="J1312" s="267"/>
    </row>
    <row r="1313" spans="1:10" ht="12.75">
      <c r="A1313" s="267"/>
      <c r="B1313" s="267"/>
      <c r="C1313" s="267"/>
      <c r="D1313" s="267"/>
      <c r="E1313" s="267"/>
      <c r="F1313" s="267"/>
      <c r="G1313" s="267"/>
      <c r="H1313" s="267"/>
      <c r="I1313" s="267"/>
      <c r="J1313" s="267"/>
    </row>
    <row r="1314" spans="1:10" ht="12.75">
      <c r="A1314" s="267"/>
      <c r="B1314" s="267"/>
      <c r="C1314" s="267"/>
      <c r="D1314" s="267"/>
      <c r="E1314" s="267"/>
      <c r="F1314" s="267"/>
      <c r="G1314" s="267"/>
      <c r="H1314" s="267"/>
      <c r="I1314" s="267"/>
      <c r="J1314" s="267"/>
    </row>
    <row r="1315" spans="1:10" ht="12.75">
      <c r="A1315" s="267"/>
      <c r="B1315" s="267"/>
      <c r="C1315" s="267"/>
      <c r="D1315" s="267"/>
      <c r="E1315" s="267"/>
      <c r="F1315" s="267"/>
      <c r="G1315" s="267"/>
      <c r="H1315" s="267"/>
      <c r="I1315" s="267"/>
      <c r="J1315" s="267"/>
    </row>
    <row r="1316" spans="1:10" ht="12.75">
      <c r="A1316" s="267"/>
      <c r="B1316" s="267"/>
      <c r="C1316" s="267"/>
      <c r="D1316" s="267"/>
      <c r="E1316" s="267"/>
      <c r="F1316" s="267"/>
      <c r="G1316" s="267"/>
      <c r="H1316" s="267"/>
      <c r="I1316" s="267"/>
      <c r="J1316" s="267"/>
    </row>
    <row r="1317" spans="1:10" ht="12.75">
      <c r="A1317" s="267"/>
      <c r="B1317" s="267"/>
      <c r="C1317" s="267"/>
      <c r="D1317" s="267"/>
      <c r="E1317" s="267"/>
      <c r="F1317" s="267"/>
      <c r="G1317" s="267"/>
      <c r="H1317" s="267"/>
      <c r="I1317" s="267"/>
      <c r="J1317" s="267"/>
    </row>
    <row r="1318" spans="1:10" ht="12.75">
      <c r="A1318" s="267"/>
      <c r="B1318" s="267"/>
      <c r="C1318" s="267"/>
      <c r="D1318" s="267"/>
      <c r="E1318" s="267"/>
      <c r="F1318" s="267"/>
      <c r="G1318" s="267"/>
      <c r="H1318" s="267"/>
      <c r="I1318" s="267"/>
      <c r="J1318" s="267"/>
    </row>
    <row r="1319" spans="1:10" ht="12.75">
      <c r="A1319" s="267"/>
      <c r="B1319" s="267"/>
      <c r="C1319" s="267"/>
      <c r="D1319" s="267"/>
      <c r="E1319" s="267"/>
      <c r="F1319" s="267"/>
      <c r="G1319" s="267"/>
      <c r="H1319" s="267"/>
      <c r="I1319" s="267"/>
      <c r="J1319" s="267"/>
    </row>
    <row r="1320" spans="1:10" ht="12.75">
      <c r="A1320" s="267"/>
      <c r="B1320" s="267"/>
      <c r="C1320" s="267"/>
      <c r="D1320" s="267"/>
      <c r="E1320" s="267"/>
      <c r="F1320" s="267"/>
      <c r="G1320" s="267"/>
      <c r="H1320" s="267"/>
      <c r="I1320" s="267"/>
      <c r="J1320" s="267"/>
    </row>
    <row r="1321" spans="1:10" ht="12.75">
      <c r="A1321" s="267"/>
      <c r="B1321" s="267"/>
      <c r="C1321" s="267"/>
      <c r="D1321" s="267"/>
      <c r="E1321" s="267"/>
      <c r="F1321" s="267"/>
      <c r="G1321" s="267"/>
      <c r="H1321" s="267"/>
      <c r="I1321" s="267"/>
      <c r="J1321" s="267"/>
    </row>
    <row r="1322" spans="1:10" ht="12.75">
      <c r="A1322" s="267"/>
      <c r="B1322" s="267"/>
      <c r="C1322" s="267"/>
      <c r="D1322" s="267"/>
      <c r="E1322" s="267"/>
      <c r="F1322" s="267"/>
      <c r="G1322" s="267"/>
      <c r="H1322" s="267"/>
      <c r="I1322" s="267"/>
      <c r="J1322" s="267"/>
    </row>
    <row r="1323" spans="1:10" ht="12.75">
      <c r="A1323" s="267"/>
      <c r="B1323" s="267"/>
      <c r="C1323" s="267"/>
      <c r="D1323" s="267"/>
      <c r="E1323" s="267"/>
      <c r="F1323" s="267"/>
      <c r="G1323" s="267"/>
      <c r="H1323" s="267"/>
      <c r="I1323" s="267"/>
      <c r="J1323" s="267"/>
    </row>
    <row r="1324" spans="1:10" ht="12.75">
      <c r="A1324" s="267"/>
      <c r="B1324" s="267"/>
      <c r="C1324" s="267"/>
      <c r="D1324" s="267"/>
      <c r="E1324" s="267"/>
      <c r="F1324" s="267"/>
      <c r="G1324" s="267"/>
      <c r="H1324" s="267"/>
      <c r="I1324" s="267"/>
      <c r="J1324" s="267"/>
    </row>
    <row r="1325" spans="1:10" ht="12.75">
      <c r="A1325" s="267"/>
      <c r="B1325" s="267"/>
      <c r="C1325" s="267"/>
      <c r="D1325" s="267"/>
      <c r="E1325" s="267"/>
      <c r="F1325" s="267"/>
      <c r="G1325" s="267"/>
      <c r="H1325" s="267"/>
      <c r="I1325" s="267"/>
      <c r="J1325" s="267"/>
    </row>
    <row r="1326" spans="1:10" ht="12.75">
      <c r="A1326" s="267"/>
      <c r="B1326" s="267"/>
      <c r="C1326" s="267"/>
      <c r="D1326" s="267"/>
      <c r="E1326" s="267"/>
      <c r="F1326" s="267"/>
      <c r="G1326" s="267"/>
      <c r="H1326" s="267"/>
      <c r="I1326" s="267"/>
      <c r="J1326" s="267"/>
    </row>
    <row r="1327" spans="1:10" ht="12.75">
      <c r="A1327" s="267"/>
      <c r="B1327" s="267"/>
      <c r="C1327" s="267"/>
      <c r="D1327" s="267"/>
      <c r="E1327" s="267"/>
      <c r="F1327" s="267"/>
      <c r="G1327" s="267"/>
      <c r="H1327" s="267"/>
      <c r="I1327" s="267"/>
      <c r="J1327" s="267"/>
    </row>
    <row r="1328" spans="1:10" ht="12.75">
      <c r="A1328" s="267"/>
      <c r="B1328" s="267"/>
      <c r="C1328" s="267"/>
      <c r="D1328" s="267"/>
      <c r="E1328" s="267"/>
      <c r="F1328" s="267"/>
      <c r="G1328" s="267"/>
      <c r="H1328" s="267"/>
      <c r="I1328" s="267"/>
      <c r="J1328" s="267"/>
    </row>
    <row r="1329" spans="1:10" ht="12.75">
      <c r="A1329" s="267"/>
      <c r="B1329" s="267"/>
      <c r="C1329" s="267"/>
      <c r="D1329" s="267"/>
      <c r="E1329" s="267"/>
      <c r="F1329" s="267"/>
      <c r="G1329" s="267"/>
      <c r="H1329" s="267"/>
      <c r="I1329" s="267"/>
      <c r="J1329" s="267"/>
    </row>
    <row r="1330" spans="1:10" ht="12.75">
      <c r="A1330" s="267"/>
      <c r="B1330" s="267"/>
      <c r="C1330" s="267"/>
      <c r="D1330" s="267"/>
      <c r="E1330" s="267"/>
      <c r="F1330" s="267"/>
      <c r="G1330" s="267"/>
      <c r="H1330" s="267"/>
      <c r="I1330" s="267"/>
      <c r="J1330" s="267"/>
    </row>
    <row r="1331" spans="1:10" ht="12.75">
      <c r="A1331" s="267"/>
      <c r="B1331" s="267"/>
      <c r="C1331" s="267"/>
      <c r="D1331" s="267"/>
      <c r="E1331" s="267"/>
      <c r="F1331" s="267"/>
      <c r="G1331" s="267"/>
      <c r="H1331" s="267"/>
      <c r="I1331" s="267"/>
      <c r="J1331" s="267"/>
    </row>
    <row r="1332" spans="1:10" ht="12.75">
      <c r="A1332" s="267"/>
      <c r="B1332" s="267"/>
      <c r="C1332" s="267"/>
      <c r="D1332" s="267"/>
      <c r="E1332" s="267"/>
      <c r="F1332" s="267"/>
      <c r="G1332" s="267"/>
      <c r="H1332" s="267"/>
      <c r="I1332" s="267"/>
      <c r="J1332" s="267"/>
    </row>
    <row r="1333" spans="1:10" ht="12.75">
      <c r="A1333" s="267"/>
      <c r="B1333" s="267"/>
      <c r="C1333" s="267"/>
      <c r="D1333" s="267"/>
      <c r="E1333" s="267"/>
      <c r="F1333" s="267"/>
      <c r="G1333" s="267"/>
      <c r="H1333" s="267"/>
      <c r="I1333" s="267"/>
      <c r="J1333" s="267"/>
    </row>
    <row r="1334" spans="1:10" ht="12.75">
      <c r="A1334" s="267"/>
      <c r="B1334" s="267"/>
      <c r="C1334" s="267"/>
      <c r="D1334" s="267"/>
      <c r="E1334" s="267"/>
      <c r="F1334" s="267"/>
      <c r="G1334" s="267"/>
      <c r="H1334" s="267"/>
      <c r="I1334" s="267"/>
      <c r="J1334" s="267"/>
    </row>
    <row r="1335" spans="1:10" ht="12.75">
      <c r="A1335" s="267"/>
      <c r="B1335" s="267"/>
      <c r="C1335" s="267"/>
      <c r="D1335" s="267"/>
      <c r="E1335" s="267"/>
      <c r="F1335" s="267"/>
      <c r="G1335" s="267"/>
      <c r="H1335" s="267"/>
      <c r="I1335" s="267"/>
      <c r="J1335" s="267"/>
    </row>
    <row r="1336" spans="1:10" ht="12.75">
      <c r="A1336" s="267"/>
      <c r="B1336" s="267"/>
      <c r="C1336" s="267"/>
      <c r="D1336" s="267"/>
      <c r="E1336" s="267"/>
      <c r="F1336" s="267"/>
      <c r="G1336" s="267"/>
      <c r="H1336" s="267"/>
      <c r="I1336" s="267"/>
      <c r="J1336" s="267"/>
    </row>
    <row r="1337" spans="1:10" ht="12.75">
      <c r="A1337" s="267"/>
      <c r="B1337" s="267"/>
      <c r="C1337" s="267"/>
      <c r="D1337" s="267"/>
      <c r="E1337" s="267"/>
      <c r="F1337" s="267"/>
      <c r="G1337" s="267"/>
      <c r="H1337" s="267"/>
      <c r="I1337" s="267"/>
      <c r="J1337" s="267"/>
    </row>
    <row r="1338" spans="1:10" ht="12.75">
      <c r="A1338" s="267"/>
      <c r="B1338" s="267"/>
      <c r="C1338" s="267"/>
      <c r="D1338" s="267"/>
      <c r="E1338" s="267"/>
      <c r="F1338" s="267"/>
      <c r="G1338" s="267"/>
      <c r="H1338" s="267"/>
      <c r="I1338" s="267"/>
      <c r="J1338" s="267"/>
    </row>
    <row r="1339" spans="1:10" ht="12.75">
      <c r="A1339" s="267"/>
      <c r="B1339" s="267"/>
      <c r="C1339" s="267"/>
      <c r="D1339" s="267"/>
      <c r="E1339" s="267"/>
      <c r="F1339" s="267"/>
      <c r="G1339" s="267"/>
      <c r="H1339" s="267"/>
      <c r="I1339" s="267"/>
      <c r="J1339" s="267"/>
    </row>
    <row r="1340" spans="1:10" ht="12.75">
      <c r="A1340" s="267"/>
      <c r="B1340" s="267"/>
      <c r="C1340" s="267"/>
      <c r="D1340" s="267"/>
      <c r="E1340" s="267"/>
      <c r="F1340" s="267"/>
      <c r="G1340" s="267"/>
      <c r="H1340" s="267"/>
      <c r="I1340" s="267"/>
      <c r="J1340" s="267"/>
    </row>
    <row r="1341" spans="1:10" ht="12.75">
      <c r="A1341" s="267"/>
      <c r="B1341" s="267"/>
      <c r="C1341" s="267"/>
      <c r="D1341" s="267"/>
      <c r="E1341" s="267"/>
      <c r="F1341" s="267"/>
      <c r="G1341" s="267"/>
      <c r="H1341" s="267"/>
      <c r="I1341" s="267"/>
      <c r="J1341" s="267"/>
    </row>
    <row r="1342" spans="1:10" ht="12.75">
      <c r="A1342" s="267"/>
      <c r="B1342" s="267"/>
      <c r="C1342" s="267"/>
      <c r="D1342" s="267"/>
      <c r="E1342" s="267"/>
      <c r="F1342" s="267"/>
      <c r="G1342" s="267"/>
      <c r="H1342" s="267"/>
      <c r="I1342" s="267"/>
      <c r="J1342" s="267"/>
    </row>
    <row r="1343" spans="1:10" ht="12.75">
      <c r="A1343" s="267"/>
      <c r="B1343" s="267"/>
      <c r="C1343" s="267"/>
      <c r="D1343" s="267"/>
      <c r="E1343" s="267"/>
      <c r="F1343" s="267"/>
      <c r="G1343" s="267"/>
      <c r="H1343" s="267"/>
      <c r="I1343" s="267"/>
      <c r="J1343" s="267"/>
    </row>
    <row r="1344" spans="1:10" ht="12.75">
      <c r="A1344" s="267"/>
      <c r="B1344" s="267"/>
      <c r="C1344" s="267"/>
      <c r="D1344" s="267"/>
      <c r="E1344" s="267"/>
      <c r="F1344" s="267"/>
      <c r="G1344" s="267"/>
      <c r="H1344" s="267"/>
      <c r="I1344" s="267"/>
      <c r="J1344" s="267"/>
    </row>
    <row r="1345" spans="1:10" ht="12.75">
      <c r="A1345" s="267"/>
      <c r="B1345" s="267"/>
      <c r="C1345" s="267"/>
      <c r="D1345" s="267"/>
      <c r="E1345" s="267"/>
      <c r="F1345" s="267"/>
      <c r="G1345" s="267"/>
      <c r="H1345" s="267"/>
      <c r="I1345" s="267"/>
      <c r="J1345" s="267"/>
    </row>
    <row r="1346" spans="1:10" ht="12.75">
      <c r="A1346" s="267"/>
      <c r="B1346" s="267"/>
      <c r="C1346" s="267"/>
      <c r="D1346" s="267"/>
      <c r="E1346" s="267"/>
      <c r="F1346" s="267"/>
      <c r="G1346" s="267"/>
      <c r="H1346" s="267"/>
      <c r="I1346" s="267"/>
      <c r="J1346" s="267"/>
    </row>
    <row r="1347" spans="1:10" ht="12.75">
      <c r="A1347" s="267"/>
      <c r="B1347" s="267"/>
      <c r="C1347" s="267"/>
      <c r="D1347" s="267"/>
      <c r="E1347" s="267"/>
      <c r="F1347" s="267"/>
      <c r="G1347" s="267"/>
      <c r="H1347" s="267"/>
      <c r="I1347" s="267"/>
      <c r="J1347" s="267"/>
    </row>
    <row r="1348" spans="1:10" ht="12.75">
      <c r="A1348" s="267"/>
      <c r="B1348" s="267"/>
      <c r="C1348" s="267"/>
      <c r="D1348" s="267"/>
      <c r="E1348" s="267"/>
      <c r="F1348" s="267"/>
      <c r="G1348" s="267"/>
      <c r="H1348" s="267"/>
      <c r="I1348" s="267"/>
      <c r="J1348" s="267"/>
    </row>
    <row r="1349" spans="1:10" ht="12.75">
      <c r="A1349" s="267"/>
      <c r="B1349" s="267"/>
      <c r="C1349" s="267"/>
      <c r="D1349" s="267"/>
      <c r="E1349" s="267"/>
      <c r="F1349" s="267"/>
      <c r="G1349" s="267"/>
      <c r="H1349" s="267"/>
      <c r="I1349" s="267"/>
      <c r="J1349" s="267"/>
    </row>
    <row r="1350" spans="1:10" ht="12.75">
      <c r="A1350" s="267"/>
      <c r="B1350" s="267"/>
      <c r="C1350" s="267"/>
      <c r="D1350" s="267"/>
      <c r="E1350" s="267"/>
      <c r="F1350" s="267"/>
      <c r="G1350" s="267"/>
      <c r="H1350" s="267"/>
      <c r="I1350" s="267"/>
      <c r="J1350" s="267"/>
    </row>
    <row r="1351" spans="1:10" ht="12.75">
      <c r="A1351" s="267"/>
      <c r="B1351" s="267"/>
      <c r="C1351" s="267"/>
      <c r="D1351" s="267"/>
      <c r="E1351" s="267"/>
      <c r="F1351" s="267"/>
      <c r="G1351" s="267"/>
      <c r="H1351" s="267"/>
      <c r="I1351" s="267"/>
      <c r="J1351" s="267"/>
    </row>
    <row r="1352" spans="1:10" ht="12.75">
      <c r="A1352" s="267"/>
      <c r="B1352" s="267"/>
      <c r="C1352" s="267"/>
      <c r="D1352" s="267"/>
      <c r="E1352" s="267"/>
      <c r="F1352" s="267"/>
      <c r="G1352" s="267"/>
      <c r="H1352" s="267"/>
      <c r="I1352" s="267"/>
      <c r="J1352" s="267"/>
    </row>
    <row r="1353" spans="1:10" ht="12.75">
      <c r="A1353" s="267"/>
      <c r="B1353" s="267"/>
      <c r="C1353" s="267"/>
      <c r="D1353" s="267"/>
      <c r="E1353" s="267"/>
      <c r="F1353" s="267"/>
      <c r="G1353" s="267"/>
      <c r="H1353" s="267"/>
      <c r="I1353" s="267"/>
      <c r="J1353" s="267"/>
    </row>
    <row r="1354" spans="1:10" ht="12.75">
      <c r="A1354" s="267"/>
      <c r="B1354" s="267"/>
      <c r="C1354" s="267"/>
      <c r="D1354" s="267"/>
      <c r="E1354" s="267"/>
      <c r="F1354" s="267"/>
      <c r="G1354" s="267"/>
      <c r="H1354" s="267"/>
      <c r="I1354" s="267"/>
      <c r="J1354" s="267"/>
    </row>
    <row r="1355" spans="1:10" ht="12.75">
      <c r="A1355" s="267"/>
      <c r="B1355" s="267"/>
      <c r="C1355" s="267"/>
      <c r="D1355" s="267"/>
      <c r="E1355" s="267"/>
      <c r="F1355" s="267"/>
      <c r="G1355" s="267"/>
      <c r="H1355" s="267"/>
      <c r="I1355" s="267"/>
      <c r="J1355" s="267"/>
    </row>
    <row r="1356" spans="1:10" ht="12.75">
      <c r="A1356" s="267"/>
      <c r="B1356" s="267"/>
      <c r="C1356" s="267"/>
      <c r="D1356" s="267"/>
      <c r="E1356" s="267"/>
      <c r="F1356" s="267"/>
      <c r="G1356" s="267"/>
      <c r="H1356" s="267"/>
      <c r="I1356" s="267"/>
      <c r="J1356" s="267"/>
    </row>
    <row r="1357" spans="1:10" ht="12.75">
      <c r="A1357" s="267"/>
      <c r="B1357" s="267"/>
      <c r="C1357" s="267"/>
      <c r="D1357" s="267"/>
      <c r="E1357" s="267"/>
      <c r="F1357" s="267"/>
      <c r="G1357" s="267"/>
      <c r="H1357" s="267"/>
      <c r="I1357" s="267"/>
      <c r="J1357" s="267"/>
    </row>
    <row r="1358" spans="1:10" ht="12.75">
      <c r="A1358" s="267"/>
      <c r="B1358" s="267"/>
      <c r="C1358" s="267"/>
      <c r="D1358" s="267"/>
      <c r="E1358" s="267"/>
      <c r="F1358" s="267"/>
      <c r="G1358" s="267"/>
      <c r="H1358" s="267"/>
      <c r="I1358" s="267"/>
      <c r="J1358" s="267"/>
    </row>
    <row r="1359" spans="1:10" ht="12.75">
      <c r="A1359" s="267"/>
      <c r="B1359" s="267"/>
      <c r="C1359" s="267"/>
      <c r="D1359" s="267"/>
      <c r="E1359" s="267"/>
      <c r="F1359" s="267"/>
      <c r="G1359" s="267"/>
      <c r="H1359" s="267"/>
      <c r="I1359" s="267"/>
      <c r="J1359" s="267"/>
    </row>
    <row r="1360" spans="1:10" ht="12.75">
      <c r="A1360" s="267"/>
      <c r="B1360" s="267"/>
      <c r="C1360" s="267"/>
      <c r="D1360" s="267"/>
      <c r="E1360" s="267"/>
      <c r="F1360" s="267"/>
      <c r="G1360" s="267"/>
      <c r="H1360" s="267"/>
      <c r="I1360" s="267"/>
      <c r="J1360" s="267"/>
    </row>
    <row r="1361" spans="1:10" ht="12.75">
      <c r="A1361" s="267"/>
      <c r="B1361" s="267"/>
      <c r="C1361" s="267"/>
      <c r="D1361" s="267"/>
      <c r="E1361" s="267"/>
      <c r="F1361" s="267"/>
      <c r="G1361" s="267"/>
      <c r="H1361" s="267"/>
      <c r="I1361" s="267"/>
      <c r="J1361" s="267"/>
    </row>
    <row r="1362" spans="1:10" ht="12.75">
      <c r="A1362" s="267"/>
      <c r="B1362" s="267"/>
      <c r="C1362" s="267"/>
      <c r="D1362" s="267"/>
      <c r="E1362" s="267"/>
      <c r="F1362" s="267"/>
      <c r="G1362" s="267"/>
      <c r="H1362" s="267"/>
      <c r="I1362" s="267"/>
      <c r="J1362" s="267"/>
    </row>
    <row r="1363" spans="1:10" ht="12.75">
      <c r="A1363" s="267"/>
      <c r="B1363" s="267"/>
      <c r="C1363" s="267"/>
      <c r="D1363" s="267"/>
      <c r="E1363" s="267"/>
      <c r="F1363" s="267"/>
      <c r="G1363" s="267"/>
      <c r="H1363" s="267"/>
      <c r="I1363" s="267"/>
      <c r="J1363" s="267"/>
    </row>
    <row r="1364" spans="1:10" ht="12.75">
      <c r="A1364" s="267"/>
      <c r="B1364" s="267"/>
      <c r="C1364" s="267"/>
      <c r="D1364" s="267"/>
      <c r="E1364" s="267"/>
      <c r="F1364" s="267"/>
      <c r="G1364" s="267"/>
      <c r="H1364" s="267"/>
      <c r="I1364" s="267"/>
      <c r="J1364" s="267"/>
    </row>
    <row r="1365" spans="1:10" ht="12.75">
      <c r="A1365" s="267"/>
      <c r="B1365" s="267"/>
      <c r="C1365" s="267"/>
      <c r="D1365" s="267"/>
      <c r="E1365" s="267"/>
      <c r="F1365" s="267"/>
      <c r="G1365" s="267"/>
      <c r="H1365" s="267"/>
      <c r="I1365" s="267"/>
      <c r="J1365" s="267"/>
    </row>
    <row r="1366" spans="1:10" ht="12.75">
      <c r="A1366" s="267"/>
      <c r="B1366" s="267"/>
      <c r="C1366" s="267"/>
      <c r="D1366" s="267"/>
      <c r="E1366" s="267"/>
      <c r="F1366" s="267"/>
      <c r="G1366" s="267"/>
      <c r="H1366" s="267"/>
      <c r="I1366" s="267"/>
      <c r="J1366" s="267"/>
    </row>
    <row r="1367" spans="1:10" ht="12.75">
      <c r="A1367" s="267"/>
      <c r="B1367" s="267"/>
      <c r="C1367" s="267"/>
      <c r="D1367" s="267"/>
      <c r="E1367" s="267"/>
      <c r="F1367" s="267"/>
      <c r="G1367" s="267"/>
      <c r="H1367" s="267"/>
      <c r="I1367" s="267"/>
      <c r="J1367" s="267"/>
    </row>
    <row r="1368" spans="1:10" ht="12.75">
      <c r="A1368" s="267"/>
      <c r="B1368" s="267"/>
      <c r="C1368" s="267"/>
      <c r="D1368" s="267"/>
      <c r="E1368" s="267"/>
      <c r="F1368" s="267"/>
      <c r="G1368" s="267"/>
      <c r="H1368" s="267"/>
      <c r="I1368" s="267"/>
      <c r="J1368" s="267"/>
    </row>
    <row r="1369" spans="1:10" ht="12.75">
      <c r="A1369" s="267"/>
      <c r="B1369" s="267"/>
      <c r="C1369" s="267"/>
      <c r="D1369" s="267"/>
      <c r="E1369" s="267"/>
      <c r="F1369" s="267"/>
      <c r="G1369" s="267"/>
      <c r="H1369" s="267"/>
      <c r="I1369" s="267"/>
      <c r="J1369" s="267"/>
    </row>
    <row r="1370" spans="1:10" ht="12.75">
      <c r="A1370" s="267"/>
      <c r="B1370" s="267"/>
      <c r="C1370" s="267"/>
      <c r="D1370" s="267"/>
      <c r="E1370" s="267"/>
      <c r="F1370" s="267"/>
      <c r="G1370" s="267"/>
      <c r="H1370" s="267"/>
      <c r="I1370" s="267"/>
      <c r="J1370" s="267"/>
    </row>
    <row r="1371" spans="1:10" ht="12.75">
      <c r="A1371" s="267"/>
      <c r="B1371" s="267"/>
      <c r="C1371" s="267"/>
      <c r="D1371" s="267"/>
      <c r="E1371" s="267"/>
      <c r="F1371" s="267"/>
      <c r="G1371" s="267"/>
      <c r="H1371" s="267"/>
      <c r="I1371" s="267"/>
      <c r="J1371" s="267"/>
    </row>
    <row r="1372" spans="1:10" ht="12.75">
      <c r="A1372" s="267"/>
      <c r="B1372" s="267"/>
      <c r="C1372" s="267"/>
      <c r="D1372" s="267"/>
      <c r="E1372" s="267"/>
      <c r="F1372" s="267"/>
      <c r="G1372" s="267"/>
      <c r="H1372" s="267"/>
      <c r="I1372" s="267"/>
      <c r="J1372" s="267"/>
    </row>
    <row r="1373" spans="1:10" ht="12.75">
      <c r="A1373" s="267"/>
      <c r="B1373" s="267"/>
      <c r="C1373" s="267"/>
      <c r="D1373" s="267"/>
      <c r="E1373" s="267"/>
      <c r="F1373" s="267"/>
      <c r="G1373" s="267"/>
      <c r="H1373" s="267"/>
      <c r="I1373" s="267"/>
      <c r="J1373" s="267"/>
    </row>
    <row r="1374" spans="1:10" ht="12.75">
      <c r="A1374" s="267"/>
      <c r="B1374" s="267"/>
      <c r="C1374" s="267"/>
      <c r="D1374" s="267"/>
      <c r="E1374" s="267"/>
      <c r="F1374" s="267"/>
      <c r="G1374" s="267"/>
      <c r="H1374" s="267"/>
      <c r="I1374" s="267"/>
      <c r="J1374" s="267"/>
    </row>
    <row r="1375" spans="1:10" ht="12.75">
      <c r="A1375" s="267"/>
      <c r="B1375" s="267"/>
      <c r="C1375" s="267"/>
      <c r="D1375" s="267"/>
      <c r="E1375" s="267"/>
      <c r="F1375" s="267"/>
      <c r="G1375" s="267"/>
      <c r="H1375" s="267"/>
      <c r="I1375" s="267"/>
      <c r="J1375" s="267"/>
    </row>
    <row r="1376" spans="1:10" ht="12.75">
      <c r="A1376" s="267"/>
      <c r="B1376" s="267"/>
      <c r="C1376" s="267"/>
      <c r="D1376" s="267"/>
      <c r="E1376" s="267"/>
      <c r="F1376" s="267"/>
      <c r="G1376" s="267"/>
      <c r="H1376" s="267"/>
      <c r="I1376" s="267"/>
      <c r="J1376" s="267"/>
    </row>
    <row r="1377" spans="1:10" ht="12.75">
      <c r="A1377" s="267"/>
      <c r="B1377" s="267"/>
      <c r="C1377" s="267"/>
      <c r="D1377" s="267"/>
      <c r="E1377" s="267"/>
      <c r="F1377" s="267"/>
      <c r="G1377" s="267"/>
      <c r="H1377" s="267"/>
      <c r="I1377" s="267"/>
      <c r="J1377" s="267"/>
    </row>
    <row r="1378" spans="1:10" ht="12.75">
      <c r="A1378" s="267"/>
      <c r="B1378" s="267"/>
      <c r="C1378" s="267"/>
      <c r="D1378" s="267"/>
      <c r="E1378" s="267"/>
      <c r="F1378" s="267"/>
      <c r="G1378" s="267"/>
      <c r="H1378" s="267"/>
      <c r="I1378" s="267"/>
      <c r="J1378" s="267"/>
    </row>
    <row r="1379" spans="1:10" ht="12.75">
      <c r="A1379" s="267"/>
      <c r="B1379" s="267"/>
      <c r="C1379" s="267"/>
      <c r="D1379" s="267"/>
      <c r="E1379" s="267"/>
      <c r="F1379" s="267"/>
      <c r="G1379" s="267"/>
      <c r="H1379" s="267"/>
      <c r="I1379" s="267"/>
      <c r="J1379" s="267"/>
    </row>
    <row r="1380" spans="1:10" ht="12.75">
      <c r="A1380" s="267"/>
      <c r="B1380" s="267"/>
      <c r="C1380" s="267"/>
      <c r="D1380" s="267"/>
      <c r="E1380" s="267"/>
      <c r="F1380" s="267"/>
      <c r="G1380" s="267"/>
      <c r="H1380" s="267"/>
      <c r="I1380" s="267"/>
      <c r="J1380" s="267"/>
    </row>
    <row r="1381" spans="1:10" ht="12.75">
      <c r="A1381" s="267"/>
      <c r="B1381" s="267"/>
      <c r="C1381" s="267"/>
      <c r="D1381" s="267"/>
      <c r="E1381" s="267"/>
      <c r="F1381" s="267"/>
      <c r="G1381" s="267"/>
      <c r="H1381" s="267"/>
      <c r="I1381" s="267"/>
      <c r="J1381" s="267"/>
    </row>
    <row r="1382" spans="1:10" ht="12.75">
      <c r="A1382" s="267"/>
      <c r="B1382" s="267"/>
      <c r="C1382" s="267"/>
      <c r="D1382" s="267"/>
      <c r="E1382" s="267"/>
      <c r="F1382" s="267"/>
      <c r="G1382" s="267"/>
      <c r="H1382" s="267"/>
      <c r="I1382" s="267"/>
      <c r="J1382" s="267"/>
    </row>
    <row r="1383" spans="1:10" ht="12.75">
      <c r="A1383" s="267"/>
      <c r="B1383" s="267"/>
      <c r="C1383" s="267"/>
      <c r="D1383" s="267"/>
      <c r="E1383" s="267"/>
      <c r="F1383" s="267"/>
      <c r="G1383" s="267"/>
      <c r="H1383" s="267"/>
      <c r="I1383" s="267"/>
      <c r="J1383" s="267"/>
    </row>
    <row r="1384" spans="1:10" ht="12.75">
      <c r="A1384" s="267"/>
      <c r="B1384" s="267"/>
      <c r="C1384" s="267"/>
      <c r="D1384" s="267"/>
      <c r="E1384" s="267"/>
      <c r="F1384" s="267"/>
      <c r="G1384" s="267"/>
      <c r="H1384" s="267"/>
      <c r="I1384" s="267"/>
      <c r="J1384" s="267"/>
    </row>
    <row r="1385" spans="1:10" ht="12.75">
      <c r="A1385" s="267"/>
      <c r="B1385" s="267"/>
      <c r="C1385" s="267"/>
      <c r="D1385" s="267"/>
      <c r="E1385" s="267"/>
      <c r="F1385" s="267"/>
      <c r="G1385" s="267"/>
      <c r="H1385" s="267"/>
      <c r="I1385" s="267"/>
      <c r="J1385" s="267"/>
    </row>
    <row r="1386" spans="1:10" ht="12.75">
      <c r="A1386" s="267"/>
      <c r="B1386" s="267"/>
      <c r="C1386" s="267"/>
      <c r="D1386" s="267"/>
      <c r="E1386" s="267"/>
      <c r="F1386" s="267"/>
      <c r="G1386" s="267"/>
      <c r="H1386" s="267"/>
      <c r="I1386" s="267"/>
      <c r="J1386" s="267"/>
    </row>
    <row r="1387" spans="1:10" ht="12.75">
      <c r="A1387" s="267"/>
      <c r="B1387" s="267"/>
      <c r="C1387" s="267"/>
      <c r="D1387" s="267"/>
      <c r="E1387" s="267"/>
      <c r="F1387" s="267"/>
      <c r="G1387" s="267"/>
      <c r="H1387" s="267"/>
      <c r="I1387" s="267"/>
      <c r="J1387" s="267"/>
    </row>
    <row r="1388" spans="1:10" ht="12.75">
      <c r="A1388" s="267"/>
      <c r="B1388" s="267"/>
      <c r="C1388" s="267"/>
      <c r="D1388" s="267"/>
      <c r="E1388" s="267"/>
      <c r="F1388" s="267"/>
      <c r="G1388" s="267"/>
      <c r="H1388" s="267"/>
      <c r="I1388" s="267"/>
      <c r="J1388" s="267"/>
    </row>
    <row r="1389" spans="1:10" ht="12.75">
      <c r="A1389" s="267"/>
      <c r="B1389" s="267"/>
      <c r="C1389" s="267"/>
      <c r="D1389" s="267"/>
      <c r="E1389" s="267"/>
      <c r="F1389" s="267"/>
      <c r="G1389" s="267"/>
      <c r="H1389" s="267"/>
      <c r="I1389" s="267"/>
      <c r="J1389" s="267"/>
    </row>
    <row r="1390" spans="1:10" ht="12.75">
      <c r="A1390" s="267"/>
      <c r="B1390" s="267"/>
      <c r="C1390" s="267"/>
      <c r="D1390" s="267"/>
      <c r="E1390" s="267"/>
      <c r="F1390" s="267"/>
      <c r="G1390" s="267"/>
      <c r="H1390" s="267"/>
      <c r="I1390" s="267"/>
      <c r="J1390" s="267"/>
    </row>
    <row r="1391" spans="1:10" ht="12.75">
      <c r="A1391" s="267"/>
      <c r="B1391" s="267"/>
      <c r="C1391" s="267"/>
      <c r="D1391" s="267"/>
      <c r="E1391" s="267"/>
      <c r="F1391" s="267"/>
      <c r="G1391" s="267"/>
      <c r="H1391" s="267"/>
      <c r="I1391" s="267"/>
      <c r="J1391" s="267"/>
    </row>
    <row r="1392" spans="1:10" ht="12.75">
      <c r="A1392" s="267"/>
      <c r="B1392" s="267"/>
      <c r="C1392" s="267"/>
      <c r="D1392" s="267"/>
      <c r="E1392" s="267"/>
      <c r="F1392" s="267"/>
      <c r="G1392" s="267"/>
      <c r="H1392" s="267"/>
      <c r="I1392" s="267"/>
      <c r="J1392" s="267"/>
    </row>
    <row r="1393" spans="1:10" ht="12.75">
      <c r="A1393" s="267"/>
      <c r="B1393" s="267"/>
      <c r="C1393" s="267"/>
      <c r="D1393" s="267"/>
      <c r="E1393" s="267"/>
      <c r="F1393" s="267"/>
      <c r="G1393" s="267"/>
      <c r="H1393" s="267"/>
      <c r="I1393" s="267"/>
      <c r="J1393" s="267"/>
    </row>
    <row r="1394" spans="1:10" ht="12.75">
      <c r="A1394" s="267"/>
      <c r="B1394" s="267"/>
      <c r="C1394" s="267"/>
      <c r="D1394" s="267"/>
      <c r="E1394" s="267"/>
      <c r="F1394" s="267"/>
      <c r="G1394" s="267"/>
      <c r="H1394" s="267"/>
      <c r="I1394" s="267"/>
      <c r="J1394" s="267"/>
    </row>
    <row r="1395" spans="1:10" ht="12.75">
      <c r="A1395" s="267"/>
      <c r="B1395" s="267"/>
      <c r="C1395" s="267"/>
      <c r="D1395" s="267"/>
      <c r="E1395" s="267"/>
      <c r="F1395" s="267"/>
      <c r="G1395" s="267"/>
      <c r="H1395" s="267"/>
      <c r="I1395" s="267"/>
      <c r="J1395" s="267"/>
    </row>
    <row r="1396" spans="1:10" ht="12.75">
      <c r="A1396" s="267"/>
      <c r="B1396" s="267"/>
      <c r="C1396" s="267"/>
      <c r="D1396" s="267"/>
      <c r="E1396" s="267"/>
      <c r="F1396" s="267"/>
      <c r="G1396" s="267"/>
      <c r="H1396" s="267"/>
      <c r="I1396" s="267"/>
      <c r="J1396" s="267"/>
    </row>
    <row r="1397" spans="1:10" ht="12.75">
      <c r="A1397" s="267"/>
      <c r="B1397" s="267"/>
      <c r="C1397" s="267"/>
      <c r="D1397" s="267"/>
      <c r="E1397" s="267"/>
      <c r="F1397" s="267"/>
      <c r="G1397" s="267"/>
      <c r="H1397" s="267"/>
      <c r="I1397" s="267"/>
      <c r="J1397" s="267"/>
    </row>
    <row r="1398" spans="1:10" ht="12.75">
      <c r="A1398" s="267"/>
      <c r="B1398" s="267"/>
      <c r="C1398" s="267"/>
      <c r="D1398" s="267"/>
      <c r="E1398" s="267"/>
      <c r="F1398" s="267"/>
      <c r="G1398" s="267"/>
      <c r="H1398" s="267"/>
      <c r="I1398" s="267"/>
      <c r="J1398" s="267"/>
    </row>
    <row r="1399" spans="1:10" ht="12.75">
      <c r="A1399" s="267"/>
      <c r="B1399" s="267"/>
      <c r="C1399" s="267"/>
      <c r="D1399" s="267"/>
      <c r="E1399" s="267"/>
      <c r="F1399" s="267"/>
      <c r="G1399" s="267"/>
      <c r="H1399" s="267"/>
      <c r="I1399" s="267"/>
      <c r="J1399" s="267"/>
    </row>
    <row r="1400" spans="1:10" ht="12.75">
      <c r="A1400" s="267"/>
      <c r="B1400" s="267"/>
      <c r="C1400" s="267"/>
      <c r="D1400" s="267"/>
      <c r="E1400" s="267"/>
      <c r="F1400" s="267"/>
      <c r="G1400" s="267"/>
      <c r="H1400" s="267"/>
      <c r="I1400" s="267"/>
      <c r="J1400" s="267"/>
    </row>
    <row r="1401" spans="1:10" ht="12.75">
      <c r="A1401" s="267"/>
      <c r="B1401" s="267"/>
      <c r="C1401" s="267"/>
      <c r="D1401" s="267"/>
      <c r="E1401" s="267"/>
      <c r="F1401" s="267"/>
      <c r="G1401" s="267"/>
      <c r="H1401" s="267"/>
      <c r="I1401" s="267"/>
      <c r="J1401" s="267"/>
    </row>
    <row r="1402" spans="1:10" ht="12.75">
      <c r="A1402" s="267"/>
      <c r="B1402" s="267"/>
      <c r="C1402" s="267"/>
      <c r="D1402" s="267"/>
      <c r="E1402" s="267"/>
      <c r="F1402" s="267"/>
      <c r="G1402" s="267"/>
      <c r="H1402" s="267"/>
      <c r="I1402" s="267"/>
      <c r="J1402" s="267"/>
    </row>
    <row r="1403" spans="1:10" ht="12.75">
      <c r="A1403" s="267"/>
      <c r="B1403" s="267"/>
      <c r="C1403" s="267"/>
      <c r="D1403" s="267"/>
      <c r="E1403" s="267"/>
      <c r="F1403" s="267"/>
      <c r="G1403" s="267"/>
      <c r="H1403" s="267"/>
      <c r="I1403" s="267"/>
      <c r="J1403" s="267"/>
    </row>
    <row r="1404" spans="1:10" ht="12.75">
      <c r="A1404" s="267"/>
      <c r="B1404" s="267"/>
      <c r="C1404" s="267"/>
      <c r="D1404" s="267"/>
      <c r="E1404" s="267"/>
      <c r="F1404" s="267"/>
      <c r="G1404" s="267"/>
      <c r="H1404" s="267"/>
      <c r="I1404" s="267"/>
      <c r="J1404" s="267"/>
    </row>
    <row r="1405" spans="1:10" ht="12.75">
      <c r="A1405" s="267"/>
      <c r="B1405" s="267"/>
      <c r="C1405" s="267"/>
      <c r="D1405" s="267"/>
      <c r="E1405" s="267"/>
      <c r="F1405" s="267"/>
      <c r="G1405" s="267"/>
      <c r="H1405" s="267"/>
      <c r="I1405" s="267"/>
      <c r="J1405" s="267"/>
    </row>
    <row r="1406" spans="1:10" ht="12.75">
      <c r="A1406" s="267"/>
      <c r="B1406" s="267"/>
      <c r="C1406" s="267"/>
      <c r="D1406" s="267"/>
      <c r="E1406" s="267"/>
      <c r="F1406" s="267"/>
      <c r="G1406" s="267"/>
      <c r="H1406" s="267"/>
      <c r="I1406" s="267"/>
      <c r="J1406" s="267"/>
    </row>
    <row r="1407" spans="1:10" ht="12.75">
      <c r="A1407" s="267"/>
      <c r="B1407" s="267"/>
      <c r="C1407" s="267"/>
      <c r="D1407" s="267"/>
      <c r="E1407" s="267"/>
      <c r="F1407" s="267"/>
      <c r="G1407" s="267"/>
      <c r="H1407" s="267"/>
      <c r="I1407" s="267"/>
      <c r="J1407" s="267"/>
    </row>
    <row r="1408" spans="1:10" ht="12.75">
      <c r="A1408" s="267"/>
      <c r="B1408" s="267"/>
      <c r="C1408" s="267"/>
      <c r="D1408" s="267"/>
      <c r="E1408" s="267"/>
      <c r="F1408" s="267"/>
      <c r="G1408" s="267"/>
      <c r="H1408" s="267"/>
      <c r="I1408" s="267"/>
      <c r="J1408" s="267"/>
    </row>
    <row r="1409" spans="1:10" ht="12.75">
      <c r="A1409" s="267"/>
      <c r="B1409" s="267"/>
      <c r="C1409" s="267"/>
      <c r="D1409" s="267"/>
      <c r="E1409" s="267"/>
      <c r="F1409" s="267"/>
      <c r="G1409" s="267"/>
      <c r="H1409" s="267"/>
      <c r="I1409" s="267"/>
      <c r="J1409" s="267"/>
    </row>
    <row r="1410" spans="1:10" ht="12.75">
      <c r="A1410" s="267"/>
      <c r="B1410" s="267"/>
      <c r="C1410" s="267"/>
      <c r="D1410" s="267"/>
      <c r="E1410" s="267"/>
      <c r="F1410" s="267"/>
      <c r="G1410" s="267"/>
      <c r="H1410" s="267"/>
      <c r="I1410" s="267"/>
      <c r="J1410" s="267"/>
    </row>
    <row r="1411" spans="1:10" ht="12.75">
      <c r="A1411" s="267"/>
      <c r="B1411" s="267"/>
      <c r="C1411" s="267"/>
      <c r="D1411" s="267"/>
      <c r="E1411" s="267"/>
      <c r="F1411" s="267"/>
      <c r="G1411" s="267"/>
      <c r="H1411" s="267"/>
      <c r="I1411" s="267"/>
      <c r="J1411" s="267"/>
    </row>
    <row r="1412" spans="1:10" ht="12.75">
      <c r="A1412" s="267"/>
      <c r="B1412" s="267"/>
      <c r="C1412" s="267"/>
      <c r="D1412" s="267"/>
      <c r="E1412" s="267"/>
      <c r="F1412" s="267"/>
      <c r="G1412" s="267"/>
      <c r="H1412" s="267"/>
      <c r="I1412" s="267"/>
      <c r="J1412" s="267"/>
    </row>
    <row r="1413" spans="1:10" ht="12.75">
      <c r="A1413" s="267"/>
      <c r="B1413" s="267"/>
      <c r="C1413" s="267"/>
      <c r="D1413" s="267"/>
      <c r="E1413" s="267"/>
      <c r="F1413" s="267"/>
      <c r="G1413" s="267"/>
      <c r="H1413" s="267"/>
      <c r="I1413" s="267"/>
      <c r="J1413" s="267"/>
    </row>
    <row r="1414" spans="1:10" ht="12.75">
      <c r="A1414" s="267"/>
      <c r="B1414" s="267"/>
      <c r="C1414" s="267"/>
      <c r="D1414" s="267"/>
      <c r="E1414" s="267"/>
      <c r="F1414" s="267"/>
      <c r="G1414" s="267"/>
      <c r="H1414" s="267"/>
      <c r="I1414" s="267"/>
      <c r="J1414" s="267"/>
    </row>
    <row r="1415" spans="1:10" ht="12.75">
      <c r="A1415" s="267"/>
      <c r="B1415" s="267"/>
      <c r="C1415" s="267"/>
      <c r="D1415" s="267"/>
      <c r="E1415" s="267"/>
      <c r="F1415" s="267"/>
      <c r="G1415" s="267"/>
      <c r="H1415" s="267"/>
      <c r="I1415" s="267"/>
      <c r="J1415" s="267"/>
    </row>
    <row r="1416" spans="1:10" ht="12.75">
      <c r="A1416" s="267"/>
      <c r="B1416" s="267"/>
      <c r="C1416" s="267"/>
      <c r="D1416" s="267"/>
      <c r="E1416" s="267"/>
      <c r="F1416" s="267"/>
      <c r="G1416" s="267"/>
      <c r="H1416" s="267"/>
      <c r="I1416" s="267"/>
      <c r="J1416" s="267"/>
    </row>
    <row r="1417" spans="1:10" ht="12.75">
      <c r="A1417" s="267"/>
      <c r="B1417" s="267"/>
      <c r="C1417" s="267"/>
      <c r="D1417" s="267"/>
      <c r="E1417" s="267"/>
      <c r="F1417" s="267"/>
      <c r="G1417" s="267"/>
      <c r="H1417" s="267"/>
      <c r="I1417" s="267"/>
      <c r="J1417" s="267"/>
    </row>
    <row r="1418" spans="1:10" ht="12.75">
      <c r="A1418" s="267"/>
      <c r="B1418" s="267"/>
      <c r="C1418" s="267"/>
      <c r="D1418" s="267"/>
      <c r="E1418" s="267"/>
      <c r="F1418" s="267"/>
      <c r="G1418" s="267"/>
      <c r="H1418" s="267"/>
      <c r="I1418" s="267"/>
      <c r="J1418" s="267"/>
    </row>
    <row r="1419" spans="1:10" ht="12.75">
      <c r="A1419" s="267"/>
      <c r="B1419" s="267"/>
      <c r="C1419" s="267"/>
      <c r="D1419" s="267"/>
      <c r="E1419" s="267"/>
      <c r="F1419" s="267"/>
      <c r="G1419" s="267"/>
      <c r="H1419" s="267"/>
      <c r="I1419" s="267"/>
      <c r="J1419" s="267"/>
    </row>
    <row r="1420" spans="1:10" ht="12.75">
      <c r="A1420" s="267"/>
      <c r="B1420" s="267"/>
      <c r="C1420" s="267"/>
      <c r="D1420" s="267"/>
      <c r="E1420" s="267"/>
      <c r="F1420" s="267"/>
      <c r="G1420" s="267"/>
      <c r="H1420" s="267"/>
      <c r="I1420" s="267"/>
      <c r="J1420" s="267"/>
    </row>
    <row r="1421" spans="1:10" ht="12.75">
      <c r="A1421" s="267"/>
      <c r="B1421" s="267"/>
      <c r="C1421" s="267"/>
      <c r="D1421" s="267"/>
      <c r="E1421" s="267"/>
      <c r="F1421" s="267"/>
      <c r="G1421" s="267"/>
      <c r="H1421" s="267"/>
      <c r="I1421" s="267"/>
      <c r="J1421" s="267"/>
    </row>
    <row r="1422" spans="1:10" ht="12.75">
      <c r="A1422" s="267"/>
      <c r="B1422" s="267"/>
      <c r="C1422" s="267"/>
      <c r="D1422" s="267"/>
      <c r="E1422" s="267"/>
      <c r="F1422" s="267"/>
      <c r="G1422" s="267"/>
      <c r="H1422" s="267"/>
      <c r="I1422" s="267"/>
      <c r="J1422" s="267"/>
    </row>
    <row r="1423" spans="1:10" ht="12.75">
      <c r="A1423" s="267"/>
      <c r="B1423" s="267"/>
      <c r="C1423" s="267"/>
      <c r="D1423" s="267"/>
      <c r="E1423" s="267"/>
      <c r="F1423" s="267"/>
      <c r="G1423" s="267"/>
      <c r="H1423" s="267"/>
      <c r="I1423" s="267"/>
      <c r="J1423" s="267"/>
    </row>
    <row r="1424" spans="1:10" ht="12.75">
      <c r="A1424" s="267"/>
      <c r="B1424" s="267"/>
      <c r="C1424" s="267"/>
      <c r="D1424" s="267"/>
      <c r="E1424" s="267"/>
      <c r="F1424" s="267"/>
      <c r="G1424" s="267"/>
      <c r="H1424" s="267"/>
      <c r="I1424" s="267"/>
      <c r="J1424" s="267"/>
    </row>
    <row r="1425" spans="1:10" ht="12.75">
      <c r="A1425" s="267"/>
      <c r="B1425" s="267"/>
      <c r="C1425" s="267"/>
      <c r="D1425" s="267"/>
      <c r="E1425" s="267"/>
      <c r="F1425" s="267"/>
      <c r="G1425" s="267"/>
      <c r="H1425" s="267"/>
      <c r="I1425" s="267"/>
      <c r="J1425" s="267"/>
    </row>
    <row r="1426" spans="1:10" ht="12.75">
      <c r="A1426" s="267"/>
      <c r="B1426" s="267"/>
      <c r="C1426" s="267"/>
      <c r="D1426" s="267"/>
      <c r="E1426" s="267"/>
      <c r="F1426" s="267"/>
      <c r="G1426" s="267"/>
      <c r="H1426" s="267"/>
      <c r="I1426" s="267"/>
      <c r="J1426" s="267"/>
    </row>
    <row r="1427" spans="1:10" ht="12.75">
      <c r="A1427" s="267"/>
      <c r="B1427" s="267"/>
      <c r="C1427" s="267"/>
      <c r="D1427" s="267"/>
      <c r="E1427" s="267"/>
      <c r="F1427" s="267"/>
      <c r="G1427" s="267"/>
      <c r="H1427" s="267"/>
      <c r="I1427" s="267"/>
      <c r="J1427" s="267"/>
    </row>
    <row r="1428" spans="1:10" ht="12.75">
      <c r="A1428" s="267"/>
      <c r="B1428" s="267"/>
      <c r="C1428" s="267"/>
      <c r="D1428" s="267"/>
      <c r="E1428" s="267"/>
      <c r="F1428" s="267"/>
      <c r="G1428" s="267"/>
      <c r="H1428" s="267"/>
      <c r="I1428" s="267"/>
      <c r="J1428" s="267"/>
    </row>
    <row r="1429" spans="1:10" ht="12.75">
      <c r="A1429" s="267"/>
      <c r="B1429" s="267"/>
      <c r="C1429" s="267"/>
      <c r="D1429" s="267"/>
      <c r="E1429" s="267"/>
      <c r="F1429" s="267"/>
      <c r="G1429" s="267"/>
      <c r="H1429" s="267"/>
      <c r="I1429" s="267"/>
      <c r="J1429" s="267"/>
    </row>
    <row r="1430" spans="1:10" ht="12.75">
      <c r="A1430" s="267"/>
      <c r="B1430" s="267"/>
      <c r="C1430" s="267"/>
      <c r="D1430" s="267"/>
      <c r="E1430" s="267"/>
      <c r="F1430" s="267"/>
      <c r="G1430" s="267"/>
      <c r="H1430" s="267"/>
      <c r="I1430" s="267"/>
      <c r="J1430" s="267"/>
    </row>
    <row r="1431" spans="1:10" ht="12.75">
      <c r="A1431" s="267"/>
      <c r="B1431" s="267"/>
      <c r="C1431" s="267"/>
      <c r="D1431" s="267"/>
      <c r="E1431" s="267"/>
      <c r="F1431" s="267"/>
      <c r="G1431" s="267"/>
      <c r="H1431" s="267"/>
      <c r="I1431" s="267"/>
      <c r="J1431" s="267"/>
    </row>
    <row r="1432" spans="1:10" ht="12.75">
      <c r="A1432" s="267"/>
      <c r="B1432" s="267"/>
      <c r="C1432" s="267"/>
      <c r="D1432" s="267"/>
      <c r="E1432" s="267"/>
      <c r="F1432" s="267"/>
      <c r="G1432" s="267"/>
      <c r="H1432" s="267"/>
      <c r="I1432" s="267"/>
      <c r="J1432" s="267"/>
    </row>
    <row r="1433" spans="1:10" ht="12.75">
      <c r="A1433" s="267"/>
      <c r="B1433" s="267"/>
      <c r="C1433" s="267"/>
      <c r="D1433" s="267"/>
      <c r="E1433" s="267"/>
      <c r="F1433" s="267"/>
      <c r="G1433" s="267"/>
      <c r="H1433" s="267"/>
      <c r="I1433" s="267"/>
      <c r="J1433" s="267"/>
    </row>
    <row r="1434" spans="1:10" ht="12.75">
      <c r="A1434" s="267"/>
      <c r="B1434" s="267"/>
      <c r="C1434" s="267"/>
      <c r="D1434" s="267"/>
      <c r="E1434" s="267"/>
      <c r="F1434" s="267"/>
      <c r="G1434" s="267"/>
      <c r="H1434" s="267"/>
      <c r="I1434" s="267"/>
      <c r="J1434" s="267"/>
    </row>
    <row r="1435" spans="1:10" ht="12.75">
      <c r="A1435" s="267"/>
      <c r="B1435" s="267"/>
      <c r="C1435" s="267"/>
      <c r="D1435" s="267"/>
      <c r="E1435" s="267"/>
      <c r="F1435" s="267"/>
      <c r="G1435" s="267"/>
      <c r="H1435" s="267"/>
      <c r="I1435" s="267"/>
      <c r="J1435" s="267"/>
    </row>
    <row r="1436" spans="1:10" ht="12.75">
      <c r="A1436" s="267"/>
      <c r="B1436" s="267"/>
      <c r="C1436" s="267"/>
      <c r="D1436" s="267"/>
      <c r="E1436" s="267"/>
      <c r="F1436" s="267"/>
      <c r="G1436" s="267"/>
      <c r="H1436" s="267"/>
      <c r="I1436" s="267"/>
      <c r="J1436" s="267"/>
    </row>
    <row r="1437" spans="1:10" ht="12.75">
      <c r="A1437" s="267"/>
      <c r="B1437" s="267"/>
      <c r="C1437" s="267"/>
      <c r="D1437" s="267"/>
      <c r="E1437" s="267"/>
      <c r="F1437" s="267"/>
      <c r="G1437" s="267"/>
      <c r="H1437" s="267"/>
      <c r="I1437" s="267"/>
      <c r="J1437" s="267"/>
    </row>
    <row r="1438" spans="1:10" ht="12.75">
      <c r="A1438" s="267"/>
      <c r="B1438" s="267"/>
      <c r="C1438" s="267"/>
      <c r="D1438" s="267"/>
      <c r="E1438" s="267"/>
      <c r="F1438" s="267"/>
      <c r="G1438" s="267"/>
      <c r="H1438" s="267"/>
      <c r="I1438" s="267"/>
      <c r="J1438" s="267"/>
    </row>
    <row r="1439" spans="1:10" ht="12.75">
      <c r="A1439" s="267"/>
      <c r="B1439" s="267"/>
      <c r="C1439" s="267"/>
      <c r="D1439" s="267"/>
      <c r="E1439" s="267"/>
      <c r="F1439" s="267"/>
      <c r="G1439" s="267"/>
      <c r="H1439" s="267"/>
      <c r="I1439" s="267"/>
      <c r="J1439" s="267"/>
    </row>
    <row r="1440" spans="1:10" ht="12.75">
      <c r="A1440" s="267"/>
      <c r="B1440" s="267"/>
      <c r="C1440" s="267"/>
      <c r="D1440" s="267"/>
      <c r="E1440" s="267"/>
      <c r="F1440" s="267"/>
      <c r="G1440" s="267"/>
      <c r="H1440" s="267"/>
      <c r="I1440" s="267"/>
      <c r="J1440" s="267"/>
    </row>
    <row r="1441" spans="1:10" ht="12.75">
      <c r="A1441" s="267"/>
      <c r="B1441" s="267"/>
      <c r="C1441" s="267"/>
      <c r="D1441" s="267"/>
      <c r="E1441" s="267"/>
      <c r="F1441" s="267"/>
      <c r="G1441" s="267"/>
      <c r="H1441" s="267"/>
      <c r="I1441" s="267"/>
      <c r="J1441" s="267"/>
    </row>
    <row r="1442" spans="1:10" ht="12.75">
      <c r="A1442" s="267"/>
      <c r="B1442" s="267"/>
      <c r="C1442" s="267"/>
      <c r="D1442" s="267"/>
      <c r="E1442" s="267"/>
      <c r="F1442" s="267"/>
      <c r="G1442" s="267"/>
      <c r="H1442" s="267"/>
      <c r="I1442" s="267"/>
      <c r="J1442" s="267"/>
    </row>
    <row r="1443" spans="1:10" ht="12.75">
      <c r="A1443" s="267"/>
      <c r="B1443" s="267"/>
      <c r="C1443" s="267"/>
      <c r="D1443" s="267"/>
      <c r="E1443" s="267"/>
      <c r="F1443" s="267"/>
      <c r="G1443" s="267"/>
      <c r="H1443" s="267"/>
      <c r="I1443" s="267"/>
      <c r="J1443" s="267"/>
    </row>
    <row r="1444" spans="1:10" ht="12.75">
      <c r="A1444" s="267"/>
      <c r="B1444" s="267"/>
      <c r="C1444" s="267"/>
      <c r="D1444" s="267"/>
      <c r="E1444" s="267"/>
      <c r="F1444" s="267"/>
      <c r="G1444" s="267"/>
      <c r="H1444" s="267"/>
      <c r="I1444" s="267"/>
      <c r="J1444" s="267"/>
    </row>
    <row r="1445" spans="1:10" ht="12.75">
      <c r="A1445" s="267"/>
      <c r="B1445" s="267"/>
      <c r="C1445" s="267"/>
      <c r="D1445" s="267"/>
      <c r="E1445" s="267"/>
      <c r="F1445" s="267"/>
      <c r="G1445" s="267"/>
      <c r="H1445" s="267"/>
      <c r="I1445" s="267"/>
      <c r="J1445" s="267"/>
    </row>
    <row r="1446" spans="1:10" ht="12.75">
      <c r="A1446" s="267"/>
      <c r="B1446" s="267"/>
      <c r="C1446" s="267"/>
      <c r="D1446" s="267"/>
      <c r="E1446" s="267"/>
      <c r="F1446" s="267"/>
      <c r="G1446" s="267"/>
      <c r="H1446" s="267"/>
      <c r="I1446" s="267"/>
      <c r="J1446" s="267"/>
    </row>
    <row r="1447" spans="1:10" ht="12.75">
      <c r="A1447" s="267"/>
      <c r="B1447" s="267"/>
      <c r="C1447" s="267"/>
      <c r="D1447" s="267"/>
      <c r="E1447" s="267"/>
      <c r="F1447" s="267"/>
      <c r="G1447" s="267"/>
      <c r="H1447" s="267"/>
      <c r="I1447" s="267"/>
      <c r="J1447" s="267"/>
    </row>
    <row r="1448" spans="1:10" ht="12.75">
      <c r="A1448" s="267"/>
      <c r="B1448" s="267"/>
      <c r="C1448" s="267"/>
      <c r="D1448" s="267"/>
      <c r="E1448" s="267"/>
      <c r="F1448" s="267"/>
      <c r="G1448" s="267"/>
      <c r="H1448" s="267"/>
      <c r="I1448" s="267"/>
      <c r="J1448" s="267"/>
    </row>
    <row r="1449" spans="1:10" ht="12.75">
      <c r="A1449" s="267"/>
      <c r="B1449" s="267"/>
      <c r="C1449" s="267"/>
      <c r="D1449" s="267"/>
      <c r="E1449" s="267"/>
      <c r="F1449" s="267"/>
      <c r="G1449" s="267"/>
      <c r="H1449" s="267"/>
      <c r="I1449" s="267"/>
      <c r="J1449" s="267"/>
    </row>
    <row r="1450" spans="1:10" ht="12.75">
      <c r="A1450" s="267"/>
      <c r="B1450" s="267"/>
      <c r="C1450" s="267"/>
      <c r="D1450" s="267"/>
      <c r="E1450" s="267"/>
      <c r="F1450" s="267"/>
      <c r="G1450" s="267"/>
      <c r="H1450" s="267"/>
      <c r="I1450" s="267"/>
      <c r="J1450" s="267"/>
    </row>
    <row r="1451" spans="1:10" ht="12.75">
      <c r="A1451" s="267"/>
      <c r="B1451" s="267"/>
      <c r="C1451" s="267"/>
      <c r="D1451" s="267"/>
      <c r="E1451" s="267"/>
      <c r="F1451" s="267"/>
      <c r="G1451" s="267"/>
      <c r="H1451" s="267"/>
      <c r="I1451" s="267"/>
      <c r="J1451" s="267"/>
    </row>
    <row r="1452" spans="1:10" ht="12.75">
      <c r="A1452" s="267"/>
      <c r="B1452" s="267"/>
      <c r="C1452" s="267"/>
      <c r="D1452" s="267"/>
      <c r="E1452" s="267"/>
      <c r="F1452" s="267"/>
      <c r="G1452" s="267"/>
      <c r="H1452" s="267"/>
      <c r="I1452" s="267"/>
      <c r="J1452" s="267"/>
    </row>
    <row r="1453" spans="1:10" ht="12.75">
      <c r="A1453" s="267"/>
      <c r="B1453" s="267"/>
      <c r="C1453" s="267"/>
      <c r="D1453" s="267"/>
      <c r="E1453" s="267"/>
      <c r="F1453" s="267"/>
      <c r="G1453" s="267"/>
      <c r="H1453" s="267"/>
      <c r="I1453" s="267"/>
      <c r="J1453" s="267"/>
    </row>
    <row r="1454" spans="1:10" ht="12.75">
      <c r="A1454" s="267"/>
      <c r="B1454" s="267"/>
      <c r="C1454" s="267"/>
      <c r="D1454" s="267"/>
      <c r="E1454" s="267"/>
      <c r="F1454" s="267"/>
      <c r="G1454" s="267"/>
      <c r="H1454" s="267"/>
      <c r="I1454" s="267"/>
      <c r="J1454" s="267"/>
    </row>
    <row r="1455" spans="1:10" ht="12.75">
      <c r="A1455" s="267"/>
      <c r="B1455" s="267"/>
      <c r="C1455" s="267"/>
      <c r="D1455" s="267"/>
      <c r="E1455" s="267"/>
      <c r="F1455" s="267"/>
      <c r="G1455" s="267"/>
      <c r="H1455" s="267"/>
      <c r="I1455" s="267"/>
      <c r="J1455" s="267"/>
    </row>
    <row r="1456" spans="1:10" ht="12.75">
      <c r="A1456" s="267"/>
      <c r="B1456" s="267"/>
      <c r="C1456" s="267"/>
      <c r="D1456" s="267"/>
      <c r="E1456" s="267"/>
      <c r="F1456" s="267"/>
      <c r="G1456" s="267"/>
      <c r="H1456" s="267"/>
      <c r="I1456" s="267"/>
      <c r="J1456" s="267"/>
    </row>
    <row r="1457" spans="1:10" ht="12.75">
      <c r="A1457" s="267"/>
      <c r="B1457" s="267"/>
      <c r="C1457" s="267"/>
      <c r="D1457" s="267"/>
      <c r="E1457" s="267"/>
      <c r="F1457" s="267"/>
      <c r="G1457" s="267"/>
      <c r="H1457" s="267"/>
      <c r="I1457" s="267"/>
      <c r="J1457" s="267"/>
    </row>
    <row r="1458" spans="1:10" ht="12.75">
      <c r="A1458" s="267"/>
      <c r="B1458" s="267"/>
      <c r="C1458" s="267"/>
      <c r="D1458" s="267"/>
      <c r="E1458" s="267"/>
      <c r="F1458" s="267"/>
      <c r="G1458" s="267"/>
      <c r="H1458" s="267"/>
      <c r="I1458" s="267"/>
      <c r="J1458" s="267"/>
    </row>
    <row r="1459" spans="1:10" ht="12.75">
      <c r="A1459" s="267"/>
      <c r="B1459" s="267"/>
      <c r="C1459" s="267"/>
      <c r="D1459" s="267"/>
      <c r="E1459" s="267"/>
      <c r="F1459" s="267"/>
      <c r="G1459" s="267"/>
      <c r="H1459" s="267"/>
      <c r="I1459" s="267"/>
      <c r="J1459" s="267"/>
    </row>
    <row r="1460" spans="1:10" ht="12.75">
      <c r="A1460" s="267"/>
      <c r="B1460" s="267"/>
      <c r="C1460" s="267"/>
      <c r="D1460" s="267"/>
      <c r="E1460" s="267"/>
      <c r="F1460" s="267"/>
      <c r="G1460" s="267"/>
      <c r="H1460" s="267"/>
      <c r="I1460" s="267"/>
      <c r="J1460" s="267"/>
    </row>
    <row r="1461" spans="1:10" ht="12.75">
      <c r="A1461" s="267"/>
      <c r="B1461" s="267"/>
      <c r="C1461" s="267"/>
      <c r="D1461" s="267"/>
      <c r="E1461" s="267"/>
      <c r="F1461" s="267"/>
      <c r="G1461" s="267"/>
      <c r="H1461" s="267"/>
      <c r="I1461" s="267"/>
      <c r="J1461" s="267"/>
    </row>
    <row r="1462" spans="1:10" ht="12.75">
      <c r="A1462" s="267"/>
      <c r="B1462" s="267"/>
      <c r="C1462" s="267"/>
      <c r="D1462" s="267"/>
      <c r="E1462" s="267"/>
      <c r="F1462" s="267"/>
      <c r="G1462" s="267"/>
      <c r="H1462" s="267"/>
      <c r="I1462" s="267"/>
      <c r="J1462" s="267"/>
    </row>
    <row r="1463" spans="1:10" ht="12.75">
      <c r="A1463" s="267"/>
      <c r="B1463" s="267"/>
      <c r="C1463" s="267"/>
      <c r="D1463" s="267"/>
      <c r="E1463" s="267"/>
      <c r="F1463" s="267"/>
      <c r="G1463" s="267"/>
      <c r="H1463" s="267"/>
      <c r="I1463" s="267"/>
      <c r="J1463" s="267"/>
    </row>
    <row r="1464" spans="1:10" ht="12.75">
      <c r="A1464" s="267"/>
      <c r="B1464" s="267"/>
      <c r="C1464" s="267"/>
      <c r="D1464" s="267"/>
      <c r="E1464" s="267"/>
      <c r="F1464" s="267"/>
      <c r="G1464" s="267"/>
      <c r="H1464" s="267"/>
      <c r="I1464" s="267"/>
      <c r="J1464" s="267"/>
    </row>
    <row r="1465" spans="1:10" ht="12.75">
      <c r="A1465" s="267"/>
      <c r="B1465" s="267"/>
      <c r="C1465" s="267"/>
      <c r="D1465" s="267"/>
      <c r="E1465" s="267"/>
      <c r="F1465" s="267"/>
      <c r="G1465" s="267"/>
      <c r="H1465" s="267"/>
      <c r="I1465" s="267"/>
      <c r="J1465" s="267"/>
    </row>
    <row r="1466" spans="1:10" ht="12.75">
      <c r="A1466" s="267"/>
      <c r="B1466" s="267"/>
      <c r="C1466" s="267"/>
      <c r="D1466" s="267"/>
      <c r="E1466" s="267"/>
      <c r="F1466" s="267"/>
      <c r="G1466" s="267"/>
      <c r="H1466" s="267"/>
      <c r="I1466" s="267"/>
      <c r="J1466" s="267"/>
    </row>
    <row r="1467" spans="1:10" ht="12.75">
      <c r="A1467" s="267"/>
      <c r="B1467" s="267"/>
      <c r="C1467" s="267"/>
      <c r="D1467" s="267"/>
      <c r="E1467" s="267"/>
      <c r="F1467" s="267"/>
      <c r="G1467" s="267"/>
      <c r="H1467" s="267"/>
      <c r="I1467" s="267"/>
      <c r="J1467" s="267"/>
    </row>
    <row r="1468" spans="1:10" ht="12.75">
      <c r="A1468" s="267"/>
      <c r="B1468" s="267"/>
      <c r="C1468" s="267"/>
      <c r="D1468" s="267"/>
      <c r="E1468" s="267"/>
      <c r="F1468" s="267"/>
      <c r="G1468" s="267"/>
      <c r="H1468" s="267"/>
      <c r="I1468" s="267"/>
      <c r="J1468" s="267"/>
    </row>
    <row r="1469" spans="1:10" ht="12.75">
      <c r="A1469" s="267"/>
      <c r="B1469" s="267"/>
      <c r="C1469" s="267"/>
      <c r="D1469" s="267"/>
      <c r="E1469" s="267"/>
      <c r="F1469" s="267"/>
      <c r="G1469" s="267"/>
      <c r="H1469" s="267"/>
      <c r="I1469" s="267"/>
      <c r="J1469" s="267"/>
    </row>
    <row r="1470" spans="1:10" ht="12.75">
      <c r="A1470" s="267"/>
      <c r="B1470" s="267"/>
      <c r="C1470" s="267"/>
      <c r="D1470" s="267"/>
      <c r="E1470" s="267"/>
      <c r="F1470" s="267"/>
      <c r="G1470" s="267"/>
      <c r="H1470" s="267"/>
      <c r="I1470" s="267"/>
      <c r="J1470" s="267"/>
    </row>
    <row r="1471" spans="1:10" ht="12.75">
      <c r="A1471" s="267"/>
      <c r="B1471" s="267"/>
      <c r="C1471" s="267"/>
      <c r="D1471" s="267"/>
      <c r="E1471" s="267"/>
      <c r="F1471" s="267"/>
      <c r="G1471" s="267"/>
      <c r="H1471" s="267"/>
      <c r="I1471" s="267"/>
      <c r="J1471" s="267"/>
    </row>
    <row r="1472" spans="1:10" ht="12.75">
      <c r="A1472" s="267"/>
      <c r="B1472" s="267"/>
      <c r="C1472" s="267"/>
      <c r="D1472" s="267"/>
      <c r="E1472" s="267"/>
      <c r="F1472" s="267"/>
      <c r="G1472" s="267"/>
      <c r="H1472" s="267"/>
      <c r="I1472" s="267"/>
      <c r="J1472" s="267"/>
    </row>
    <row r="1473" spans="1:10" ht="12.75">
      <c r="A1473" s="267"/>
      <c r="B1473" s="267"/>
      <c r="C1473" s="267"/>
      <c r="D1473" s="267"/>
      <c r="E1473" s="267"/>
      <c r="F1473" s="267"/>
      <c r="G1473" s="267"/>
      <c r="H1473" s="267"/>
      <c r="I1473" s="267"/>
      <c r="J1473" s="267"/>
    </row>
    <row r="1474" spans="1:10" ht="12.75">
      <c r="A1474" s="267"/>
      <c r="B1474" s="267"/>
      <c r="C1474" s="267"/>
      <c r="D1474" s="267"/>
      <c r="E1474" s="267"/>
      <c r="F1474" s="267"/>
      <c r="G1474" s="267"/>
      <c r="H1474" s="267"/>
      <c r="I1474" s="267"/>
      <c r="J1474" s="267"/>
    </row>
    <row r="1475" spans="1:10" ht="12.75">
      <c r="A1475" s="267"/>
      <c r="B1475" s="267"/>
      <c r="C1475" s="267"/>
      <c r="D1475" s="267"/>
      <c r="E1475" s="267"/>
      <c r="F1475" s="267"/>
      <c r="G1475" s="267"/>
      <c r="H1475" s="267"/>
      <c r="I1475" s="267"/>
      <c r="J1475" s="267"/>
    </row>
    <row r="1476" spans="1:10" ht="12.75">
      <c r="A1476" s="267"/>
      <c r="B1476" s="267"/>
      <c r="C1476" s="267"/>
      <c r="D1476" s="267"/>
      <c r="E1476" s="267"/>
      <c r="F1476" s="267"/>
      <c r="G1476" s="267"/>
      <c r="H1476" s="267"/>
      <c r="I1476" s="267"/>
      <c r="J1476" s="267"/>
    </row>
    <row r="1477" spans="1:10" ht="12.75">
      <c r="A1477" s="267"/>
      <c r="B1477" s="267"/>
      <c r="C1477" s="267"/>
      <c r="D1477" s="267"/>
      <c r="E1477" s="267"/>
      <c r="F1477" s="267"/>
      <c r="G1477" s="267"/>
      <c r="H1477" s="267"/>
      <c r="I1477" s="267"/>
      <c r="J1477" s="267"/>
    </row>
    <row r="1478" spans="1:10" ht="12.75">
      <c r="A1478" s="267"/>
      <c r="B1478" s="267"/>
      <c r="C1478" s="267"/>
      <c r="D1478" s="267"/>
      <c r="E1478" s="267"/>
      <c r="F1478" s="267"/>
      <c r="G1478" s="267"/>
      <c r="H1478" s="267"/>
      <c r="I1478" s="267"/>
      <c r="J1478" s="267"/>
    </row>
    <row r="1479" spans="1:10" ht="12.75">
      <c r="A1479" s="267"/>
      <c r="B1479" s="267"/>
      <c r="C1479" s="267"/>
      <c r="D1479" s="267"/>
      <c r="E1479" s="267"/>
      <c r="F1479" s="267"/>
      <c r="G1479" s="267"/>
      <c r="H1479" s="267"/>
      <c r="I1479" s="267"/>
      <c r="J1479" s="267"/>
    </row>
    <row r="1480" spans="1:10" ht="12.75">
      <c r="A1480" s="267"/>
      <c r="B1480" s="267"/>
      <c r="C1480" s="267"/>
      <c r="D1480" s="267"/>
      <c r="E1480" s="267"/>
      <c r="F1480" s="267"/>
      <c r="G1480" s="267"/>
      <c r="H1480" s="267"/>
      <c r="I1480" s="267"/>
      <c r="J1480" s="267"/>
    </row>
    <row r="1481" spans="1:10" ht="12.75">
      <c r="A1481" s="267"/>
      <c r="B1481" s="267"/>
      <c r="C1481" s="267"/>
      <c r="D1481" s="267"/>
      <c r="E1481" s="267"/>
      <c r="F1481" s="267"/>
      <c r="G1481" s="267"/>
      <c r="H1481" s="267"/>
      <c r="I1481" s="267"/>
      <c r="J1481" s="267"/>
    </row>
    <row r="1482" spans="1:10" ht="12.75">
      <c r="A1482" s="267"/>
      <c r="B1482" s="267"/>
      <c r="C1482" s="267"/>
      <c r="D1482" s="267"/>
      <c r="E1482" s="267"/>
      <c r="F1482" s="267"/>
      <c r="G1482" s="267"/>
      <c r="H1482" s="267"/>
      <c r="I1482" s="267"/>
      <c r="J1482" s="267"/>
    </row>
    <row r="1483" spans="1:10" ht="12.75">
      <c r="A1483" s="267"/>
      <c r="B1483" s="267"/>
      <c r="C1483" s="267"/>
      <c r="D1483" s="267"/>
      <c r="E1483" s="267"/>
      <c r="F1483" s="267"/>
      <c r="G1483" s="267"/>
      <c r="H1483" s="267"/>
      <c r="I1483" s="267"/>
      <c r="J1483" s="267"/>
    </row>
    <row r="1484" spans="1:10" ht="12.75">
      <c r="A1484" s="267"/>
      <c r="B1484" s="267"/>
      <c r="C1484" s="267"/>
      <c r="D1484" s="267"/>
      <c r="E1484" s="267"/>
      <c r="F1484" s="267"/>
      <c r="G1484" s="267"/>
      <c r="H1484" s="267"/>
      <c r="I1484" s="267"/>
      <c r="J1484" s="267"/>
    </row>
    <row r="1485" spans="1:10" ht="12.75">
      <c r="A1485" s="267"/>
      <c r="B1485" s="267"/>
      <c r="C1485" s="267"/>
      <c r="D1485" s="267"/>
      <c r="E1485" s="267"/>
      <c r="F1485" s="267"/>
      <c r="G1485" s="267"/>
      <c r="H1485" s="267"/>
      <c r="I1485" s="267"/>
      <c r="J1485" s="267"/>
    </row>
    <row r="1486" spans="1:10" ht="12.75">
      <c r="A1486" s="267"/>
      <c r="B1486" s="267"/>
      <c r="C1486" s="267"/>
      <c r="D1486" s="267"/>
      <c r="E1486" s="267"/>
      <c r="F1486" s="267"/>
      <c r="G1486" s="267"/>
      <c r="H1486" s="267"/>
      <c r="I1486" s="267"/>
      <c r="J1486" s="267"/>
    </row>
    <row r="1487" spans="1:10" ht="12.75">
      <c r="A1487" s="267"/>
      <c r="B1487" s="267"/>
      <c r="C1487" s="267"/>
      <c r="D1487" s="267"/>
      <c r="E1487" s="267"/>
      <c r="F1487" s="267"/>
      <c r="G1487" s="267"/>
      <c r="H1487" s="267"/>
      <c r="I1487" s="267"/>
      <c r="J1487" s="267"/>
    </row>
    <row r="1488" spans="1:10" ht="12.75">
      <c r="A1488" s="267"/>
      <c r="B1488" s="267"/>
      <c r="C1488" s="267"/>
      <c r="D1488" s="267"/>
      <c r="E1488" s="267"/>
      <c r="F1488" s="267"/>
      <c r="G1488" s="267"/>
      <c r="H1488" s="267"/>
      <c r="I1488" s="267"/>
      <c r="J1488" s="267"/>
    </row>
    <row r="1489" spans="1:10" ht="12.75">
      <c r="A1489" s="267"/>
      <c r="B1489" s="267"/>
      <c r="C1489" s="267"/>
      <c r="D1489" s="267"/>
      <c r="E1489" s="267"/>
      <c r="F1489" s="267"/>
      <c r="G1489" s="267"/>
      <c r="H1489" s="267"/>
      <c r="I1489" s="267"/>
      <c r="J1489" s="267"/>
    </row>
    <row r="1490" spans="1:10" ht="12.75">
      <c r="A1490" s="267"/>
      <c r="B1490" s="267"/>
      <c r="C1490" s="267"/>
      <c r="D1490" s="267"/>
      <c r="E1490" s="267"/>
      <c r="F1490" s="267"/>
      <c r="G1490" s="267"/>
      <c r="H1490" s="267"/>
      <c r="I1490" s="267"/>
      <c r="J1490" s="267"/>
    </row>
    <row r="1491" spans="1:10" ht="12.75">
      <c r="A1491" s="267"/>
      <c r="B1491" s="267"/>
      <c r="C1491" s="267"/>
      <c r="D1491" s="267"/>
      <c r="E1491" s="267"/>
      <c r="F1491" s="267"/>
      <c r="G1491" s="267"/>
      <c r="H1491" s="267"/>
      <c r="I1491" s="267"/>
      <c r="J1491" s="267"/>
    </row>
    <row r="1492" spans="1:10" ht="12.75">
      <c r="A1492" s="267"/>
      <c r="B1492" s="267"/>
      <c r="C1492" s="267"/>
      <c r="D1492" s="267"/>
      <c r="E1492" s="267"/>
      <c r="F1492" s="267"/>
      <c r="G1492" s="267"/>
      <c r="H1492" s="267"/>
      <c r="I1492" s="267"/>
      <c r="J1492" s="267"/>
    </row>
    <row r="1493" spans="1:10" ht="12.75">
      <c r="A1493" s="267"/>
      <c r="B1493" s="267"/>
      <c r="C1493" s="267"/>
      <c r="D1493" s="267"/>
      <c r="E1493" s="267"/>
      <c r="F1493" s="267"/>
      <c r="G1493" s="267"/>
      <c r="H1493" s="267"/>
      <c r="I1493" s="267"/>
      <c r="J1493" s="267"/>
    </row>
    <row r="1494" spans="1:10" ht="12.75">
      <c r="A1494" s="267"/>
      <c r="B1494" s="267"/>
      <c r="C1494" s="267"/>
      <c r="D1494" s="267"/>
      <c r="E1494" s="267"/>
      <c r="F1494" s="267"/>
      <c r="G1494" s="267"/>
      <c r="H1494" s="267"/>
      <c r="I1494" s="267"/>
      <c r="J1494" s="267"/>
    </row>
    <row r="1495" spans="1:10" ht="12.75">
      <c r="A1495" s="267"/>
      <c r="B1495" s="267"/>
      <c r="C1495" s="267"/>
      <c r="D1495" s="267"/>
      <c r="E1495" s="267"/>
      <c r="F1495" s="267"/>
      <c r="G1495" s="267"/>
      <c r="H1495" s="267"/>
      <c r="I1495" s="267"/>
      <c r="J1495" s="267"/>
    </row>
    <row r="1496" spans="1:10" ht="12.75">
      <c r="A1496" s="267"/>
      <c r="B1496" s="267"/>
      <c r="C1496" s="267"/>
      <c r="D1496" s="267"/>
      <c r="E1496" s="267"/>
      <c r="F1496" s="267"/>
      <c r="G1496" s="267"/>
      <c r="H1496" s="267"/>
      <c r="I1496" s="267"/>
      <c r="J1496" s="267"/>
    </row>
    <row r="1497" spans="1:10" ht="12.75">
      <c r="A1497" s="267"/>
      <c r="B1497" s="267"/>
      <c r="C1497" s="267"/>
      <c r="D1497" s="267"/>
      <c r="E1497" s="267"/>
      <c r="F1497" s="267"/>
      <c r="G1497" s="267"/>
      <c r="H1497" s="267"/>
      <c r="I1497" s="267"/>
      <c r="J1497" s="267"/>
    </row>
    <row r="1498" spans="1:10" ht="12.75">
      <c r="A1498" s="267"/>
      <c r="B1498" s="267"/>
      <c r="C1498" s="267"/>
      <c r="D1498" s="267"/>
      <c r="E1498" s="267"/>
      <c r="F1498" s="267"/>
      <c r="G1498" s="267"/>
      <c r="H1498" s="267"/>
      <c r="I1498" s="267"/>
      <c r="J1498" s="267"/>
    </row>
    <row r="1499" spans="1:10" ht="12.75">
      <c r="A1499" s="267"/>
      <c r="B1499" s="267"/>
      <c r="C1499" s="267"/>
      <c r="D1499" s="267"/>
      <c r="E1499" s="267"/>
      <c r="F1499" s="267"/>
      <c r="G1499" s="267"/>
      <c r="H1499" s="267"/>
      <c r="I1499" s="267"/>
      <c r="J1499" s="267"/>
    </row>
    <row r="1500" spans="1:10" ht="12.75">
      <c r="A1500" s="267"/>
      <c r="B1500" s="267"/>
      <c r="C1500" s="267"/>
      <c r="D1500" s="267"/>
      <c r="E1500" s="267"/>
      <c r="F1500" s="267"/>
      <c r="G1500" s="267"/>
      <c r="H1500" s="267"/>
      <c r="I1500" s="267"/>
      <c r="J1500" s="267"/>
    </row>
    <row r="1501" spans="1:10" ht="12.75">
      <c r="A1501" s="267"/>
      <c r="B1501" s="267"/>
      <c r="C1501" s="267"/>
      <c r="D1501" s="267"/>
      <c r="E1501" s="267"/>
      <c r="F1501" s="267"/>
      <c r="G1501" s="267"/>
      <c r="H1501" s="267"/>
      <c r="I1501" s="267"/>
      <c r="J1501" s="267"/>
    </row>
    <row r="1502" spans="1:10" ht="12.75">
      <c r="A1502" s="267"/>
      <c r="B1502" s="267"/>
      <c r="C1502" s="267"/>
      <c r="D1502" s="267"/>
      <c r="E1502" s="267"/>
      <c r="F1502" s="267"/>
      <c r="G1502" s="267"/>
      <c r="H1502" s="267"/>
      <c r="I1502" s="267"/>
      <c r="J1502" s="267"/>
    </row>
    <row r="1503" spans="1:10" ht="12.75">
      <c r="A1503" s="267"/>
      <c r="B1503" s="267"/>
      <c r="C1503" s="267"/>
      <c r="D1503" s="267"/>
      <c r="E1503" s="267"/>
      <c r="F1503" s="267"/>
      <c r="G1503" s="267"/>
      <c r="H1503" s="267"/>
      <c r="I1503" s="267"/>
      <c r="J1503" s="267"/>
    </row>
    <row r="1504" spans="1:10" ht="12.75">
      <c r="A1504" s="267"/>
      <c r="B1504" s="267"/>
      <c r="C1504" s="267"/>
      <c r="D1504" s="267"/>
      <c r="E1504" s="267"/>
      <c r="F1504" s="267"/>
      <c r="G1504" s="267"/>
      <c r="H1504" s="267"/>
      <c r="I1504" s="267"/>
      <c r="J1504" s="267"/>
    </row>
    <row r="1505" spans="1:10" ht="12.75">
      <c r="A1505" s="267"/>
      <c r="B1505" s="267"/>
      <c r="C1505" s="267"/>
      <c r="D1505" s="267"/>
      <c r="E1505" s="267"/>
      <c r="F1505" s="267"/>
      <c r="G1505" s="267"/>
      <c r="H1505" s="267"/>
      <c r="I1505" s="267"/>
      <c r="J1505" s="267"/>
    </row>
    <row r="1506" spans="1:10" ht="12.75">
      <c r="A1506" s="267"/>
      <c r="B1506" s="267"/>
      <c r="C1506" s="267"/>
      <c r="D1506" s="267"/>
      <c r="E1506" s="267"/>
      <c r="F1506" s="267"/>
      <c r="G1506" s="267"/>
      <c r="H1506" s="267"/>
      <c r="I1506" s="267"/>
      <c r="J1506" s="267"/>
    </row>
    <row r="1507" spans="1:10" ht="12.75">
      <c r="A1507" s="267"/>
      <c r="B1507" s="267"/>
      <c r="C1507" s="267"/>
      <c r="D1507" s="267"/>
      <c r="E1507" s="267"/>
      <c r="F1507" s="267"/>
      <c r="G1507" s="267"/>
      <c r="H1507" s="267"/>
      <c r="I1507" s="267"/>
      <c r="J1507" s="267"/>
    </row>
    <row r="1508" spans="1:10" ht="12.75">
      <c r="A1508" s="267"/>
      <c r="B1508" s="267"/>
      <c r="C1508" s="267"/>
      <c r="D1508" s="267"/>
      <c r="E1508" s="267"/>
      <c r="F1508" s="267"/>
      <c r="G1508" s="267"/>
      <c r="H1508" s="267"/>
      <c r="I1508" s="267"/>
      <c r="J1508" s="267"/>
    </row>
    <row r="1509" spans="1:10" ht="12.75">
      <c r="A1509" s="267"/>
      <c r="B1509" s="267"/>
      <c r="C1509" s="267"/>
      <c r="D1509" s="267"/>
      <c r="E1509" s="267"/>
      <c r="F1509" s="267"/>
      <c r="G1509" s="267"/>
      <c r="H1509" s="267"/>
      <c r="I1509" s="267"/>
      <c r="J1509" s="267"/>
    </row>
    <row r="1510" spans="1:10" ht="12.75">
      <c r="A1510" s="267"/>
      <c r="B1510" s="267"/>
      <c r="C1510" s="267"/>
      <c r="D1510" s="267"/>
      <c r="E1510" s="267"/>
      <c r="F1510" s="267"/>
      <c r="G1510" s="267"/>
      <c r="H1510" s="267"/>
      <c r="I1510" s="267"/>
      <c r="J1510" s="267"/>
    </row>
    <row r="1511" spans="1:10" ht="12.75">
      <c r="A1511" s="267"/>
      <c r="B1511" s="267"/>
      <c r="C1511" s="267"/>
      <c r="D1511" s="267"/>
      <c r="E1511" s="267"/>
      <c r="F1511" s="267"/>
      <c r="G1511" s="267"/>
      <c r="H1511" s="267"/>
      <c r="I1511" s="267"/>
      <c r="J1511" s="267"/>
    </row>
    <row r="1512" spans="1:10" ht="12.75">
      <c r="A1512" s="267"/>
      <c r="B1512" s="267"/>
      <c r="C1512" s="267"/>
      <c r="D1512" s="267"/>
      <c r="E1512" s="267"/>
      <c r="F1512" s="267"/>
      <c r="G1512" s="267"/>
      <c r="H1512" s="267"/>
      <c r="I1512" s="267"/>
      <c r="J1512" s="267"/>
    </row>
    <row r="1513" spans="1:10" ht="12.75">
      <c r="A1513" s="267"/>
      <c r="B1513" s="267"/>
      <c r="C1513" s="267"/>
      <c r="D1513" s="267"/>
      <c r="E1513" s="267"/>
      <c r="F1513" s="267"/>
      <c r="G1513" s="267"/>
      <c r="H1513" s="267"/>
      <c r="I1513" s="267"/>
      <c r="J1513" s="267"/>
    </row>
    <row r="1514" spans="1:10" ht="12.75">
      <c r="A1514" s="267"/>
      <c r="B1514" s="267"/>
      <c r="C1514" s="267"/>
      <c r="D1514" s="267"/>
      <c r="E1514" s="267"/>
      <c r="F1514" s="267"/>
      <c r="G1514" s="267"/>
      <c r="H1514" s="267"/>
      <c r="I1514" s="267"/>
      <c r="J1514" s="267"/>
    </row>
    <row r="1515" spans="1:10" ht="12.75">
      <c r="A1515" s="267"/>
      <c r="B1515" s="267"/>
      <c r="C1515" s="267"/>
      <c r="D1515" s="267"/>
      <c r="E1515" s="267"/>
      <c r="F1515" s="267"/>
      <c r="G1515" s="267"/>
      <c r="H1515" s="267"/>
      <c r="I1515" s="267"/>
      <c r="J1515" s="267"/>
    </row>
    <row r="1516" spans="1:10" ht="12.75">
      <c r="A1516" s="267"/>
      <c r="B1516" s="267"/>
      <c r="C1516" s="267"/>
      <c r="D1516" s="267"/>
      <c r="E1516" s="267"/>
      <c r="F1516" s="267"/>
      <c r="G1516" s="267"/>
      <c r="H1516" s="267"/>
      <c r="I1516" s="267"/>
      <c r="J1516" s="267"/>
    </row>
    <row r="1517" spans="1:10" ht="12.75">
      <c r="A1517" s="267"/>
      <c r="B1517" s="267"/>
      <c r="C1517" s="267"/>
      <c r="D1517" s="267"/>
      <c r="E1517" s="267"/>
      <c r="F1517" s="267"/>
      <c r="G1517" s="267"/>
      <c r="H1517" s="267"/>
      <c r="I1517" s="267"/>
      <c r="J1517" s="267"/>
    </row>
    <row r="1518" spans="1:10" ht="12.75">
      <c r="A1518" s="267"/>
      <c r="B1518" s="267"/>
      <c r="C1518" s="267"/>
      <c r="D1518" s="267"/>
      <c r="E1518" s="267"/>
      <c r="F1518" s="267"/>
      <c r="G1518" s="267"/>
      <c r="H1518" s="267"/>
      <c r="I1518" s="267"/>
      <c r="J1518" s="267"/>
    </row>
    <row r="1519" spans="1:10" ht="12.75">
      <c r="A1519" s="267"/>
      <c r="B1519" s="267"/>
      <c r="C1519" s="267"/>
      <c r="D1519" s="267"/>
      <c r="E1519" s="267"/>
      <c r="F1519" s="267"/>
      <c r="G1519" s="267"/>
      <c r="H1519" s="267"/>
      <c r="I1519" s="267"/>
      <c r="J1519" s="267"/>
    </row>
    <row r="1520" spans="1:10" ht="12.75">
      <c r="A1520" s="267"/>
      <c r="B1520" s="267"/>
      <c r="C1520" s="267"/>
      <c r="D1520" s="267"/>
      <c r="E1520" s="267"/>
      <c r="F1520" s="267"/>
      <c r="G1520" s="267"/>
      <c r="H1520" s="267"/>
      <c r="I1520" s="267"/>
      <c r="J1520" s="267"/>
    </row>
    <row r="1521" spans="1:10" ht="12.75">
      <c r="A1521" s="267"/>
      <c r="B1521" s="267"/>
      <c r="C1521" s="267"/>
      <c r="D1521" s="267"/>
      <c r="E1521" s="267"/>
      <c r="F1521" s="267"/>
      <c r="G1521" s="267"/>
      <c r="H1521" s="267"/>
      <c r="I1521" s="267"/>
      <c r="J1521" s="267"/>
    </row>
    <row r="1522" spans="1:10" ht="12.75">
      <c r="A1522" s="267"/>
      <c r="B1522" s="267"/>
      <c r="C1522" s="267"/>
      <c r="D1522" s="267"/>
      <c r="E1522" s="267"/>
      <c r="F1522" s="267"/>
      <c r="G1522" s="267"/>
      <c r="H1522" s="267"/>
      <c r="I1522" s="267"/>
      <c r="J1522" s="267"/>
    </row>
    <row r="1523" spans="1:10" ht="12.75">
      <c r="A1523" s="267"/>
      <c r="B1523" s="267"/>
      <c r="C1523" s="267"/>
      <c r="D1523" s="267"/>
      <c r="E1523" s="267"/>
      <c r="F1523" s="267"/>
      <c r="G1523" s="267"/>
      <c r="H1523" s="267"/>
      <c r="I1523" s="267"/>
      <c r="J1523" s="267"/>
    </row>
    <row r="1524" spans="1:10" ht="12.75">
      <c r="A1524" s="267"/>
      <c r="B1524" s="267"/>
      <c r="C1524" s="267"/>
      <c r="D1524" s="267"/>
      <c r="E1524" s="267"/>
      <c r="F1524" s="267"/>
      <c r="G1524" s="267"/>
      <c r="H1524" s="267"/>
      <c r="I1524" s="267"/>
      <c r="J1524" s="267"/>
    </row>
    <row r="1525" spans="1:10" ht="12.75">
      <c r="A1525" s="267"/>
      <c r="B1525" s="267"/>
      <c r="C1525" s="267"/>
      <c r="D1525" s="267"/>
      <c r="E1525" s="267"/>
      <c r="F1525" s="267"/>
      <c r="G1525" s="267"/>
      <c r="H1525" s="267"/>
      <c r="I1525" s="267"/>
      <c r="J1525" s="267"/>
    </row>
    <row r="1526" spans="1:10" ht="12.75">
      <c r="A1526" s="267"/>
      <c r="B1526" s="267"/>
      <c r="C1526" s="267"/>
      <c r="D1526" s="267"/>
      <c r="E1526" s="267"/>
      <c r="F1526" s="267"/>
      <c r="G1526" s="267"/>
      <c r="H1526" s="267"/>
      <c r="I1526" s="267"/>
      <c r="J1526" s="267"/>
    </row>
    <row r="1527" spans="1:10" ht="12.75">
      <c r="A1527" s="267"/>
      <c r="B1527" s="267"/>
      <c r="C1527" s="267"/>
      <c r="D1527" s="267"/>
      <c r="E1527" s="267"/>
      <c r="F1527" s="267"/>
      <c r="G1527" s="267"/>
      <c r="H1527" s="267"/>
      <c r="I1527" s="267"/>
      <c r="J1527" s="267"/>
    </row>
    <row r="1528" spans="1:10" ht="12.75">
      <c r="A1528" s="267"/>
      <c r="B1528" s="267"/>
      <c r="C1528" s="267"/>
      <c r="D1528" s="267"/>
      <c r="E1528" s="267"/>
      <c r="F1528" s="267"/>
      <c r="G1528" s="267"/>
      <c r="H1528" s="267"/>
      <c r="I1528" s="267"/>
      <c r="J1528" s="267"/>
    </row>
    <row r="1529" spans="1:10" ht="12.75">
      <c r="A1529" s="267"/>
      <c r="B1529" s="267"/>
      <c r="C1529" s="267"/>
      <c r="D1529" s="267"/>
      <c r="E1529" s="267"/>
      <c r="F1529" s="267"/>
      <c r="G1529" s="267"/>
      <c r="H1529" s="267"/>
      <c r="I1529" s="267"/>
      <c r="J1529" s="267"/>
    </row>
    <row r="1530" spans="1:10" ht="12.75">
      <c r="A1530" s="267"/>
      <c r="B1530" s="267"/>
      <c r="C1530" s="267"/>
      <c r="D1530" s="267"/>
      <c r="E1530" s="267"/>
      <c r="F1530" s="267"/>
      <c r="G1530" s="267"/>
      <c r="H1530" s="267"/>
      <c r="I1530" s="267"/>
      <c r="J1530" s="267"/>
    </row>
    <row r="1531" spans="1:10" ht="12.75">
      <c r="A1531" s="267"/>
      <c r="B1531" s="267"/>
      <c r="C1531" s="267"/>
      <c r="D1531" s="267"/>
      <c r="E1531" s="267"/>
      <c r="F1531" s="267"/>
      <c r="G1531" s="267"/>
      <c r="H1531" s="267"/>
      <c r="I1531" s="267"/>
      <c r="J1531" s="267"/>
    </row>
    <row r="1532" spans="1:10" ht="12.75">
      <c r="A1532" s="267"/>
      <c r="B1532" s="267"/>
      <c r="C1532" s="267"/>
      <c r="D1532" s="267"/>
      <c r="E1532" s="267"/>
      <c r="F1532" s="267"/>
      <c r="G1532" s="267"/>
      <c r="H1532" s="267"/>
      <c r="I1532" s="267"/>
      <c r="J1532" s="267"/>
    </row>
    <row r="1533" spans="1:10" ht="12.75">
      <c r="A1533" s="267"/>
      <c r="B1533" s="267"/>
      <c r="C1533" s="267"/>
      <c r="D1533" s="267"/>
      <c r="E1533" s="267"/>
      <c r="F1533" s="267"/>
      <c r="G1533" s="267"/>
      <c r="H1533" s="267"/>
      <c r="I1533" s="267"/>
      <c r="J1533" s="267"/>
    </row>
    <row r="1534" spans="1:10" ht="12.75">
      <c r="A1534" s="267"/>
      <c r="B1534" s="267"/>
      <c r="C1534" s="267"/>
      <c r="D1534" s="267"/>
      <c r="E1534" s="267"/>
      <c r="F1534" s="267"/>
      <c r="G1534" s="267"/>
      <c r="H1534" s="267"/>
      <c r="I1534" s="267"/>
      <c r="J1534" s="267"/>
    </row>
    <row r="1535" spans="1:10" ht="12.75">
      <c r="A1535" s="267"/>
      <c r="B1535" s="267"/>
      <c r="C1535" s="267"/>
      <c r="D1535" s="267"/>
      <c r="E1535" s="267"/>
      <c r="F1535" s="267"/>
      <c r="G1535" s="267"/>
      <c r="H1535" s="267"/>
      <c r="I1535" s="267"/>
      <c r="J1535" s="267"/>
    </row>
    <row r="1536" spans="1:10" ht="12.75">
      <c r="A1536" s="267"/>
      <c r="B1536" s="267"/>
      <c r="C1536" s="267"/>
      <c r="D1536" s="267"/>
      <c r="E1536" s="267"/>
      <c r="F1536" s="267"/>
      <c r="G1536" s="267"/>
      <c r="H1536" s="267"/>
      <c r="I1536" s="267"/>
      <c r="J1536" s="267"/>
    </row>
    <row r="1537" spans="1:10" ht="12.75">
      <c r="A1537" s="267"/>
      <c r="B1537" s="267"/>
      <c r="C1537" s="267"/>
      <c r="D1537" s="267"/>
      <c r="E1537" s="267"/>
      <c r="F1537" s="267"/>
      <c r="G1537" s="267"/>
      <c r="H1537" s="267"/>
      <c r="I1537" s="267"/>
      <c r="J1537" s="267"/>
    </row>
    <row r="1538" spans="1:10" ht="12.75">
      <c r="A1538" s="267"/>
      <c r="B1538" s="267"/>
      <c r="C1538" s="267"/>
      <c r="D1538" s="267"/>
      <c r="E1538" s="267"/>
      <c r="F1538" s="267"/>
      <c r="G1538" s="267"/>
      <c r="H1538" s="267"/>
      <c r="I1538" s="267"/>
      <c r="J1538" s="267"/>
    </row>
    <row r="1539" spans="1:10" ht="12.75">
      <c r="A1539" s="267"/>
      <c r="B1539" s="267"/>
      <c r="C1539" s="267"/>
      <c r="D1539" s="267"/>
      <c r="E1539" s="267"/>
      <c r="F1539" s="267"/>
      <c r="G1539" s="267"/>
      <c r="H1539" s="267"/>
      <c r="I1539" s="267"/>
      <c r="J1539" s="267"/>
    </row>
    <row r="1540" spans="1:10" ht="12.75">
      <c r="A1540" s="267"/>
      <c r="B1540" s="267"/>
      <c r="C1540" s="267"/>
      <c r="D1540" s="267"/>
      <c r="E1540" s="267"/>
      <c r="F1540" s="267"/>
      <c r="G1540" s="267"/>
      <c r="H1540" s="267"/>
      <c r="I1540" s="267"/>
      <c r="J1540" s="267"/>
    </row>
    <row r="1541" spans="1:10" ht="12.75">
      <c r="A1541" s="267"/>
      <c r="B1541" s="267"/>
      <c r="C1541" s="267"/>
      <c r="D1541" s="267"/>
      <c r="E1541" s="267"/>
      <c r="F1541" s="267"/>
      <c r="G1541" s="267"/>
      <c r="H1541" s="267"/>
      <c r="I1541" s="267"/>
      <c r="J1541" s="267"/>
    </row>
    <row r="1542" spans="1:10" ht="12.75">
      <c r="A1542" s="267"/>
      <c r="B1542" s="267"/>
      <c r="C1542" s="267"/>
      <c r="D1542" s="267"/>
      <c r="E1542" s="267"/>
      <c r="F1542" s="267"/>
      <c r="G1542" s="267"/>
      <c r="H1542" s="267"/>
      <c r="I1542" s="267"/>
      <c r="J1542" s="267"/>
    </row>
    <row r="1543" spans="1:10" ht="12.75">
      <c r="A1543" s="267"/>
      <c r="B1543" s="267"/>
      <c r="C1543" s="267"/>
      <c r="D1543" s="267"/>
      <c r="E1543" s="267"/>
      <c r="F1543" s="267"/>
      <c r="G1543" s="267"/>
      <c r="H1543" s="267"/>
      <c r="I1543" s="267"/>
      <c r="J1543" s="267"/>
    </row>
    <row r="1544" spans="1:10" ht="12.75">
      <c r="A1544" s="267"/>
      <c r="B1544" s="267"/>
      <c r="C1544" s="267"/>
      <c r="D1544" s="267"/>
      <c r="E1544" s="267"/>
      <c r="F1544" s="267"/>
      <c r="G1544" s="267"/>
      <c r="H1544" s="267"/>
      <c r="I1544" s="267"/>
      <c r="J1544" s="267"/>
    </row>
    <row r="1545" spans="1:10" ht="12.75">
      <c r="A1545" s="267"/>
      <c r="B1545" s="267"/>
      <c r="C1545" s="267"/>
      <c r="D1545" s="267"/>
      <c r="E1545" s="267"/>
      <c r="F1545" s="267"/>
      <c r="G1545" s="267"/>
      <c r="H1545" s="267"/>
      <c r="I1545" s="267"/>
      <c r="J1545" s="267"/>
    </row>
    <row r="1546" spans="1:10" ht="12.75">
      <c r="A1546" s="267"/>
      <c r="B1546" s="267"/>
      <c r="C1546" s="267"/>
      <c r="D1546" s="267"/>
      <c r="E1546" s="267"/>
      <c r="F1546" s="267"/>
      <c r="G1546" s="267"/>
      <c r="H1546" s="267"/>
      <c r="I1546" s="267"/>
      <c r="J1546" s="267"/>
    </row>
    <row r="1547" spans="1:10" ht="12.75">
      <c r="A1547" s="267"/>
      <c r="B1547" s="267"/>
      <c r="C1547" s="267"/>
      <c r="D1547" s="267"/>
      <c r="E1547" s="267"/>
      <c r="F1547" s="267"/>
      <c r="G1547" s="267"/>
      <c r="H1547" s="267"/>
      <c r="I1547" s="267"/>
      <c r="J1547" s="267"/>
    </row>
    <row r="1548" spans="1:10" ht="12.75">
      <c r="A1548" s="267"/>
      <c r="B1548" s="267"/>
      <c r="C1548" s="267"/>
      <c r="D1548" s="267"/>
      <c r="E1548" s="267"/>
      <c r="F1548" s="267"/>
      <c r="G1548" s="267"/>
      <c r="H1548" s="267"/>
      <c r="I1548" s="267"/>
      <c r="J1548" s="267"/>
    </row>
    <row r="1549" spans="1:10" ht="12.75">
      <c r="A1549" s="267"/>
      <c r="B1549" s="267"/>
      <c r="C1549" s="267"/>
      <c r="D1549" s="267"/>
      <c r="E1549" s="267"/>
      <c r="F1549" s="267"/>
      <c r="G1549" s="267"/>
      <c r="H1549" s="267"/>
      <c r="I1549" s="267"/>
      <c r="J1549" s="267"/>
    </row>
    <row r="1550" spans="1:10" ht="12.75">
      <c r="A1550" s="267"/>
      <c r="B1550" s="267"/>
      <c r="C1550" s="267"/>
      <c r="D1550" s="267"/>
      <c r="E1550" s="267"/>
      <c r="F1550" s="267"/>
      <c r="G1550" s="267"/>
      <c r="H1550" s="267"/>
      <c r="I1550" s="267"/>
      <c r="J1550" s="267"/>
    </row>
    <row r="1551" spans="1:10" ht="12.75">
      <c r="A1551" s="267"/>
      <c r="B1551" s="267"/>
      <c r="C1551" s="267"/>
      <c r="D1551" s="267"/>
      <c r="E1551" s="267"/>
      <c r="F1551" s="267"/>
      <c r="G1551" s="267"/>
      <c r="H1551" s="267"/>
      <c r="I1551" s="267"/>
      <c r="J1551" s="267"/>
    </row>
    <row r="1552" spans="1:10" ht="12.75">
      <c r="A1552" s="267"/>
      <c r="B1552" s="267"/>
      <c r="C1552" s="267"/>
      <c r="D1552" s="267"/>
      <c r="E1552" s="267"/>
      <c r="F1552" s="267"/>
      <c r="G1552" s="267"/>
      <c r="H1552" s="267"/>
      <c r="I1552" s="267"/>
      <c r="J1552" s="267"/>
    </row>
    <row r="1553" spans="1:10" ht="12.75">
      <c r="A1553" s="267"/>
      <c r="B1553" s="267"/>
      <c r="C1553" s="267"/>
      <c r="D1553" s="267"/>
      <c r="E1553" s="267"/>
      <c r="F1553" s="267"/>
      <c r="G1553" s="267"/>
      <c r="H1553" s="267"/>
      <c r="I1553" s="267"/>
      <c r="J1553" s="267"/>
    </row>
    <row r="1554" spans="1:10" ht="12.75">
      <c r="A1554" s="267"/>
      <c r="B1554" s="267"/>
      <c r="C1554" s="267"/>
      <c r="D1554" s="267"/>
      <c r="E1554" s="267"/>
      <c r="F1554" s="267"/>
      <c r="G1554" s="267"/>
      <c r="H1554" s="267"/>
      <c r="I1554" s="267"/>
      <c r="J1554" s="267"/>
    </row>
    <row r="1555" spans="1:10" ht="12.75">
      <c r="A1555" s="267"/>
      <c r="B1555" s="267"/>
      <c r="C1555" s="267"/>
      <c r="D1555" s="267"/>
      <c r="E1555" s="267"/>
      <c r="F1555" s="267"/>
      <c r="G1555" s="267"/>
      <c r="H1555" s="267"/>
      <c r="I1555" s="267"/>
      <c r="J1555" s="267"/>
    </row>
    <row r="1556" spans="1:10" ht="12.75">
      <c r="A1556" s="267"/>
      <c r="B1556" s="267"/>
      <c r="C1556" s="267"/>
      <c r="D1556" s="267"/>
      <c r="E1556" s="267"/>
      <c r="F1556" s="267"/>
      <c r="G1556" s="267"/>
      <c r="H1556" s="267"/>
      <c r="I1556" s="267"/>
      <c r="J1556" s="267"/>
    </row>
    <row r="1557" spans="1:10" ht="12.75">
      <c r="A1557" s="267"/>
      <c r="B1557" s="267"/>
      <c r="C1557" s="267"/>
      <c r="D1557" s="267"/>
      <c r="E1557" s="267"/>
      <c r="F1557" s="267"/>
      <c r="G1557" s="267"/>
      <c r="H1557" s="267"/>
      <c r="I1557" s="267"/>
      <c r="J1557" s="267"/>
    </row>
    <row r="1558" spans="1:10" ht="12.75">
      <c r="A1558" s="267"/>
      <c r="B1558" s="267"/>
      <c r="C1558" s="267"/>
      <c r="D1558" s="267"/>
      <c r="E1558" s="267"/>
      <c r="F1558" s="267"/>
      <c r="G1558" s="267"/>
      <c r="H1558" s="267"/>
      <c r="I1558" s="267"/>
      <c r="J1558" s="267"/>
    </row>
    <row r="1559" spans="1:10" ht="12.75">
      <c r="A1559" s="267"/>
      <c r="B1559" s="267"/>
      <c r="C1559" s="267"/>
      <c r="D1559" s="267"/>
      <c r="E1559" s="267"/>
      <c r="F1559" s="267"/>
      <c r="G1559" s="267"/>
      <c r="H1559" s="267"/>
      <c r="I1559" s="267"/>
      <c r="J1559" s="267"/>
    </row>
    <row r="1560" spans="1:10" ht="12.75">
      <c r="A1560" s="267"/>
      <c r="B1560" s="267"/>
      <c r="C1560" s="267"/>
      <c r="D1560" s="267"/>
      <c r="E1560" s="267"/>
      <c r="F1560" s="267"/>
      <c r="G1560" s="267"/>
      <c r="H1560" s="267"/>
      <c r="I1560" s="267"/>
      <c r="J1560" s="267"/>
    </row>
    <row r="1561" spans="1:10" ht="12.75">
      <c r="A1561" s="267"/>
      <c r="B1561" s="267"/>
      <c r="C1561" s="267"/>
      <c r="D1561" s="267"/>
      <c r="E1561" s="267"/>
      <c r="F1561" s="267"/>
      <c r="G1561" s="267"/>
      <c r="H1561" s="267"/>
      <c r="I1561" s="267"/>
      <c r="J1561" s="267"/>
    </row>
    <row r="1562" spans="1:10" ht="12.75">
      <c r="A1562" s="267"/>
      <c r="B1562" s="267"/>
      <c r="C1562" s="267"/>
      <c r="D1562" s="267"/>
      <c r="E1562" s="267"/>
      <c r="F1562" s="267"/>
      <c r="G1562" s="267"/>
      <c r="H1562" s="267"/>
      <c r="I1562" s="267"/>
      <c r="J1562" s="267"/>
    </row>
    <row r="1563" spans="1:10" ht="12.75">
      <c r="A1563" s="267"/>
      <c r="B1563" s="267"/>
      <c r="C1563" s="267"/>
      <c r="D1563" s="267"/>
      <c r="E1563" s="267"/>
      <c r="F1563" s="267"/>
      <c r="G1563" s="267"/>
      <c r="H1563" s="267"/>
      <c r="I1563" s="267"/>
      <c r="J1563" s="267"/>
    </row>
    <row r="1564" spans="1:10" ht="12.75">
      <c r="A1564" s="267"/>
      <c r="B1564" s="267"/>
      <c r="C1564" s="267"/>
      <c r="D1564" s="267"/>
      <c r="E1564" s="267"/>
      <c r="F1564" s="267"/>
      <c r="G1564" s="267"/>
      <c r="H1564" s="267"/>
      <c r="I1564" s="267"/>
      <c r="J1564" s="267"/>
    </row>
    <row r="1565" spans="1:10" ht="12.75">
      <c r="A1565" s="267"/>
      <c r="B1565" s="267"/>
      <c r="C1565" s="267"/>
      <c r="D1565" s="267"/>
      <c r="E1565" s="267"/>
      <c r="F1565" s="267"/>
      <c r="G1565" s="267"/>
      <c r="H1565" s="267"/>
      <c r="I1565" s="267"/>
      <c r="J1565" s="267"/>
    </row>
    <row r="1566" spans="1:10" ht="12.75">
      <c r="A1566" s="267"/>
      <c r="B1566" s="267"/>
      <c r="C1566" s="267"/>
      <c r="D1566" s="267"/>
      <c r="E1566" s="267"/>
      <c r="F1566" s="267"/>
      <c r="G1566" s="267"/>
      <c r="H1566" s="267"/>
      <c r="I1566" s="267"/>
      <c r="J1566" s="267"/>
    </row>
    <row r="1567" spans="1:10" ht="12.75">
      <c r="A1567" s="267"/>
      <c r="B1567" s="267"/>
      <c r="C1567" s="267"/>
      <c r="D1567" s="267"/>
      <c r="E1567" s="267"/>
      <c r="F1567" s="267"/>
      <c r="G1567" s="267"/>
      <c r="H1567" s="267"/>
      <c r="I1567" s="267"/>
      <c r="J1567" s="267"/>
    </row>
    <row r="1568" spans="1:10" ht="12.75">
      <c r="A1568" s="267"/>
      <c r="B1568" s="267"/>
      <c r="C1568" s="267"/>
      <c r="D1568" s="267"/>
      <c r="E1568" s="267"/>
      <c r="F1568" s="267"/>
      <c r="G1568" s="267"/>
      <c r="H1568" s="267"/>
      <c r="I1568" s="267"/>
      <c r="J1568" s="267"/>
    </row>
    <row r="1569" spans="1:10" ht="12.75">
      <c r="A1569" s="267"/>
      <c r="B1569" s="267"/>
      <c r="C1569" s="267"/>
      <c r="D1569" s="267"/>
      <c r="E1569" s="267"/>
      <c r="F1569" s="267"/>
      <c r="G1569" s="267"/>
      <c r="H1569" s="267"/>
      <c r="I1569" s="267"/>
      <c r="J1569" s="267"/>
    </row>
    <row r="1570" spans="1:10" ht="12.75">
      <c r="A1570" s="267"/>
      <c r="B1570" s="267"/>
      <c r="C1570" s="267"/>
      <c r="D1570" s="267"/>
      <c r="E1570" s="267"/>
      <c r="F1570" s="267"/>
      <c r="G1570" s="267"/>
      <c r="H1570" s="267"/>
      <c r="I1570" s="267"/>
      <c r="J1570" s="267"/>
    </row>
    <row r="1571" spans="1:10" ht="12.75">
      <c r="A1571" s="267"/>
      <c r="B1571" s="267"/>
      <c r="C1571" s="267"/>
      <c r="D1571" s="267"/>
      <c r="E1571" s="267"/>
      <c r="F1571" s="267"/>
      <c r="G1571" s="267"/>
      <c r="H1571" s="267"/>
      <c r="I1571" s="267"/>
      <c r="J1571" s="267"/>
    </row>
    <row r="1572" spans="1:10" ht="12.75">
      <c r="A1572" s="267"/>
      <c r="B1572" s="267"/>
      <c r="C1572" s="267"/>
      <c r="D1572" s="267"/>
      <c r="E1572" s="267"/>
      <c r="F1572" s="267"/>
      <c r="G1572" s="267"/>
      <c r="H1572" s="267"/>
      <c r="I1572" s="267"/>
      <c r="J1572" s="267"/>
    </row>
    <row r="1573" spans="1:10" ht="12.75">
      <c r="A1573" s="267"/>
      <c r="B1573" s="267"/>
      <c r="C1573" s="267"/>
      <c r="D1573" s="267"/>
      <c r="E1573" s="267"/>
      <c r="F1573" s="267"/>
      <c r="G1573" s="267"/>
      <c r="H1573" s="267"/>
      <c r="I1573" s="267"/>
      <c r="J1573" s="267"/>
    </row>
    <row r="1574" spans="1:10" ht="12.75">
      <c r="A1574" s="267"/>
      <c r="B1574" s="267"/>
      <c r="C1574" s="267"/>
      <c r="D1574" s="267"/>
      <c r="E1574" s="267"/>
      <c r="F1574" s="267"/>
      <c r="G1574" s="267"/>
      <c r="H1574" s="267"/>
      <c r="I1574" s="267"/>
      <c r="J1574" s="267"/>
    </row>
    <row r="1575" spans="1:10" ht="12.75">
      <c r="A1575" s="267"/>
      <c r="B1575" s="267"/>
      <c r="C1575" s="267"/>
      <c r="D1575" s="267"/>
      <c r="E1575" s="267"/>
      <c r="F1575" s="267"/>
      <c r="G1575" s="267"/>
      <c r="H1575" s="267"/>
      <c r="I1575" s="267"/>
      <c r="J1575" s="267"/>
    </row>
    <row r="1576" spans="1:10" ht="12.75">
      <c r="A1576" s="267"/>
      <c r="B1576" s="267"/>
      <c r="C1576" s="267"/>
      <c r="D1576" s="267"/>
      <c r="E1576" s="267"/>
      <c r="F1576" s="267"/>
      <c r="G1576" s="267"/>
      <c r="H1576" s="267"/>
      <c r="I1576" s="267"/>
      <c r="J1576" s="267"/>
    </row>
    <row r="1577" spans="1:10" ht="12.75">
      <c r="A1577" s="267"/>
      <c r="B1577" s="267"/>
      <c r="C1577" s="267"/>
      <c r="D1577" s="267"/>
      <c r="E1577" s="267"/>
      <c r="F1577" s="267"/>
      <c r="G1577" s="267"/>
      <c r="H1577" s="267"/>
      <c r="I1577" s="267"/>
      <c r="J1577" s="267"/>
    </row>
    <row r="1578" spans="1:10" ht="12.75">
      <c r="A1578" s="267"/>
      <c r="B1578" s="267"/>
      <c r="C1578" s="267"/>
      <c r="D1578" s="267"/>
      <c r="E1578" s="267"/>
      <c r="F1578" s="267"/>
      <c r="G1578" s="267"/>
      <c r="H1578" s="267"/>
      <c r="I1578" s="267"/>
      <c r="J1578" s="267"/>
    </row>
    <row r="1579" spans="1:10" ht="12.75">
      <c r="A1579" s="267"/>
      <c r="B1579" s="267"/>
      <c r="C1579" s="267"/>
      <c r="D1579" s="267"/>
      <c r="E1579" s="267"/>
      <c r="F1579" s="267"/>
      <c r="G1579" s="267"/>
      <c r="H1579" s="267"/>
      <c r="I1579" s="267"/>
      <c r="J1579" s="267"/>
    </row>
    <row r="1580" spans="1:10" ht="12.75">
      <c r="A1580" s="267"/>
      <c r="B1580" s="267"/>
      <c r="C1580" s="267"/>
      <c r="D1580" s="267"/>
      <c r="E1580" s="267"/>
      <c r="F1580" s="267"/>
      <c r="G1580" s="267"/>
      <c r="H1580" s="267"/>
      <c r="I1580" s="267"/>
      <c r="J1580" s="267"/>
    </row>
    <row r="1581" spans="1:10" ht="12.75">
      <c r="A1581" s="267"/>
      <c r="B1581" s="267"/>
      <c r="C1581" s="267"/>
      <c r="D1581" s="267"/>
      <c r="E1581" s="267"/>
      <c r="F1581" s="267"/>
      <c r="G1581" s="267"/>
      <c r="H1581" s="267"/>
      <c r="I1581" s="267"/>
      <c r="J1581" s="267"/>
    </row>
    <row r="1582" spans="1:10" ht="12.75">
      <c r="A1582" s="267"/>
      <c r="B1582" s="267"/>
      <c r="C1582" s="267"/>
      <c r="D1582" s="267"/>
      <c r="E1582" s="267"/>
      <c r="F1582" s="267"/>
      <c r="G1582" s="267"/>
      <c r="H1582" s="267"/>
      <c r="I1582" s="267"/>
      <c r="J1582" s="267"/>
    </row>
    <row r="1583" spans="1:10" ht="12.75">
      <c r="A1583" s="267"/>
      <c r="B1583" s="267"/>
      <c r="C1583" s="267"/>
      <c r="D1583" s="267"/>
      <c r="E1583" s="267"/>
      <c r="F1583" s="267"/>
      <c r="G1583" s="267"/>
      <c r="H1583" s="267"/>
      <c r="I1583" s="267"/>
      <c r="J1583" s="267"/>
    </row>
    <row r="1584" spans="1:10" ht="12.75">
      <c r="A1584" s="267"/>
      <c r="B1584" s="267"/>
      <c r="C1584" s="267"/>
      <c r="D1584" s="267"/>
      <c r="E1584" s="267"/>
      <c r="F1584" s="267"/>
      <c r="G1584" s="267"/>
      <c r="H1584" s="267"/>
      <c r="I1584" s="267"/>
      <c r="J1584" s="267"/>
    </row>
    <row r="1585" spans="1:10" ht="12.75">
      <c r="A1585" s="267"/>
      <c r="B1585" s="267"/>
      <c r="C1585" s="267"/>
      <c r="D1585" s="267"/>
      <c r="E1585" s="267"/>
      <c r="F1585" s="267"/>
      <c r="G1585" s="267"/>
      <c r="H1585" s="267"/>
      <c r="I1585" s="267"/>
      <c r="J1585" s="267"/>
    </row>
    <row r="1586" spans="1:10" ht="12.75">
      <c r="A1586" s="267"/>
      <c r="B1586" s="267"/>
      <c r="C1586" s="267"/>
      <c r="D1586" s="267"/>
      <c r="E1586" s="267"/>
      <c r="F1586" s="267"/>
      <c r="G1586" s="267"/>
      <c r="H1586" s="267"/>
      <c r="I1586" s="267"/>
      <c r="J1586" s="267"/>
    </row>
    <row r="1587" spans="1:10" ht="12.75">
      <c r="A1587" s="267"/>
      <c r="B1587" s="267"/>
      <c r="C1587" s="267"/>
      <c r="D1587" s="267"/>
      <c r="E1587" s="267"/>
      <c r="F1587" s="267"/>
      <c r="G1587" s="267"/>
      <c r="H1587" s="267"/>
      <c r="I1587" s="267"/>
      <c r="J1587" s="267"/>
    </row>
    <row r="1588" spans="1:10" ht="12.75">
      <c r="A1588" s="267"/>
      <c r="B1588" s="267"/>
      <c r="C1588" s="267"/>
      <c r="D1588" s="267"/>
      <c r="E1588" s="267"/>
      <c r="F1588" s="267"/>
      <c r="G1588" s="267"/>
      <c r="H1588" s="267"/>
      <c r="I1588" s="267"/>
      <c r="J1588" s="267"/>
    </row>
    <row r="1589" spans="1:10" ht="12.75">
      <c r="A1589" s="267"/>
      <c r="B1589" s="267"/>
      <c r="C1589" s="267"/>
      <c r="D1589" s="267"/>
      <c r="E1589" s="267"/>
      <c r="F1589" s="267"/>
      <c r="G1589" s="267"/>
      <c r="H1589" s="267"/>
      <c r="I1589" s="267"/>
      <c r="J1589" s="267"/>
    </row>
    <row r="1590" spans="1:10" ht="12.75">
      <c r="A1590" s="267"/>
      <c r="B1590" s="267"/>
      <c r="C1590" s="267"/>
      <c r="D1590" s="267"/>
      <c r="E1590" s="267"/>
      <c r="F1590" s="267"/>
      <c r="G1590" s="267"/>
      <c r="H1590" s="267"/>
      <c r="I1590" s="267"/>
      <c r="J1590" s="267"/>
    </row>
    <row r="1591" spans="1:10" ht="12.75">
      <c r="A1591" s="267"/>
      <c r="B1591" s="267"/>
      <c r="C1591" s="267"/>
      <c r="D1591" s="267"/>
      <c r="E1591" s="267"/>
      <c r="F1591" s="267"/>
      <c r="G1591" s="267"/>
      <c r="H1591" s="267"/>
      <c r="I1591" s="267"/>
      <c r="J1591" s="267"/>
    </row>
    <row r="1592" spans="1:10" ht="12.75">
      <c r="A1592" s="267"/>
      <c r="B1592" s="267"/>
      <c r="C1592" s="267"/>
      <c r="D1592" s="267"/>
      <c r="E1592" s="267"/>
      <c r="F1592" s="267"/>
      <c r="G1592" s="267"/>
      <c r="H1592" s="267"/>
      <c r="I1592" s="267"/>
      <c r="J1592" s="267"/>
    </row>
    <row r="1593" spans="1:10" ht="12.75">
      <c r="A1593" s="267"/>
      <c r="B1593" s="267"/>
      <c r="C1593" s="267"/>
      <c r="D1593" s="267"/>
      <c r="E1593" s="267"/>
      <c r="F1593" s="267"/>
      <c r="G1593" s="267"/>
      <c r="H1593" s="267"/>
      <c r="I1593" s="267"/>
      <c r="J1593" s="267"/>
    </row>
    <row r="1594" spans="1:10" ht="12.75">
      <c r="A1594" s="267"/>
      <c r="B1594" s="267"/>
      <c r="C1594" s="267"/>
      <c r="D1594" s="267"/>
      <c r="E1594" s="267"/>
      <c r="F1594" s="267"/>
      <c r="G1594" s="267"/>
      <c r="H1594" s="267"/>
      <c r="I1594" s="267"/>
      <c r="J1594" s="267"/>
    </row>
    <row r="1595" spans="1:10" ht="12.75">
      <c r="A1595" s="267"/>
      <c r="B1595" s="267"/>
      <c r="C1595" s="267"/>
      <c r="D1595" s="267"/>
      <c r="E1595" s="267"/>
      <c r="F1595" s="267"/>
      <c r="G1595" s="267"/>
      <c r="H1595" s="267"/>
      <c r="I1595" s="267"/>
      <c r="J1595" s="267"/>
    </row>
    <row r="1596" spans="1:10" ht="12.75">
      <c r="A1596" s="267"/>
      <c r="B1596" s="267"/>
      <c r="C1596" s="267"/>
      <c r="D1596" s="267"/>
      <c r="E1596" s="267"/>
      <c r="F1596" s="267"/>
      <c r="G1596" s="267"/>
      <c r="H1596" s="267"/>
      <c r="I1596" s="267"/>
      <c r="J1596" s="267"/>
    </row>
    <row r="1597" spans="1:10" ht="12.75">
      <c r="A1597" s="267"/>
      <c r="B1597" s="267"/>
      <c r="C1597" s="267"/>
      <c r="D1597" s="267"/>
      <c r="E1597" s="267"/>
      <c r="F1597" s="267"/>
      <c r="G1597" s="267"/>
      <c r="H1597" s="267"/>
      <c r="I1597" s="267"/>
      <c r="J1597" s="267"/>
    </row>
    <row r="1598" spans="1:10" ht="12.75">
      <c r="A1598" s="267"/>
      <c r="B1598" s="267"/>
      <c r="C1598" s="267"/>
      <c r="D1598" s="267"/>
      <c r="E1598" s="267"/>
      <c r="F1598" s="267"/>
      <c r="G1598" s="267"/>
      <c r="H1598" s="267"/>
      <c r="I1598" s="267"/>
      <c r="J1598" s="267"/>
    </row>
    <row r="1599" spans="1:10" ht="12.75">
      <c r="A1599" s="267"/>
      <c r="B1599" s="267"/>
      <c r="C1599" s="267"/>
      <c r="D1599" s="267"/>
      <c r="E1599" s="267"/>
      <c r="F1599" s="267"/>
      <c r="G1599" s="267"/>
      <c r="H1599" s="267"/>
      <c r="I1599" s="267"/>
      <c r="J1599" s="267"/>
    </row>
    <row r="1600" spans="1:10" ht="12.75">
      <c r="A1600" s="267"/>
      <c r="B1600" s="267"/>
      <c r="C1600" s="267"/>
      <c r="D1600" s="267"/>
      <c r="E1600" s="267"/>
      <c r="F1600" s="267"/>
      <c r="G1600" s="267"/>
      <c r="H1600" s="267"/>
      <c r="I1600" s="267"/>
      <c r="J1600" s="267"/>
    </row>
    <row r="1601" spans="1:10" ht="12.75">
      <c r="A1601" s="267"/>
      <c r="B1601" s="267"/>
      <c r="C1601" s="267"/>
      <c r="D1601" s="267"/>
      <c r="E1601" s="267"/>
      <c r="F1601" s="267"/>
      <c r="G1601" s="267"/>
      <c r="H1601" s="267"/>
      <c r="I1601" s="267"/>
      <c r="J1601" s="267"/>
    </row>
    <row r="1602" spans="1:10" ht="12.75">
      <c r="A1602" s="267"/>
      <c r="B1602" s="267"/>
      <c r="C1602" s="267"/>
      <c r="D1602" s="267"/>
      <c r="E1602" s="267"/>
      <c r="F1602" s="267"/>
      <c r="G1602" s="267"/>
      <c r="H1602" s="267"/>
      <c r="I1602" s="267"/>
      <c r="J1602" s="267"/>
    </row>
    <row r="1603" spans="1:10" ht="12.75">
      <c r="A1603" s="267"/>
      <c r="B1603" s="267"/>
      <c r="C1603" s="267"/>
      <c r="D1603" s="267"/>
      <c r="E1603" s="267"/>
      <c r="F1603" s="267"/>
      <c r="G1603" s="267"/>
      <c r="H1603" s="267"/>
      <c r="I1603" s="267"/>
      <c r="J1603" s="267"/>
    </row>
    <row r="1604" spans="1:10" ht="12.75">
      <c r="A1604" s="267"/>
      <c r="B1604" s="267"/>
      <c r="C1604" s="267"/>
      <c r="D1604" s="267"/>
      <c r="E1604" s="267"/>
      <c r="F1604" s="267"/>
      <c r="G1604" s="267"/>
      <c r="H1604" s="267"/>
      <c r="I1604" s="267"/>
      <c r="J1604" s="267"/>
    </row>
    <row r="1605" spans="1:10" ht="12.75">
      <c r="A1605" s="267"/>
      <c r="B1605" s="267"/>
      <c r="C1605" s="267"/>
      <c r="D1605" s="267"/>
      <c r="E1605" s="267"/>
      <c r="F1605" s="267"/>
      <c r="G1605" s="267"/>
      <c r="H1605" s="267"/>
      <c r="I1605" s="267"/>
      <c r="J1605" s="267"/>
    </row>
    <row r="1606" spans="1:10" ht="12.75">
      <c r="A1606" s="267"/>
      <c r="B1606" s="267"/>
      <c r="C1606" s="267"/>
      <c r="D1606" s="267"/>
      <c r="E1606" s="267"/>
      <c r="F1606" s="267"/>
      <c r="G1606" s="267"/>
      <c r="H1606" s="267"/>
      <c r="I1606" s="267"/>
      <c r="J1606" s="267"/>
    </row>
    <row r="1607" spans="1:10" ht="12.75">
      <c r="A1607" s="267"/>
      <c r="B1607" s="267"/>
      <c r="C1607" s="267"/>
      <c r="D1607" s="267"/>
      <c r="E1607" s="267"/>
      <c r="F1607" s="267"/>
      <c r="G1607" s="267"/>
      <c r="H1607" s="267"/>
      <c r="I1607" s="267"/>
      <c r="J1607" s="267"/>
    </row>
    <row r="1608" spans="1:10" ht="12.75">
      <c r="A1608" s="267"/>
      <c r="B1608" s="267"/>
      <c r="C1608" s="267"/>
      <c r="D1608" s="267"/>
      <c r="E1608" s="267"/>
      <c r="F1608" s="267"/>
      <c r="G1608" s="267"/>
      <c r="H1608" s="267"/>
      <c r="I1608" s="267"/>
      <c r="J1608" s="267"/>
    </row>
    <row r="1609" spans="1:10" ht="12.75">
      <c r="A1609" s="267"/>
      <c r="B1609" s="267"/>
      <c r="C1609" s="267"/>
      <c r="D1609" s="267"/>
      <c r="E1609" s="267"/>
      <c r="F1609" s="267"/>
      <c r="G1609" s="267"/>
      <c r="H1609" s="267"/>
      <c r="I1609" s="267"/>
      <c r="J1609" s="267"/>
    </row>
    <row r="1610" spans="1:10" ht="12.75">
      <c r="A1610" s="267"/>
      <c r="B1610" s="267"/>
      <c r="C1610" s="267"/>
      <c r="D1610" s="267"/>
      <c r="E1610" s="267"/>
      <c r="F1610" s="267"/>
      <c r="G1610" s="267"/>
      <c r="H1610" s="267"/>
      <c r="I1610" s="267"/>
      <c r="J1610" s="267"/>
    </row>
    <row r="1611" spans="1:10" ht="12.75">
      <c r="A1611" s="267"/>
      <c r="B1611" s="267"/>
      <c r="C1611" s="267"/>
      <c r="D1611" s="267"/>
      <c r="E1611" s="267"/>
      <c r="F1611" s="267"/>
      <c r="G1611" s="267"/>
      <c r="H1611" s="267"/>
      <c r="I1611" s="267"/>
      <c r="J1611" s="267"/>
    </row>
    <row r="1612" spans="1:10" ht="12.75">
      <c r="A1612" s="267"/>
      <c r="B1612" s="267"/>
      <c r="C1612" s="267"/>
      <c r="D1612" s="267"/>
      <c r="E1612" s="267"/>
      <c r="F1612" s="267"/>
      <c r="G1612" s="267"/>
      <c r="H1612" s="267"/>
      <c r="I1612" s="267"/>
      <c r="J1612" s="267"/>
    </row>
    <row r="1613" spans="1:10" ht="12.75">
      <c r="A1613" s="267"/>
      <c r="B1613" s="267"/>
      <c r="C1613" s="267"/>
      <c r="D1613" s="267"/>
      <c r="E1613" s="267"/>
      <c r="F1613" s="267"/>
      <c r="G1613" s="267"/>
      <c r="H1613" s="267"/>
      <c r="I1613" s="267"/>
      <c r="J1613" s="267"/>
    </row>
    <row r="1614" spans="1:10" ht="12.75">
      <c r="A1614" s="267"/>
      <c r="B1614" s="267"/>
      <c r="C1614" s="267"/>
      <c r="D1614" s="267"/>
      <c r="E1614" s="267"/>
      <c r="F1614" s="267"/>
      <c r="G1614" s="267"/>
      <c r="H1614" s="267"/>
      <c r="I1614" s="267"/>
      <c r="J1614" s="267"/>
    </row>
    <row r="1615" spans="1:10" ht="12.75">
      <c r="A1615" s="267"/>
      <c r="B1615" s="267"/>
      <c r="C1615" s="267"/>
      <c r="D1615" s="267"/>
      <c r="E1615" s="267"/>
      <c r="F1615" s="267"/>
      <c r="G1615" s="267"/>
      <c r="H1615" s="267"/>
      <c r="I1615" s="267"/>
      <c r="J1615" s="267"/>
    </row>
    <row r="1616" spans="1:10" ht="12.75">
      <c r="A1616" s="267"/>
      <c r="B1616" s="267"/>
      <c r="C1616" s="267"/>
      <c r="D1616" s="267"/>
      <c r="E1616" s="267"/>
      <c r="F1616" s="267"/>
      <c r="G1616" s="267"/>
      <c r="H1616" s="267"/>
      <c r="I1616" s="267"/>
      <c r="J1616" s="267"/>
    </row>
    <row r="1617" spans="1:10" ht="12.75">
      <c r="A1617" s="267"/>
      <c r="B1617" s="267"/>
      <c r="C1617" s="267"/>
      <c r="D1617" s="267"/>
      <c r="E1617" s="267"/>
      <c r="F1617" s="267"/>
      <c r="G1617" s="267"/>
      <c r="H1617" s="267"/>
      <c r="I1617" s="267"/>
      <c r="J1617" s="267"/>
    </row>
    <row r="1618" spans="1:10" ht="12.75">
      <c r="A1618" s="267"/>
      <c r="B1618" s="267"/>
      <c r="C1618" s="267"/>
      <c r="D1618" s="267"/>
      <c r="E1618" s="267"/>
      <c r="F1618" s="267"/>
      <c r="G1618" s="267"/>
      <c r="H1618" s="267"/>
      <c r="I1618" s="267"/>
      <c r="J1618" s="267"/>
    </row>
    <row r="1619" spans="1:10" ht="12.75">
      <c r="A1619" s="267"/>
      <c r="B1619" s="267"/>
      <c r="C1619" s="267"/>
      <c r="D1619" s="267"/>
      <c r="E1619" s="267"/>
      <c r="F1619" s="267"/>
      <c r="G1619" s="267"/>
      <c r="H1619" s="267"/>
      <c r="I1619" s="267"/>
      <c r="J1619" s="267"/>
    </row>
    <row r="1620" spans="1:10" ht="12.75">
      <c r="A1620" s="267"/>
      <c r="B1620" s="267"/>
      <c r="C1620" s="267"/>
      <c r="D1620" s="267"/>
      <c r="E1620" s="267"/>
      <c r="F1620" s="267"/>
      <c r="G1620" s="267"/>
      <c r="H1620" s="267"/>
      <c r="I1620" s="267"/>
      <c r="J1620" s="267"/>
    </row>
    <row r="1621" spans="1:10" ht="12.75">
      <c r="A1621" s="267"/>
      <c r="B1621" s="267"/>
      <c r="C1621" s="267"/>
      <c r="D1621" s="267"/>
      <c r="E1621" s="267"/>
      <c r="F1621" s="267"/>
      <c r="G1621" s="267"/>
      <c r="H1621" s="267"/>
      <c r="I1621" s="267"/>
      <c r="J1621" s="267"/>
    </row>
    <row r="1622" spans="1:10" ht="12.75">
      <c r="A1622" s="267"/>
      <c r="B1622" s="267"/>
      <c r="C1622" s="267"/>
      <c r="D1622" s="267"/>
      <c r="E1622" s="267"/>
      <c r="F1622" s="267"/>
      <c r="G1622" s="267"/>
      <c r="H1622" s="267"/>
      <c r="I1622" s="267"/>
      <c r="J1622" s="267"/>
    </row>
    <row r="1623" spans="1:10" ht="12.75">
      <c r="A1623" s="267"/>
      <c r="B1623" s="267"/>
      <c r="C1623" s="267"/>
      <c r="D1623" s="267"/>
      <c r="E1623" s="267"/>
      <c r="F1623" s="267"/>
      <c r="G1623" s="267"/>
      <c r="H1623" s="267"/>
      <c r="I1623" s="267"/>
      <c r="J1623" s="267"/>
    </row>
    <row r="1624" spans="1:10" ht="12.75">
      <c r="A1624" s="267"/>
      <c r="B1624" s="267"/>
      <c r="C1624" s="267"/>
      <c r="D1624" s="267"/>
      <c r="E1624" s="267"/>
      <c r="F1624" s="267"/>
      <c r="G1624" s="267"/>
      <c r="H1624" s="267"/>
      <c r="I1624" s="267"/>
      <c r="J1624" s="267"/>
    </row>
    <row r="1625" spans="1:10" ht="12.75">
      <c r="A1625" s="267"/>
      <c r="B1625" s="267"/>
      <c r="C1625" s="267"/>
      <c r="D1625" s="267"/>
      <c r="E1625" s="267"/>
      <c r="F1625" s="267"/>
      <c r="G1625" s="267"/>
      <c r="H1625" s="267"/>
      <c r="I1625" s="267"/>
      <c r="J1625" s="267"/>
    </row>
    <row r="1626" spans="1:10" ht="12.75">
      <c r="A1626" s="267"/>
      <c r="B1626" s="267"/>
      <c r="C1626" s="267"/>
      <c r="D1626" s="267"/>
      <c r="E1626" s="267"/>
      <c r="F1626" s="267"/>
      <c r="G1626" s="267"/>
      <c r="H1626" s="267"/>
      <c r="I1626" s="267"/>
      <c r="J1626" s="267"/>
    </row>
    <row r="1627" spans="1:10" ht="12.75">
      <c r="A1627" s="267"/>
      <c r="B1627" s="267"/>
      <c r="C1627" s="267"/>
      <c r="D1627" s="267"/>
      <c r="E1627" s="267"/>
      <c r="F1627" s="267"/>
      <c r="G1627" s="267"/>
      <c r="H1627" s="267"/>
      <c r="I1627" s="267"/>
      <c r="J1627" s="267"/>
    </row>
    <row r="1628" spans="1:10" ht="12.75">
      <c r="A1628" s="267"/>
      <c r="B1628" s="267"/>
      <c r="C1628" s="267"/>
      <c r="D1628" s="267"/>
      <c r="E1628" s="267"/>
      <c r="F1628" s="267"/>
      <c r="G1628" s="267"/>
      <c r="H1628" s="267"/>
      <c r="I1628" s="267"/>
      <c r="J1628" s="267"/>
    </row>
    <row r="1629" spans="1:10" ht="12.75">
      <c r="A1629" s="267"/>
      <c r="B1629" s="267"/>
      <c r="C1629" s="267"/>
      <c r="D1629" s="267"/>
      <c r="E1629" s="267"/>
      <c r="F1629" s="267"/>
      <c r="G1629" s="267"/>
      <c r="H1629" s="267"/>
      <c r="I1629" s="267"/>
      <c r="J1629" s="267"/>
    </row>
    <row r="1630" spans="1:10" ht="12.75">
      <c r="A1630" s="267"/>
      <c r="B1630" s="267"/>
      <c r="C1630" s="267"/>
      <c r="D1630" s="267"/>
      <c r="E1630" s="267"/>
      <c r="F1630" s="267"/>
      <c r="G1630" s="267"/>
      <c r="H1630" s="267"/>
      <c r="I1630" s="267"/>
      <c r="J1630" s="267"/>
    </row>
    <row r="1631" spans="1:10" ht="12.75">
      <c r="A1631" s="267"/>
      <c r="B1631" s="267"/>
      <c r="C1631" s="267"/>
      <c r="D1631" s="267"/>
      <c r="E1631" s="267"/>
      <c r="F1631" s="267"/>
      <c r="G1631" s="267"/>
      <c r="H1631" s="267"/>
      <c r="I1631" s="267"/>
      <c r="J1631" s="267"/>
    </row>
    <row r="1632" spans="1:10" ht="12.75">
      <c r="A1632" s="267"/>
      <c r="B1632" s="267"/>
      <c r="C1632" s="267"/>
      <c r="D1632" s="267"/>
      <c r="E1632" s="267"/>
      <c r="F1632" s="267"/>
      <c r="G1632" s="267"/>
      <c r="H1632" s="267"/>
      <c r="I1632" s="267"/>
      <c r="J1632" s="267"/>
    </row>
    <row r="1633" spans="1:10" ht="12.75">
      <c r="A1633" s="267"/>
      <c r="B1633" s="267"/>
      <c r="C1633" s="267"/>
      <c r="D1633" s="267"/>
      <c r="E1633" s="267"/>
      <c r="F1633" s="267"/>
      <c r="G1633" s="267"/>
      <c r="H1633" s="267"/>
      <c r="I1633" s="267"/>
      <c r="J1633" s="267"/>
    </row>
    <row r="1634" spans="1:10" ht="12.75">
      <c r="A1634" s="267"/>
      <c r="B1634" s="267"/>
      <c r="C1634" s="267"/>
      <c r="D1634" s="267"/>
      <c r="E1634" s="267"/>
      <c r="F1634" s="267"/>
      <c r="G1634" s="267"/>
      <c r="H1634" s="267"/>
      <c r="I1634" s="267"/>
      <c r="J1634" s="267"/>
    </row>
    <row r="1635" spans="1:10" ht="12.75">
      <c r="A1635" s="267"/>
      <c r="B1635" s="267"/>
      <c r="C1635" s="267"/>
      <c r="D1635" s="267"/>
      <c r="E1635" s="267"/>
      <c r="F1635" s="267"/>
      <c r="G1635" s="267"/>
      <c r="H1635" s="267"/>
      <c r="I1635" s="267"/>
      <c r="J1635" s="267"/>
    </row>
    <row r="1636" spans="1:10" ht="12.75">
      <c r="A1636" s="267"/>
      <c r="B1636" s="267"/>
      <c r="C1636" s="267"/>
      <c r="D1636" s="267"/>
      <c r="E1636" s="267"/>
      <c r="F1636" s="267"/>
      <c r="G1636" s="267"/>
      <c r="H1636" s="267"/>
      <c r="I1636" s="267"/>
      <c r="J1636" s="267"/>
    </row>
    <row r="1637" spans="1:10" ht="12.75">
      <c r="A1637" s="267"/>
      <c r="B1637" s="267"/>
      <c r="C1637" s="267"/>
      <c r="D1637" s="267"/>
      <c r="E1637" s="267"/>
      <c r="F1637" s="267"/>
      <c r="G1637" s="267"/>
      <c r="H1637" s="267"/>
      <c r="I1637" s="267"/>
      <c r="J1637" s="267"/>
    </row>
    <row r="1638" spans="1:10" ht="12.75">
      <c r="A1638" s="267"/>
      <c r="B1638" s="267"/>
      <c r="C1638" s="267"/>
      <c r="D1638" s="267"/>
      <c r="E1638" s="267"/>
      <c r="F1638" s="267"/>
      <c r="G1638" s="267"/>
      <c r="H1638" s="267"/>
      <c r="I1638" s="267"/>
      <c r="J1638" s="267"/>
    </row>
    <row r="1639" spans="1:10" ht="12.75">
      <c r="A1639" s="267"/>
      <c r="B1639" s="267"/>
      <c r="C1639" s="267"/>
      <c r="D1639" s="267"/>
      <c r="E1639" s="267"/>
      <c r="F1639" s="267"/>
      <c r="G1639" s="267"/>
      <c r="H1639" s="267"/>
      <c r="I1639" s="267"/>
      <c r="J1639" s="267"/>
    </row>
    <row r="1640" spans="1:10" ht="12.75">
      <c r="A1640" s="267"/>
      <c r="B1640" s="267"/>
      <c r="C1640" s="267"/>
      <c r="D1640" s="267"/>
      <c r="E1640" s="267"/>
      <c r="F1640" s="267"/>
      <c r="G1640" s="267"/>
      <c r="H1640" s="267"/>
      <c r="I1640" s="267"/>
      <c r="J1640" s="267"/>
    </row>
    <row r="1641" spans="1:10" ht="12.75">
      <c r="A1641" s="267"/>
      <c r="B1641" s="267"/>
      <c r="C1641" s="267"/>
      <c r="D1641" s="267"/>
      <c r="E1641" s="267"/>
      <c r="F1641" s="267"/>
      <c r="G1641" s="267"/>
      <c r="H1641" s="267"/>
      <c r="I1641" s="267"/>
      <c r="J1641" s="267"/>
    </row>
    <row r="1642" spans="1:10" ht="12.75">
      <c r="A1642" s="267"/>
      <c r="B1642" s="267"/>
      <c r="C1642" s="267"/>
      <c r="D1642" s="267"/>
      <c r="E1642" s="267"/>
      <c r="F1642" s="267"/>
      <c r="G1642" s="267"/>
      <c r="H1642" s="267"/>
      <c r="I1642" s="267"/>
      <c r="J1642" s="267"/>
    </row>
    <row r="1643" spans="1:10" ht="12.75">
      <c r="A1643" s="267"/>
      <c r="B1643" s="267"/>
      <c r="C1643" s="267"/>
      <c r="D1643" s="267"/>
      <c r="E1643" s="267"/>
      <c r="F1643" s="267"/>
      <c r="G1643" s="267"/>
      <c r="H1643" s="267"/>
      <c r="I1643" s="267"/>
      <c r="J1643" s="267"/>
    </row>
    <row r="1644" spans="1:10" ht="12.75">
      <c r="A1644" s="267"/>
      <c r="B1644" s="267"/>
      <c r="C1644" s="267"/>
      <c r="D1644" s="267"/>
      <c r="E1644" s="267"/>
      <c r="F1644" s="267"/>
      <c r="G1644" s="267"/>
      <c r="H1644" s="267"/>
      <c r="I1644" s="267"/>
      <c r="J1644" s="267"/>
    </row>
    <row r="1645" spans="1:10" ht="12.75">
      <c r="A1645" s="267"/>
      <c r="B1645" s="267"/>
      <c r="C1645" s="267"/>
      <c r="D1645" s="267"/>
      <c r="E1645" s="267"/>
      <c r="F1645" s="267"/>
      <c r="G1645" s="267"/>
      <c r="H1645" s="267"/>
      <c r="I1645" s="267"/>
      <c r="J1645" s="267"/>
    </row>
    <row r="1646" spans="1:10" ht="12.75">
      <c r="A1646" s="267"/>
      <c r="B1646" s="267"/>
      <c r="C1646" s="267"/>
      <c r="D1646" s="267"/>
      <c r="E1646" s="267"/>
      <c r="F1646" s="267"/>
      <c r="G1646" s="267"/>
      <c r="H1646" s="267"/>
      <c r="I1646" s="267"/>
      <c r="J1646" s="267"/>
    </row>
    <row r="1647" spans="1:10" ht="12.75">
      <c r="A1647" s="267"/>
      <c r="B1647" s="267"/>
      <c r="C1647" s="267"/>
      <c r="D1647" s="267"/>
      <c r="E1647" s="267"/>
      <c r="F1647" s="267"/>
      <c r="G1647" s="267"/>
      <c r="H1647" s="267"/>
      <c r="I1647" s="267"/>
      <c r="J1647" s="267"/>
    </row>
    <row r="1648" spans="1:10" ht="12.75">
      <c r="A1648" s="267"/>
      <c r="B1648" s="267"/>
      <c r="C1648" s="267"/>
      <c r="D1648" s="267"/>
      <c r="E1648" s="267"/>
      <c r="F1648" s="267"/>
      <c r="G1648" s="267"/>
      <c r="H1648" s="267"/>
      <c r="I1648" s="267"/>
      <c r="J1648" s="267"/>
    </row>
    <row r="1649" spans="1:10" ht="12.75">
      <c r="A1649" s="267"/>
      <c r="B1649" s="267"/>
      <c r="C1649" s="267"/>
      <c r="D1649" s="267"/>
      <c r="E1649" s="267"/>
      <c r="F1649" s="267"/>
      <c r="G1649" s="267"/>
      <c r="H1649" s="267"/>
      <c r="I1649" s="267"/>
      <c r="J1649" s="267"/>
    </row>
    <row r="1650" spans="1:10" ht="12.75">
      <c r="A1650" s="267"/>
      <c r="B1650" s="267"/>
      <c r="C1650" s="267"/>
      <c r="D1650" s="267"/>
      <c r="E1650" s="267"/>
      <c r="F1650" s="267"/>
      <c r="G1650" s="267"/>
      <c r="H1650" s="267"/>
      <c r="I1650" s="267"/>
      <c r="J1650" s="267"/>
    </row>
    <row r="1651" spans="1:10" ht="12.75">
      <c r="A1651" s="267"/>
      <c r="B1651" s="267"/>
      <c r="C1651" s="267"/>
      <c r="D1651" s="267"/>
      <c r="E1651" s="267"/>
      <c r="F1651" s="267"/>
      <c r="G1651" s="267"/>
      <c r="H1651" s="267"/>
      <c r="I1651" s="267"/>
      <c r="J1651" s="267"/>
    </row>
    <row r="1652" spans="1:10" ht="12.75">
      <c r="A1652" s="267"/>
      <c r="B1652" s="267"/>
      <c r="C1652" s="267"/>
      <c r="D1652" s="267"/>
      <c r="E1652" s="267"/>
      <c r="F1652" s="267"/>
      <c r="G1652" s="267"/>
      <c r="H1652" s="267"/>
      <c r="I1652" s="267"/>
      <c r="J1652" s="267"/>
    </row>
    <row r="1653" spans="1:10" ht="12.75">
      <c r="A1653" s="267"/>
      <c r="B1653" s="267"/>
      <c r="C1653" s="267"/>
      <c r="D1653" s="267"/>
      <c r="E1653" s="267"/>
      <c r="F1653" s="267"/>
      <c r="G1653" s="267"/>
      <c r="H1653" s="267"/>
      <c r="I1653" s="267"/>
      <c r="J1653" s="267"/>
    </row>
    <row r="1654" spans="1:10" ht="12.75">
      <c r="A1654" s="267"/>
      <c r="B1654" s="267"/>
      <c r="C1654" s="267"/>
      <c r="D1654" s="267"/>
      <c r="E1654" s="267"/>
      <c r="F1654" s="267"/>
      <c r="G1654" s="267"/>
      <c r="H1654" s="267"/>
      <c r="I1654" s="267"/>
      <c r="J1654" s="267"/>
    </row>
    <row r="1655" spans="1:10" ht="12.75">
      <c r="A1655" s="267"/>
      <c r="B1655" s="267"/>
      <c r="C1655" s="267"/>
      <c r="D1655" s="267"/>
      <c r="E1655" s="267"/>
      <c r="F1655" s="267"/>
      <c r="G1655" s="267"/>
      <c r="H1655" s="267"/>
      <c r="I1655" s="267"/>
      <c r="J1655" s="267"/>
    </row>
    <row r="1656" spans="1:10" ht="12.75">
      <c r="A1656" s="267"/>
      <c r="B1656" s="267"/>
      <c r="C1656" s="267"/>
      <c r="D1656" s="267"/>
      <c r="E1656" s="267"/>
      <c r="F1656" s="267"/>
      <c r="G1656" s="267"/>
      <c r="H1656" s="267"/>
      <c r="I1656" s="267"/>
      <c r="J1656" s="267"/>
    </row>
    <row r="1657" spans="1:10" ht="12.75">
      <c r="A1657" s="267"/>
      <c r="B1657" s="267"/>
      <c r="C1657" s="267"/>
      <c r="D1657" s="267"/>
      <c r="E1657" s="267"/>
      <c r="F1657" s="267"/>
      <c r="G1657" s="267"/>
      <c r="H1657" s="267"/>
      <c r="I1657" s="267"/>
      <c r="J1657" s="267"/>
    </row>
    <row r="1658" spans="1:10" ht="12.75">
      <c r="A1658" s="267"/>
      <c r="B1658" s="267"/>
      <c r="C1658" s="267"/>
      <c r="D1658" s="267"/>
      <c r="E1658" s="267"/>
      <c r="F1658" s="267"/>
      <c r="G1658" s="267"/>
      <c r="H1658" s="267"/>
      <c r="I1658" s="267"/>
      <c r="J1658" s="267"/>
    </row>
    <row r="1659" spans="1:10" ht="12.75">
      <c r="A1659" s="267"/>
      <c r="B1659" s="267"/>
      <c r="C1659" s="267"/>
      <c r="D1659" s="267"/>
      <c r="E1659" s="267"/>
      <c r="F1659" s="267"/>
      <c r="G1659" s="267"/>
      <c r="H1659" s="267"/>
      <c r="I1659" s="267"/>
      <c r="J1659" s="267"/>
    </row>
    <row r="1660" spans="1:10" ht="12.75">
      <c r="A1660" s="267"/>
      <c r="B1660" s="267"/>
      <c r="C1660" s="267"/>
      <c r="D1660" s="267"/>
      <c r="E1660" s="267"/>
      <c r="F1660" s="267"/>
      <c r="G1660" s="267"/>
      <c r="H1660" s="267"/>
      <c r="I1660" s="267"/>
      <c r="J1660" s="267"/>
    </row>
    <row r="1661" spans="1:10" ht="12.75">
      <c r="A1661" s="267"/>
      <c r="B1661" s="267"/>
      <c r="C1661" s="267"/>
      <c r="D1661" s="267"/>
      <c r="E1661" s="267"/>
      <c r="F1661" s="267"/>
      <c r="G1661" s="267"/>
      <c r="H1661" s="267"/>
      <c r="I1661" s="267"/>
      <c r="J1661" s="267"/>
    </row>
    <row r="1662" spans="1:10" ht="12.75">
      <c r="A1662" s="267"/>
      <c r="B1662" s="267"/>
      <c r="C1662" s="267"/>
      <c r="D1662" s="267"/>
      <c r="E1662" s="267"/>
      <c r="F1662" s="267"/>
      <c r="G1662" s="267"/>
      <c r="H1662" s="267"/>
      <c r="I1662" s="267"/>
      <c r="J1662" s="267"/>
    </row>
    <row r="1663" spans="1:10" ht="12.75">
      <c r="A1663" s="267"/>
      <c r="B1663" s="267"/>
      <c r="C1663" s="267"/>
      <c r="D1663" s="267"/>
      <c r="E1663" s="267"/>
      <c r="F1663" s="267"/>
      <c r="G1663" s="267"/>
      <c r="H1663" s="267"/>
      <c r="I1663" s="267"/>
      <c r="J1663" s="267"/>
    </row>
    <row r="1664" spans="1:10" ht="12.75">
      <c r="A1664" s="267"/>
      <c r="B1664" s="267"/>
      <c r="C1664" s="267"/>
      <c r="D1664" s="267"/>
      <c r="E1664" s="267"/>
      <c r="F1664" s="267"/>
      <c r="G1664" s="267"/>
      <c r="H1664" s="267"/>
      <c r="I1664" s="267"/>
      <c r="J1664" s="267"/>
    </row>
    <row r="1665" spans="1:10" ht="12.75">
      <c r="A1665" s="267"/>
      <c r="B1665" s="267"/>
      <c r="C1665" s="267"/>
      <c r="D1665" s="267"/>
      <c r="E1665" s="267"/>
      <c r="F1665" s="267"/>
      <c r="G1665" s="267"/>
      <c r="H1665" s="267"/>
      <c r="I1665" s="267"/>
      <c r="J1665" s="267"/>
    </row>
    <row r="1666" spans="1:10" ht="12.75">
      <c r="A1666" s="267"/>
      <c r="B1666" s="267"/>
      <c r="C1666" s="267"/>
      <c r="D1666" s="267"/>
      <c r="E1666" s="267"/>
      <c r="F1666" s="267"/>
      <c r="G1666" s="267"/>
      <c r="H1666" s="267"/>
      <c r="I1666" s="267"/>
      <c r="J1666" s="267"/>
    </row>
    <row r="1667" spans="1:10" ht="12.75">
      <c r="A1667" s="267"/>
      <c r="B1667" s="267"/>
      <c r="C1667" s="267"/>
      <c r="D1667" s="267"/>
      <c r="E1667" s="267"/>
      <c r="F1667" s="267"/>
      <c r="G1667" s="267"/>
      <c r="H1667" s="267"/>
      <c r="I1667" s="267"/>
      <c r="J1667" s="267"/>
    </row>
    <row r="1668" spans="1:10" ht="12.75">
      <c r="A1668" s="267"/>
      <c r="B1668" s="267"/>
      <c r="C1668" s="267"/>
      <c r="D1668" s="267"/>
      <c r="E1668" s="267"/>
      <c r="F1668" s="267"/>
      <c r="G1668" s="267"/>
      <c r="H1668" s="267"/>
      <c r="I1668" s="267"/>
      <c r="J1668" s="267"/>
    </row>
    <row r="1669" spans="1:10" ht="12.75">
      <c r="A1669" s="267"/>
      <c r="B1669" s="267"/>
      <c r="C1669" s="267"/>
      <c r="D1669" s="267"/>
      <c r="E1669" s="267"/>
      <c r="F1669" s="267"/>
      <c r="G1669" s="267"/>
      <c r="H1669" s="267"/>
      <c r="I1669" s="267"/>
      <c r="J1669" s="267"/>
    </row>
    <row r="1670" spans="1:10" ht="12.75">
      <c r="A1670" s="267"/>
      <c r="B1670" s="267"/>
      <c r="C1670" s="267"/>
      <c r="D1670" s="267"/>
      <c r="E1670" s="267"/>
      <c r="F1670" s="267"/>
      <c r="G1670" s="267"/>
      <c r="H1670" s="267"/>
      <c r="I1670" s="267"/>
      <c r="J1670" s="267"/>
    </row>
    <row r="1671" spans="1:10" ht="12.75">
      <c r="A1671" s="267"/>
      <c r="B1671" s="267"/>
      <c r="C1671" s="267"/>
      <c r="D1671" s="267"/>
      <c r="E1671" s="267"/>
      <c r="F1671" s="267"/>
      <c r="G1671" s="267"/>
      <c r="H1671" s="267"/>
      <c r="I1671" s="267"/>
      <c r="J1671" s="267"/>
    </row>
    <row r="1672" spans="1:10" ht="12.75">
      <c r="A1672" s="267"/>
      <c r="B1672" s="267"/>
      <c r="C1672" s="267"/>
      <c r="D1672" s="267"/>
      <c r="E1672" s="267"/>
      <c r="F1672" s="267"/>
      <c r="G1672" s="267"/>
      <c r="H1672" s="267"/>
      <c r="I1672" s="267"/>
      <c r="J1672" s="267"/>
    </row>
    <row r="1673" spans="1:10" ht="12.75">
      <c r="A1673" s="267"/>
      <c r="B1673" s="267"/>
      <c r="C1673" s="267"/>
      <c r="D1673" s="267"/>
      <c r="E1673" s="267"/>
      <c r="F1673" s="267"/>
      <c r="G1673" s="267"/>
      <c r="H1673" s="267"/>
      <c r="I1673" s="267"/>
      <c r="J1673" s="267"/>
    </row>
    <row r="1674" spans="1:10" ht="12.75">
      <c r="A1674" s="267"/>
      <c r="B1674" s="267"/>
      <c r="C1674" s="267"/>
      <c r="D1674" s="267"/>
      <c r="E1674" s="267"/>
      <c r="F1674" s="267"/>
      <c r="G1674" s="267"/>
      <c r="H1674" s="267"/>
      <c r="I1674" s="267"/>
      <c r="J1674" s="267"/>
    </row>
    <row r="1675" spans="1:10" ht="12.75">
      <c r="A1675" s="267"/>
      <c r="B1675" s="267"/>
      <c r="C1675" s="267"/>
      <c r="D1675" s="267"/>
      <c r="E1675" s="267"/>
      <c r="F1675" s="267"/>
      <c r="G1675" s="267"/>
      <c r="H1675" s="267"/>
      <c r="I1675" s="267"/>
      <c r="J1675" s="267"/>
    </row>
    <row r="1676" spans="1:10" ht="12.75">
      <c r="A1676" s="267"/>
      <c r="B1676" s="267"/>
      <c r="C1676" s="267"/>
      <c r="D1676" s="267"/>
      <c r="E1676" s="267"/>
      <c r="F1676" s="267"/>
      <c r="G1676" s="267"/>
      <c r="H1676" s="267"/>
      <c r="I1676" s="267"/>
      <c r="J1676" s="267"/>
    </row>
    <row r="1677" spans="1:10" ht="12.75">
      <c r="A1677" s="267"/>
      <c r="B1677" s="267"/>
      <c r="C1677" s="267"/>
      <c r="D1677" s="267"/>
      <c r="E1677" s="267"/>
      <c r="F1677" s="267"/>
      <c r="G1677" s="267"/>
      <c r="H1677" s="267"/>
      <c r="I1677" s="267"/>
      <c r="J1677" s="267"/>
    </row>
    <row r="1678" spans="1:10" ht="12.75">
      <c r="A1678" s="267"/>
      <c r="B1678" s="267"/>
      <c r="C1678" s="267"/>
      <c r="D1678" s="267"/>
      <c r="E1678" s="267"/>
      <c r="F1678" s="267"/>
      <c r="G1678" s="267"/>
      <c r="H1678" s="267"/>
      <c r="I1678" s="267"/>
      <c r="J1678" s="267"/>
    </row>
    <row r="1679" spans="1:10" ht="12.75">
      <c r="A1679" s="267"/>
      <c r="B1679" s="267"/>
      <c r="C1679" s="267"/>
      <c r="D1679" s="267"/>
      <c r="E1679" s="267"/>
      <c r="F1679" s="267"/>
      <c r="G1679" s="267"/>
      <c r="H1679" s="267"/>
      <c r="I1679" s="267"/>
      <c r="J1679" s="267"/>
    </row>
    <row r="1680" spans="1:10" ht="12.75">
      <c r="A1680" s="267"/>
      <c r="B1680" s="267"/>
      <c r="C1680" s="267"/>
      <c r="D1680" s="267"/>
      <c r="E1680" s="267"/>
      <c r="F1680" s="267"/>
      <c r="G1680" s="267"/>
      <c r="H1680" s="267"/>
      <c r="I1680" s="267"/>
      <c r="J1680" s="267"/>
    </row>
    <row r="1681" spans="1:10" ht="12.75">
      <c r="A1681" s="267"/>
      <c r="B1681" s="267"/>
      <c r="C1681" s="267"/>
      <c r="D1681" s="267"/>
      <c r="E1681" s="267"/>
      <c r="F1681" s="267"/>
      <c r="G1681" s="267"/>
      <c r="H1681" s="267"/>
      <c r="I1681" s="267"/>
      <c r="J1681" s="267"/>
    </row>
    <row r="1682" spans="1:10" ht="12.75">
      <c r="A1682" s="267"/>
      <c r="B1682" s="267"/>
      <c r="C1682" s="267"/>
      <c r="D1682" s="267"/>
      <c r="E1682" s="267"/>
      <c r="F1682" s="267"/>
      <c r="G1682" s="267"/>
      <c r="H1682" s="267"/>
      <c r="I1682" s="267"/>
      <c r="J1682" s="267"/>
    </row>
    <row r="1683" spans="1:10" ht="12.75">
      <c r="A1683" s="267"/>
      <c r="B1683" s="267"/>
      <c r="C1683" s="267"/>
      <c r="D1683" s="267"/>
      <c r="E1683" s="267"/>
      <c r="F1683" s="267"/>
      <c r="G1683" s="267"/>
      <c r="H1683" s="267"/>
      <c r="I1683" s="267"/>
      <c r="J1683" s="267"/>
    </row>
    <row r="1684" spans="1:10" ht="12.75">
      <c r="A1684" s="267"/>
      <c r="B1684" s="267"/>
      <c r="C1684" s="267"/>
      <c r="D1684" s="267"/>
      <c r="E1684" s="267"/>
      <c r="F1684" s="267"/>
      <c r="G1684" s="267"/>
      <c r="H1684" s="267"/>
      <c r="I1684" s="267"/>
      <c r="J1684" s="267"/>
    </row>
    <row r="1685" spans="1:10" ht="12.75">
      <c r="A1685" s="267"/>
      <c r="B1685" s="267"/>
      <c r="C1685" s="267"/>
      <c r="D1685" s="267"/>
      <c r="E1685" s="267"/>
      <c r="F1685" s="267"/>
      <c r="G1685" s="267"/>
      <c r="H1685" s="267"/>
      <c r="I1685" s="267"/>
      <c r="J1685" s="267"/>
    </row>
    <row r="1686" spans="1:10" ht="12.75">
      <c r="A1686" s="267"/>
      <c r="B1686" s="267"/>
      <c r="C1686" s="267"/>
      <c r="D1686" s="267"/>
      <c r="E1686" s="267"/>
      <c r="F1686" s="267"/>
      <c r="G1686" s="267"/>
      <c r="H1686" s="267"/>
      <c r="I1686" s="267"/>
      <c r="J1686" s="267"/>
    </row>
    <row r="1687" spans="1:10" ht="12.75">
      <c r="A1687" s="267"/>
      <c r="B1687" s="267"/>
      <c r="C1687" s="267"/>
      <c r="D1687" s="267"/>
      <c r="E1687" s="267"/>
      <c r="F1687" s="267"/>
      <c r="G1687" s="267"/>
      <c r="H1687" s="267"/>
      <c r="I1687" s="267"/>
      <c r="J1687" s="267"/>
    </row>
    <row r="1688" spans="1:10" ht="12.75">
      <c r="A1688" s="267"/>
      <c r="B1688" s="267"/>
      <c r="C1688" s="267"/>
      <c r="D1688" s="267"/>
      <c r="E1688" s="267"/>
      <c r="F1688" s="267"/>
      <c r="G1688" s="267"/>
      <c r="H1688" s="267"/>
      <c r="I1688" s="267"/>
      <c r="J1688" s="267"/>
    </row>
    <row r="1689" spans="1:10" ht="12.75">
      <c r="A1689" s="267"/>
      <c r="B1689" s="267"/>
      <c r="C1689" s="267"/>
      <c r="D1689" s="267"/>
      <c r="E1689" s="267"/>
      <c r="F1689" s="267"/>
      <c r="G1689" s="267"/>
      <c r="H1689" s="267"/>
      <c r="I1689" s="267"/>
      <c r="J1689" s="267"/>
    </row>
    <row r="1690" spans="1:10" ht="12.75">
      <c r="A1690" s="267"/>
      <c r="B1690" s="267"/>
      <c r="C1690" s="267"/>
      <c r="D1690" s="267"/>
      <c r="E1690" s="267"/>
      <c r="F1690" s="267"/>
      <c r="G1690" s="267"/>
      <c r="H1690" s="267"/>
      <c r="I1690" s="267"/>
      <c r="J1690" s="267"/>
    </row>
    <row r="1691" spans="1:10" ht="12.75">
      <c r="A1691" s="267"/>
      <c r="B1691" s="267"/>
      <c r="C1691" s="267"/>
      <c r="D1691" s="267"/>
      <c r="E1691" s="267"/>
      <c r="F1691" s="267"/>
      <c r="G1691" s="267"/>
      <c r="H1691" s="267"/>
      <c r="I1691" s="267"/>
      <c r="J1691" s="267"/>
    </row>
    <row r="1692" spans="1:10" ht="12.75">
      <c r="A1692" s="267"/>
      <c r="B1692" s="267"/>
      <c r="C1692" s="267"/>
      <c r="D1692" s="267"/>
      <c r="E1692" s="267"/>
      <c r="F1692" s="267"/>
      <c r="G1692" s="267"/>
      <c r="H1692" s="267"/>
      <c r="I1692" s="267"/>
      <c r="J1692" s="267"/>
    </row>
    <row r="1693" spans="1:10" ht="12.75">
      <c r="A1693" s="267"/>
      <c r="B1693" s="267"/>
      <c r="C1693" s="267"/>
      <c r="D1693" s="267"/>
      <c r="E1693" s="267"/>
      <c r="F1693" s="267"/>
      <c r="G1693" s="267"/>
      <c r="H1693" s="267"/>
      <c r="I1693" s="267"/>
      <c r="J1693" s="267"/>
    </row>
    <row r="1694" spans="1:10" ht="12.75">
      <c r="A1694" s="267"/>
      <c r="B1694" s="267"/>
      <c r="C1694" s="267"/>
      <c r="D1694" s="267"/>
      <c r="E1694" s="267"/>
      <c r="F1694" s="267"/>
      <c r="G1694" s="267"/>
      <c r="H1694" s="267"/>
      <c r="I1694" s="267"/>
      <c r="J1694" s="267"/>
    </row>
    <row r="1695" spans="1:10" ht="12.75">
      <c r="A1695" s="267"/>
      <c r="B1695" s="267"/>
      <c r="C1695" s="267"/>
      <c r="D1695" s="267"/>
      <c r="E1695" s="267"/>
      <c r="F1695" s="267"/>
      <c r="G1695" s="267"/>
      <c r="H1695" s="267"/>
      <c r="I1695" s="267"/>
      <c r="J1695" s="267"/>
    </row>
    <row r="1696" spans="1:10" ht="12.75">
      <c r="A1696" s="267"/>
      <c r="B1696" s="267"/>
      <c r="C1696" s="267"/>
      <c r="D1696" s="267"/>
      <c r="E1696" s="267"/>
      <c r="F1696" s="267"/>
      <c r="G1696" s="267"/>
      <c r="H1696" s="267"/>
      <c r="I1696" s="267"/>
      <c r="J1696" s="267"/>
    </row>
    <row r="1697" spans="1:10" ht="12.75">
      <c r="A1697" s="267"/>
      <c r="B1697" s="267"/>
      <c r="C1697" s="267"/>
      <c r="D1697" s="267"/>
      <c r="E1697" s="267"/>
      <c r="F1697" s="267"/>
      <c r="G1697" s="267"/>
      <c r="H1697" s="267"/>
      <c r="I1697" s="267"/>
      <c r="J1697" s="267"/>
    </row>
    <row r="1698" spans="1:10" ht="12.75">
      <c r="A1698" s="267"/>
      <c r="B1698" s="267"/>
      <c r="C1698" s="267"/>
      <c r="D1698" s="267"/>
      <c r="E1698" s="267"/>
      <c r="F1698" s="267"/>
      <c r="G1698" s="267"/>
      <c r="H1698" s="267"/>
      <c r="I1698" s="267"/>
      <c r="J1698" s="267"/>
    </row>
    <row r="1699" spans="1:10" ht="12.75">
      <c r="A1699" s="267"/>
      <c r="B1699" s="267"/>
      <c r="C1699" s="267"/>
      <c r="D1699" s="267"/>
      <c r="E1699" s="267"/>
      <c r="F1699" s="267"/>
      <c r="G1699" s="267"/>
      <c r="H1699" s="267"/>
      <c r="I1699" s="267"/>
      <c r="J1699" s="267"/>
    </row>
    <row r="1700" spans="1:10" ht="12.75">
      <c r="A1700" s="267"/>
      <c r="B1700" s="267"/>
      <c r="C1700" s="267"/>
      <c r="D1700" s="267"/>
      <c r="E1700" s="267"/>
      <c r="F1700" s="267"/>
      <c r="G1700" s="267"/>
      <c r="H1700" s="267"/>
      <c r="I1700" s="267"/>
      <c r="J1700" s="267"/>
    </row>
    <row r="1701" spans="1:10" ht="12.75">
      <c r="A1701" s="267"/>
      <c r="B1701" s="267"/>
      <c r="C1701" s="267"/>
      <c r="D1701" s="267"/>
      <c r="E1701" s="267"/>
      <c r="F1701" s="267"/>
      <c r="G1701" s="267"/>
      <c r="H1701" s="267"/>
      <c r="I1701" s="267"/>
      <c r="J1701" s="267"/>
    </row>
    <row r="1702" spans="1:10" ht="12.75">
      <c r="A1702" s="267"/>
      <c r="B1702" s="267"/>
      <c r="C1702" s="267"/>
      <c r="D1702" s="267"/>
      <c r="E1702" s="267"/>
      <c r="F1702" s="267"/>
      <c r="G1702" s="267"/>
      <c r="H1702" s="267"/>
      <c r="I1702" s="267"/>
      <c r="J1702" s="267"/>
    </row>
    <row r="1703" spans="1:10" ht="12.75">
      <c r="A1703" s="267"/>
      <c r="B1703" s="267"/>
      <c r="C1703" s="267"/>
      <c r="D1703" s="267"/>
      <c r="E1703" s="267"/>
      <c r="F1703" s="267"/>
      <c r="G1703" s="267"/>
      <c r="H1703" s="267"/>
      <c r="I1703" s="267"/>
      <c r="J1703" s="267"/>
    </row>
    <row r="1704" spans="1:10" ht="12.75">
      <c r="A1704" s="267"/>
      <c r="B1704" s="267"/>
      <c r="C1704" s="267"/>
      <c r="D1704" s="267"/>
      <c r="E1704" s="267"/>
      <c r="F1704" s="267"/>
      <c r="G1704" s="267"/>
      <c r="H1704" s="267"/>
      <c r="I1704" s="267"/>
      <c r="J1704" s="267"/>
    </row>
    <row r="1705" spans="1:10" ht="12.75">
      <c r="A1705" s="267"/>
      <c r="B1705" s="267"/>
      <c r="C1705" s="267"/>
      <c r="D1705" s="267"/>
      <c r="E1705" s="267"/>
      <c r="F1705" s="267"/>
      <c r="G1705" s="267"/>
      <c r="H1705" s="267"/>
      <c r="I1705" s="267"/>
      <c r="J1705" s="267"/>
    </row>
    <row r="1706" spans="1:10" ht="12.75">
      <c r="A1706" s="267"/>
      <c r="B1706" s="267"/>
      <c r="C1706" s="267"/>
      <c r="D1706" s="267"/>
      <c r="E1706" s="267"/>
      <c r="F1706" s="267"/>
      <c r="G1706" s="267"/>
      <c r="H1706" s="267"/>
      <c r="I1706" s="267"/>
      <c r="J1706" s="267"/>
    </row>
    <row r="1707" spans="1:10" ht="12.75">
      <c r="A1707" s="267"/>
      <c r="B1707" s="267"/>
      <c r="C1707" s="267"/>
      <c r="D1707" s="267"/>
      <c r="E1707" s="267"/>
      <c r="F1707" s="267"/>
      <c r="G1707" s="267"/>
      <c r="H1707" s="267"/>
      <c r="I1707" s="267"/>
      <c r="J1707" s="267"/>
    </row>
    <row r="1708" spans="1:10" ht="12.75">
      <c r="A1708" s="267"/>
      <c r="B1708" s="267"/>
      <c r="C1708" s="267"/>
      <c r="D1708" s="267"/>
      <c r="E1708" s="267"/>
      <c r="F1708" s="267"/>
      <c r="G1708" s="267"/>
      <c r="H1708" s="267"/>
      <c r="I1708" s="267"/>
      <c r="J1708" s="267"/>
    </row>
    <row r="1709" spans="1:10" ht="12.75">
      <c r="A1709" s="267"/>
      <c r="B1709" s="267"/>
      <c r="C1709" s="267"/>
      <c r="D1709" s="267"/>
      <c r="E1709" s="267"/>
      <c r="F1709" s="267"/>
      <c r="G1709" s="267"/>
      <c r="H1709" s="267"/>
      <c r="I1709" s="267"/>
      <c r="J1709" s="267"/>
    </row>
    <row r="1710" spans="1:10" ht="12.75">
      <c r="A1710" s="267"/>
      <c r="B1710" s="267"/>
      <c r="C1710" s="267"/>
      <c r="D1710" s="267"/>
      <c r="E1710" s="267"/>
      <c r="F1710" s="267"/>
      <c r="G1710" s="267"/>
      <c r="H1710" s="267"/>
      <c r="I1710" s="267"/>
      <c r="J1710" s="267"/>
    </row>
    <row r="1711" spans="1:10" ht="12.75">
      <c r="A1711" s="267"/>
      <c r="B1711" s="267"/>
      <c r="C1711" s="267"/>
      <c r="D1711" s="267"/>
      <c r="E1711" s="267"/>
      <c r="F1711" s="267"/>
      <c r="G1711" s="267"/>
      <c r="H1711" s="267"/>
      <c r="I1711" s="267"/>
      <c r="J1711" s="267"/>
    </row>
    <row r="1712" spans="1:10" ht="12.75">
      <c r="A1712" s="267"/>
      <c r="B1712" s="267"/>
      <c r="C1712" s="267"/>
      <c r="D1712" s="267"/>
      <c r="E1712" s="267"/>
      <c r="F1712" s="267"/>
      <c r="G1712" s="267"/>
      <c r="H1712" s="267"/>
      <c r="I1712" s="267"/>
      <c r="J1712" s="267"/>
    </row>
    <row r="1713" spans="1:10" ht="12.75">
      <c r="A1713" s="267"/>
      <c r="B1713" s="267"/>
      <c r="C1713" s="267"/>
      <c r="D1713" s="267"/>
      <c r="E1713" s="267"/>
      <c r="F1713" s="267"/>
      <c r="G1713" s="267"/>
      <c r="H1713" s="267"/>
      <c r="I1713" s="267"/>
      <c r="J1713" s="267"/>
    </row>
    <row r="1714" spans="1:10" ht="12.75">
      <c r="A1714" s="267"/>
      <c r="B1714" s="267"/>
      <c r="C1714" s="267"/>
      <c r="D1714" s="267"/>
      <c r="E1714" s="267"/>
      <c r="F1714" s="267"/>
      <c r="G1714" s="267"/>
      <c r="H1714" s="267"/>
      <c r="I1714" s="267"/>
      <c r="J1714" s="267"/>
    </row>
    <row r="1715" spans="1:10" ht="12.75">
      <c r="A1715" s="267"/>
      <c r="B1715" s="267"/>
      <c r="C1715" s="267"/>
      <c r="D1715" s="267"/>
      <c r="E1715" s="267"/>
      <c r="F1715" s="267"/>
      <c r="G1715" s="267"/>
      <c r="H1715" s="267"/>
      <c r="I1715" s="267"/>
      <c r="J1715" s="267"/>
    </row>
    <row r="1716" spans="1:10" ht="12.75">
      <c r="A1716" s="267"/>
      <c r="B1716" s="267"/>
      <c r="C1716" s="267"/>
      <c r="D1716" s="267"/>
      <c r="E1716" s="267"/>
      <c r="F1716" s="267"/>
      <c r="G1716" s="267"/>
      <c r="H1716" s="267"/>
      <c r="I1716" s="267"/>
      <c r="J1716" s="267"/>
    </row>
    <row r="1717" spans="1:10" ht="12.75">
      <c r="A1717" s="267"/>
      <c r="B1717" s="267"/>
      <c r="C1717" s="267"/>
      <c r="D1717" s="267"/>
      <c r="E1717" s="267"/>
      <c r="F1717" s="267"/>
      <c r="G1717" s="267"/>
      <c r="H1717" s="267"/>
      <c r="I1717" s="267"/>
      <c r="J1717" s="267"/>
    </row>
    <row r="1718" spans="1:10" ht="12.75">
      <c r="A1718" s="267"/>
      <c r="B1718" s="267"/>
      <c r="C1718" s="267"/>
      <c r="D1718" s="267"/>
      <c r="E1718" s="267"/>
      <c r="F1718" s="267"/>
      <c r="G1718" s="267"/>
      <c r="H1718" s="267"/>
      <c r="I1718" s="267"/>
      <c r="J1718" s="267"/>
    </row>
    <row r="1719" spans="1:10" ht="12.75">
      <c r="A1719" s="267"/>
      <c r="B1719" s="267"/>
      <c r="C1719" s="267"/>
      <c r="D1719" s="267"/>
      <c r="E1719" s="267"/>
      <c r="F1719" s="267"/>
      <c r="G1719" s="267"/>
      <c r="H1719" s="267"/>
      <c r="I1719" s="267"/>
      <c r="J1719" s="267"/>
    </row>
    <row r="1720" spans="1:10" ht="12.75">
      <c r="A1720" s="267"/>
      <c r="B1720" s="267"/>
      <c r="C1720" s="267"/>
      <c r="D1720" s="267"/>
      <c r="E1720" s="267"/>
      <c r="F1720" s="267"/>
      <c r="G1720" s="267"/>
      <c r="H1720" s="267"/>
      <c r="I1720" s="267"/>
      <c r="J1720" s="267"/>
    </row>
    <row r="1721" spans="1:10" ht="12.75">
      <c r="A1721" s="267"/>
      <c r="B1721" s="267"/>
      <c r="C1721" s="267"/>
      <c r="D1721" s="267"/>
      <c r="E1721" s="267"/>
      <c r="F1721" s="267"/>
      <c r="G1721" s="267"/>
      <c r="H1721" s="267"/>
      <c r="I1721" s="267"/>
      <c r="J1721" s="267"/>
    </row>
    <row r="1722" spans="1:10" ht="12.75">
      <c r="A1722" s="267"/>
      <c r="B1722" s="267"/>
      <c r="C1722" s="267"/>
      <c r="D1722" s="267"/>
      <c r="E1722" s="267"/>
      <c r="F1722" s="267"/>
      <c r="G1722" s="267"/>
      <c r="H1722" s="267"/>
      <c r="I1722" s="267"/>
      <c r="J1722" s="267"/>
    </row>
    <row r="1723" spans="1:10" ht="12.75">
      <c r="A1723" s="267"/>
      <c r="B1723" s="267"/>
      <c r="C1723" s="267"/>
      <c r="D1723" s="267"/>
      <c r="E1723" s="267"/>
      <c r="F1723" s="267"/>
      <c r="G1723" s="267"/>
      <c r="H1723" s="267"/>
      <c r="I1723" s="267"/>
      <c r="J1723" s="267"/>
    </row>
    <row r="1724" spans="1:10" ht="12.75">
      <c r="A1724" s="267"/>
      <c r="B1724" s="267"/>
      <c r="C1724" s="267"/>
      <c r="D1724" s="267"/>
      <c r="E1724" s="267"/>
      <c r="F1724" s="267"/>
      <c r="G1724" s="267"/>
      <c r="H1724" s="267"/>
      <c r="I1724" s="267"/>
      <c r="J1724" s="267"/>
    </row>
    <row r="1725" spans="1:10" ht="12.75">
      <c r="A1725" s="267"/>
      <c r="B1725" s="267"/>
      <c r="C1725" s="267"/>
      <c r="D1725" s="267"/>
      <c r="E1725" s="267"/>
      <c r="F1725" s="267"/>
      <c r="G1725" s="267"/>
      <c r="H1725" s="267"/>
      <c r="I1725" s="267"/>
      <c r="J1725" s="267"/>
    </row>
    <row r="1726" spans="1:10" ht="12.75">
      <c r="A1726" s="267"/>
      <c r="B1726" s="267"/>
      <c r="C1726" s="267"/>
      <c r="D1726" s="267"/>
      <c r="E1726" s="267"/>
      <c r="F1726" s="267"/>
      <c r="G1726" s="267"/>
      <c r="H1726" s="267"/>
      <c r="I1726" s="267"/>
      <c r="J1726" s="267"/>
    </row>
    <row r="1727" spans="1:10" ht="12.75">
      <c r="A1727" s="267"/>
      <c r="B1727" s="267"/>
      <c r="C1727" s="267"/>
      <c r="D1727" s="267"/>
      <c r="E1727" s="267"/>
      <c r="F1727" s="267"/>
      <c r="G1727" s="267"/>
      <c r="H1727" s="267"/>
      <c r="I1727" s="267"/>
      <c r="J1727" s="267"/>
    </row>
    <row r="1728" spans="1:10" ht="12.75">
      <c r="A1728" s="267"/>
      <c r="B1728" s="267"/>
      <c r="C1728" s="267"/>
      <c r="D1728" s="267"/>
      <c r="E1728" s="267"/>
      <c r="F1728" s="267"/>
      <c r="G1728" s="267"/>
      <c r="H1728" s="267"/>
      <c r="I1728" s="267"/>
      <c r="J1728" s="267"/>
    </row>
    <row r="1729" spans="1:10" ht="12.75">
      <c r="A1729" s="267"/>
      <c r="B1729" s="267"/>
      <c r="C1729" s="267"/>
      <c r="D1729" s="267"/>
      <c r="E1729" s="267"/>
      <c r="F1729" s="267"/>
      <c r="G1729" s="267"/>
      <c r="H1729" s="267"/>
      <c r="I1729" s="267"/>
      <c r="J1729" s="267"/>
    </row>
    <row r="1730" spans="1:10" ht="12.75">
      <c r="A1730" s="267"/>
      <c r="B1730" s="267"/>
      <c r="C1730" s="267"/>
      <c r="D1730" s="267"/>
      <c r="E1730" s="267"/>
      <c r="F1730" s="267"/>
      <c r="G1730" s="267"/>
      <c r="H1730" s="267"/>
      <c r="I1730" s="267"/>
      <c r="J1730" s="267"/>
    </row>
    <row r="1731" spans="1:10" ht="12.75">
      <c r="A1731" s="267"/>
      <c r="B1731" s="267"/>
      <c r="C1731" s="267"/>
      <c r="D1731" s="267"/>
      <c r="E1731" s="267"/>
      <c r="F1731" s="267"/>
      <c r="G1731" s="267"/>
      <c r="H1731" s="267"/>
      <c r="I1731" s="267"/>
      <c r="J1731" s="267"/>
    </row>
    <row r="1732" spans="1:10" ht="12.75">
      <c r="A1732" s="267"/>
      <c r="B1732" s="267"/>
      <c r="C1732" s="267"/>
      <c r="D1732" s="267"/>
      <c r="E1732" s="267"/>
      <c r="F1732" s="267"/>
      <c r="G1732" s="267"/>
      <c r="H1732" s="267"/>
      <c r="I1732" s="267"/>
      <c r="J1732" s="267"/>
    </row>
    <row r="1733" spans="1:10" ht="12.75">
      <c r="A1733" s="267"/>
      <c r="B1733" s="267"/>
      <c r="C1733" s="267"/>
      <c r="D1733" s="267"/>
      <c r="E1733" s="267"/>
      <c r="F1733" s="267"/>
      <c r="G1733" s="267"/>
      <c r="H1733" s="267"/>
      <c r="I1733" s="267"/>
      <c r="J1733" s="267"/>
    </row>
    <row r="1734" spans="1:10" ht="12.75">
      <c r="A1734" s="267"/>
      <c r="B1734" s="267"/>
      <c r="C1734" s="267"/>
      <c r="D1734" s="267"/>
      <c r="E1734" s="267"/>
      <c r="F1734" s="267"/>
      <c r="G1734" s="267"/>
      <c r="H1734" s="267"/>
      <c r="I1734" s="267"/>
      <c r="J1734" s="267"/>
    </row>
    <row r="1735" spans="1:10" ht="12.75">
      <c r="A1735" s="267"/>
      <c r="B1735" s="267"/>
      <c r="C1735" s="267"/>
      <c r="D1735" s="267"/>
      <c r="E1735" s="267"/>
      <c r="F1735" s="267"/>
      <c r="G1735" s="267"/>
      <c r="H1735" s="267"/>
      <c r="I1735" s="267"/>
      <c r="J1735" s="267"/>
    </row>
    <row r="1736" spans="1:10" ht="12.75">
      <c r="A1736" s="267"/>
      <c r="B1736" s="267"/>
      <c r="C1736" s="267"/>
      <c r="D1736" s="267"/>
      <c r="E1736" s="267"/>
      <c r="F1736" s="267"/>
      <c r="G1736" s="267"/>
      <c r="H1736" s="267"/>
      <c r="I1736" s="267"/>
      <c r="J1736" s="267"/>
    </row>
    <row r="1737" spans="1:10" ht="12.75">
      <c r="A1737" s="267"/>
      <c r="B1737" s="267"/>
      <c r="C1737" s="267"/>
      <c r="D1737" s="267"/>
      <c r="E1737" s="267"/>
      <c r="F1737" s="267"/>
      <c r="G1737" s="267"/>
      <c r="H1737" s="267"/>
      <c r="I1737" s="267"/>
      <c r="J1737" s="267"/>
    </row>
    <row r="1738" spans="1:10" ht="12.75">
      <c r="A1738" s="267"/>
      <c r="B1738" s="267"/>
      <c r="C1738" s="267"/>
      <c r="D1738" s="267"/>
      <c r="E1738" s="267"/>
      <c r="F1738" s="267"/>
      <c r="G1738" s="267"/>
      <c r="H1738" s="267"/>
      <c r="I1738" s="267"/>
      <c r="J1738" s="267"/>
    </row>
    <row r="1739" spans="1:10" ht="12.75">
      <c r="A1739" s="267"/>
      <c r="B1739" s="267"/>
      <c r="C1739" s="267"/>
      <c r="D1739" s="267"/>
      <c r="E1739" s="267"/>
      <c r="F1739" s="267"/>
      <c r="G1739" s="267"/>
      <c r="H1739" s="267"/>
      <c r="I1739" s="267"/>
      <c r="J1739" s="267"/>
    </row>
    <row r="1740" spans="1:10" ht="12.75">
      <c r="A1740" s="267"/>
      <c r="B1740" s="267"/>
      <c r="C1740" s="267"/>
      <c r="D1740" s="267"/>
      <c r="E1740" s="267"/>
      <c r="F1740" s="267"/>
      <c r="G1740" s="267"/>
      <c r="H1740" s="267"/>
      <c r="I1740" s="267"/>
      <c r="J1740" s="267"/>
    </row>
    <row r="1741" spans="1:10" ht="12.75">
      <c r="A1741" s="267"/>
      <c r="B1741" s="267"/>
      <c r="C1741" s="267"/>
      <c r="D1741" s="267"/>
      <c r="E1741" s="267"/>
      <c r="F1741" s="267"/>
      <c r="G1741" s="267"/>
      <c r="H1741" s="267"/>
      <c r="I1741" s="267"/>
      <c r="J1741" s="267"/>
    </row>
    <row r="1742" spans="1:10" ht="12.75">
      <c r="A1742" s="267"/>
      <c r="B1742" s="267"/>
      <c r="C1742" s="267"/>
      <c r="D1742" s="267"/>
      <c r="E1742" s="267"/>
      <c r="F1742" s="267"/>
      <c r="G1742" s="267"/>
      <c r="H1742" s="267"/>
      <c r="I1742" s="267"/>
      <c r="J1742" s="267"/>
    </row>
    <row r="1743" spans="1:10" ht="12.75">
      <c r="A1743" s="267"/>
      <c r="B1743" s="267"/>
      <c r="C1743" s="267"/>
      <c r="D1743" s="267"/>
      <c r="E1743" s="267"/>
      <c r="F1743" s="267"/>
      <c r="G1743" s="267"/>
      <c r="H1743" s="267"/>
      <c r="I1743" s="267"/>
      <c r="J1743" s="267"/>
    </row>
    <row r="1744" spans="1:10" ht="12.75">
      <c r="A1744" s="267"/>
      <c r="B1744" s="267"/>
      <c r="C1744" s="267"/>
      <c r="D1744" s="267"/>
      <c r="E1744" s="267"/>
      <c r="F1744" s="267"/>
      <c r="G1744" s="267"/>
      <c r="H1744" s="267"/>
      <c r="I1744" s="267"/>
      <c r="J1744" s="267"/>
    </row>
    <row r="1745" spans="1:10" ht="12.75">
      <c r="A1745" s="267"/>
      <c r="B1745" s="267"/>
      <c r="C1745" s="267"/>
      <c r="D1745" s="267"/>
      <c r="E1745" s="267"/>
      <c r="F1745" s="267"/>
      <c r="G1745" s="267"/>
      <c r="H1745" s="267"/>
      <c r="I1745" s="267"/>
      <c r="J1745" s="267"/>
    </row>
    <row r="1746" spans="1:10" ht="12.75">
      <c r="A1746" s="267"/>
      <c r="B1746" s="267"/>
      <c r="C1746" s="267"/>
      <c r="D1746" s="267"/>
      <c r="E1746" s="267"/>
      <c r="F1746" s="267"/>
      <c r="G1746" s="267"/>
      <c r="H1746" s="267"/>
      <c r="I1746" s="267"/>
      <c r="J1746" s="267"/>
    </row>
    <row r="1747" spans="1:10" ht="12.75">
      <c r="A1747" s="267"/>
      <c r="B1747" s="267"/>
      <c r="C1747" s="267"/>
      <c r="D1747" s="267"/>
      <c r="E1747" s="267"/>
      <c r="F1747" s="267"/>
      <c r="G1747" s="267"/>
      <c r="H1747" s="267"/>
      <c r="I1747" s="267"/>
      <c r="J1747" s="267"/>
    </row>
    <row r="1748" spans="1:10" ht="12.75">
      <c r="A1748" s="267"/>
      <c r="B1748" s="267"/>
      <c r="C1748" s="267"/>
      <c r="D1748" s="267"/>
      <c r="E1748" s="267"/>
      <c r="F1748" s="267"/>
      <c r="G1748" s="267"/>
      <c r="H1748" s="267"/>
      <c r="I1748" s="267"/>
      <c r="J1748" s="267"/>
    </row>
    <row r="1749" spans="1:10" ht="12.75">
      <c r="A1749" s="267"/>
      <c r="B1749" s="267"/>
      <c r="C1749" s="267"/>
      <c r="D1749" s="267"/>
      <c r="E1749" s="267"/>
      <c r="F1749" s="267"/>
      <c r="G1749" s="267"/>
      <c r="H1749" s="267"/>
      <c r="I1749" s="267"/>
      <c r="J1749" s="267"/>
    </row>
    <row r="1750" spans="1:10" ht="12.75">
      <c r="A1750" s="267"/>
      <c r="B1750" s="267"/>
      <c r="C1750" s="267"/>
      <c r="D1750" s="267"/>
      <c r="E1750" s="267"/>
      <c r="F1750" s="267"/>
      <c r="G1750" s="267"/>
      <c r="H1750" s="267"/>
      <c r="I1750" s="267"/>
      <c r="J1750" s="267"/>
    </row>
    <row r="1751" spans="1:10" ht="12.75">
      <c r="A1751" s="267"/>
      <c r="B1751" s="267"/>
      <c r="C1751" s="267"/>
      <c r="D1751" s="267"/>
      <c r="E1751" s="267"/>
      <c r="F1751" s="267"/>
      <c r="G1751" s="267"/>
      <c r="H1751" s="267"/>
      <c r="I1751" s="267"/>
      <c r="J1751" s="267"/>
    </row>
    <row r="1752" spans="1:10" ht="12.75">
      <c r="A1752" s="267"/>
      <c r="B1752" s="267"/>
      <c r="C1752" s="267"/>
      <c r="D1752" s="267"/>
      <c r="E1752" s="267"/>
      <c r="F1752" s="267"/>
      <c r="G1752" s="267"/>
      <c r="H1752" s="267"/>
      <c r="I1752" s="267"/>
      <c r="J1752" s="267"/>
    </row>
    <row r="1753" spans="1:10" ht="12.75">
      <c r="A1753" s="267"/>
      <c r="B1753" s="267"/>
      <c r="C1753" s="267"/>
      <c r="D1753" s="267"/>
      <c r="E1753" s="267"/>
      <c r="F1753" s="267"/>
      <c r="G1753" s="267"/>
      <c r="H1753" s="267"/>
      <c r="I1753" s="267"/>
      <c r="J1753" s="267"/>
    </row>
    <row r="1754" spans="1:10" ht="12.75">
      <c r="A1754" s="267"/>
      <c r="B1754" s="267"/>
      <c r="C1754" s="267"/>
      <c r="D1754" s="267"/>
      <c r="E1754" s="267"/>
      <c r="F1754" s="267"/>
      <c r="G1754" s="267"/>
      <c r="H1754" s="267"/>
      <c r="I1754" s="267"/>
      <c r="J1754" s="267"/>
    </row>
    <row r="1755" spans="1:10" ht="12.75">
      <c r="A1755" s="267"/>
      <c r="B1755" s="267"/>
      <c r="C1755" s="267"/>
      <c r="D1755" s="267"/>
      <c r="E1755" s="267"/>
      <c r="F1755" s="267"/>
      <c r="G1755" s="267"/>
      <c r="H1755" s="267"/>
      <c r="I1755" s="267"/>
      <c r="J1755" s="267"/>
    </row>
    <row r="1756" spans="1:10" ht="12.75">
      <c r="A1756" s="267"/>
      <c r="B1756" s="267"/>
      <c r="C1756" s="267"/>
      <c r="D1756" s="267"/>
      <c r="E1756" s="267"/>
      <c r="F1756" s="267"/>
      <c r="G1756" s="267"/>
      <c r="H1756" s="267"/>
      <c r="I1756" s="267"/>
      <c r="J1756" s="267"/>
    </row>
    <row r="1757" spans="1:10" ht="12.75">
      <c r="A1757" s="267"/>
      <c r="B1757" s="267"/>
      <c r="C1757" s="267"/>
      <c r="D1757" s="267"/>
      <c r="E1757" s="267"/>
      <c r="F1757" s="267"/>
      <c r="G1757" s="267"/>
      <c r="H1757" s="267"/>
      <c r="I1757" s="267"/>
      <c r="J1757" s="267"/>
    </row>
    <row r="1758" spans="1:10" ht="12.75">
      <c r="A1758" s="267"/>
      <c r="B1758" s="267"/>
      <c r="C1758" s="267"/>
      <c r="D1758" s="267"/>
      <c r="E1758" s="267"/>
      <c r="F1758" s="267"/>
      <c r="G1758" s="267"/>
      <c r="H1758" s="267"/>
      <c r="I1758" s="267"/>
      <c r="J1758" s="267"/>
    </row>
    <row r="1759" spans="1:10" ht="12.75">
      <c r="A1759" s="267"/>
      <c r="B1759" s="267"/>
      <c r="C1759" s="267"/>
      <c r="D1759" s="267"/>
      <c r="E1759" s="267"/>
      <c r="F1759" s="267"/>
      <c r="G1759" s="267"/>
      <c r="H1759" s="267"/>
      <c r="I1759" s="267"/>
      <c r="J1759" s="267"/>
    </row>
    <row r="1760" spans="1:10" ht="12.75">
      <c r="A1760" s="267"/>
      <c r="B1760" s="267"/>
      <c r="C1760" s="267"/>
      <c r="D1760" s="267"/>
      <c r="E1760" s="267"/>
      <c r="F1760" s="267"/>
      <c r="G1760" s="267"/>
      <c r="H1760" s="267"/>
      <c r="I1760" s="267"/>
      <c r="J1760" s="267"/>
    </row>
    <row r="1761" spans="1:10" ht="12.75">
      <c r="A1761" s="267"/>
      <c r="B1761" s="267"/>
      <c r="C1761" s="267"/>
      <c r="D1761" s="267"/>
      <c r="E1761" s="267"/>
      <c r="F1761" s="267"/>
      <c r="G1761" s="267"/>
      <c r="H1761" s="267"/>
      <c r="I1761" s="267"/>
      <c r="J1761" s="267"/>
    </row>
    <row r="1762" spans="1:10" ht="12.75">
      <c r="A1762" s="267"/>
      <c r="B1762" s="267"/>
      <c r="C1762" s="267"/>
      <c r="D1762" s="267"/>
      <c r="E1762" s="267"/>
      <c r="F1762" s="267"/>
      <c r="G1762" s="267"/>
      <c r="H1762" s="267"/>
      <c r="I1762" s="267"/>
      <c r="J1762" s="267"/>
    </row>
    <row r="1763" spans="1:10" ht="12.75">
      <c r="A1763" s="267"/>
      <c r="B1763" s="267"/>
      <c r="C1763" s="267"/>
      <c r="D1763" s="267"/>
      <c r="E1763" s="267"/>
      <c r="F1763" s="267"/>
      <c r="G1763" s="267"/>
      <c r="H1763" s="267"/>
      <c r="I1763" s="267"/>
      <c r="J1763" s="267"/>
    </row>
    <row r="1764" spans="1:10" ht="12.75">
      <c r="A1764" s="267"/>
      <c r="B1764" s="267"/>
      <c r="C1764" s="267"/>
      <c r="D1764" s="267"/>
      <c r="E1764" s="267"/>
      <c r="F1764" s="267"/>
      <c r="G1764" s="267"/>
      <c r="H1764" s="267"/>
      <c r="I1764" s="267"/>
      <c r="J1764" s="267"/>
    </row>
    <row r="1765" spans="1:10" ht="12.75">
      <c r="A1765" s="267"/>
      <c r="B1765" s="267"/>
      <c r="C1765" s="267"/>
      <c r="D1765" s="267"/>
      <c r="E1765" s="267"/>
      <c r="F1765" s="267"/>
      <c r="G1765" s="267"/>
      <c r="H1765" s="267"/>
      <c r="I1765" s="267"/>
      <c r="J1765" s="267"/>
    </row>
    <row r="1766" spans="1:10" ht="12.75">
      <c r="A1766" s="267"/>
      <c r="B1766" s="267"/>
      <c r="C1766" s="267"/>
      <c r="D1766" s="267"/>
      <c r="E1766" s="267"/>
      <c r="F1766" s="267"/>
      <c r="G1766" s="267"/>
      <c r="H1766" s="267"/>
      <c r="I1766" s="267"/>
      <c r="J1766" s="267"/>
    </row>
    <row r="1767" spans="1:10" ht="12.75">
      <c r="A1767" s="267"/>
      <c r="B1767" s="267"/>
      <c r="C1767" s="267"/>
      <c r="D1767" s="267"/>
      <c r="E1767" s="267"/>
      <c r="F1767" s="267"/>
      <c r="G1767" s="267"/>
      <c r="H1767" s="267"/>
      <c r="I1767" s="267"/>
      <c r="J1767" s="267"/>
    </row>
    <row r="1768" spans="1:10" ht="12.75">
      <c r="A1768" s="267"/>
      <c r="B1768" s="267"/>
      <c r="C1768" s="267"/>
      <c r="D1768" s="267"/>
      <c r="E1768" s="267"/>
      <c r="F1768" s="267"/>
      <c r="G1768" s="267"/>
      <c r="H1768" s="267"/>
      <c r="I1768" s="267"/>
      <c r="J1768" s="267"/>
    </row>
    <row r="1769" spans="1:10" ht="12.75">
      <c r="A1769" s="267"/>
      <c r="B1769" s="267"/>
      <c r="C1769" s="267"/>
      <c r="D1769" s="267"/>
      <c r="E1769" s="267"/>
      <c r="F1769" s="267"/>
      <c r="G1769" s="267"/>
      <c r="H1769" s="267"/>
      <c r="I1769" s="267"/>
      <c r="J1769" s="267"/>
    </row>
    <row r="1770" spans="1:10" ht="12.75">
      <c r="A1770" s="267"/>
      <c r="B1770" s="267"/>
      <c r="C1770" s="267"/>
      <c r="D1770" s="267"/>
      <c r="E1770" s="267"/>
      <c r="F1770" s="267"/>
      <c r="G1770" s="267"/>
      <c r="H1770" s="267"/>
      <c r="I1770" s="267"/>
      <c r="J1770" s="267"/>
    </row>
    <row r="1771" spans="1:10" ht="12.75">
      <c r="A1771" s="267"/>
      <c r="B1771" s="267"/>
      <c r="C1771" s="267"/>
      <c r="D1771" s="267"/>
      <c r="E1771" s="267"/>
      <c r="F1771" s="267"/>
      <c r="G1771" s="267"/>
      <c r="H1771" s="267"/>
      <c r="I1771" s="267"/>
      <c r="J1771" s="267"/>
    </row>
    <row r="1772" spans="1:10" ht="12.75">
      <c r="A1772" s="267"/>
      <c r="B1772" s="267"/>
      <c r="C1772" s="267"/>
      <c r="D1772" s="267"/>
      <c r="E1772" s="267"/>
      <c r="F1772" s="267"/>
      <c r="G1772" s="267"/>
      <c r="H1772" s="267"/>
      <c r="I1772" s="267"/>
      <c r="J1772" s="267"/>
    </row>
    <row r="1773" spans="1:10" ht="12.75">
      <c r="A1773" s="267"/>
      <c r="B1773" s="267"/>
      <c r="C1773" s="267"/>
      <c r="D1773" s="267"/>
      <c r="E1773" s="267"/>
      <c r="F1773" s="267"/>
      <c r="G1773" s="267"/>
      <c r="H1773" s="267"/>
      <c r="I1773" s="267"/>
      <c r="J1773" s="267"/>
    </row>
    <row r="1774" spans="1:10" ht="12.75">
      <c r="A1774" s="267"/>
      <c r="B1774" s="267"/>
      <c r="C1774" s="267"/>
      <c r="D1774" s="267"/>
      <c r="E1774" s="267"/>
      <c r="F1774" s="267"/>
      <c r="G1774" s="267"/>
      <c r="H1774" s="267"/>
      <c r="I1774" s="267"/>
      <c r="J1774" s="267"/>
    </row>
    <row r="1775" spans="1:10" ht="12.75">
      <c r="A1775" s="267"/>
      <c r="B1775" s="267"/>
      <c r="C1775" s="267"/>
      <c r="D1775" s="267"/>
      <c r="E1775" s="267"/>
      <c r="F1775" s="267"/>
      <c r="G1775" s="267"/>
      <c r="H1775" s="267"/>
      <c r="I1775" s="267"/>
      <c r="J1775" s="267"/>
    </row>
    <row r="1776" spans="1:10" ht="12.75">
      <c r="A1776" s="267"/>
      <c r="B1776" s="267"/>
      <c r="C1776" s="267"/>
      <c r="D1776" s="267"/>
      <c r="E1776" s="267"/>
      <c r="F1776" s="267"/>
      <c r="G1776" s="267"/>
      <c r="H1776" s="267"/>
      <c r="I1776" s="267"/>
      <c r="J1776" s="267"/>
    </row>
    <row r="1777" spans="1:10" ht="12.75">
      <c r="A1777" s="267"/>
      <c r="B1777" s="267"/>
      <c r="C1777" s="267"/>
      <c r="D1777" s="267"/>
      <c r="E1777" s="267"/>
      <c r="F1777" s="267"/>
      <c r="G1777" s="267"/>
      <c r="H1777" s="267"/>
      <c r="I1777" s="267"/>
      <c r="J1777" s="267"/>
    </row>
    <row r="1778" spans="1:10" ht="12.75">
      <c r="A1778" s="267"/>
      <c r="B1778" s="267"/>
      <c r="C1778" s="267"/>
      <c r="D1778" s="267"/>
      <c r="E1778" s="267"/>
      <c r="F1778" s="267"/>
      <c r="G1778" s="267"/>
      <c r="H1778" s="267"/>
      <c r="I1778" s="267"/>
      <c r="J1778" s="267"/>
    </row>
    <row r="1779" spans="1:10" ht="12.75">
      <c r="A1779" s="267"/>
      <c r="B1779" s="267"/>
      <c r="C1779" s="267"/>
      <c r="D1779" s="267"/>
      <c r="E1779" s="267"/>
      <c r="F1779" s="267"/>
      <c r="G1779" s="267"/>
      <c r="H1779" s="267"/>
      <c r="I1779" s="267"/>
      <c r="J1779" s="267"/>
    </row>
    <row r="1780" spans="1:10" ht="12.75">
      <c r="A1780" s="267"/>
      <c r="B1780" s="267"/>
      <c r="C1780" s="267"/>
      <c r="D1780" s="267"/>
      <c r="E1780" s="267"/>
      <c r="F1780" s="267"/>
      <c r="G1780" s="267"/>
      <c r="H1780" s="267"/>
      <c r="I1780" s="267"/>
      <c r="J1780" s="267"/>
    </row>
    <row r="1781" spans="1:10" ht="12.75">
      <c r="A1781" s="267"/>
      <c r="B1781" s="267"/>
      <c r="C1781" s="267"/>
      <c r="D1781" s="267"/>
      <c r="E1781" s="267"/>
      <c r="F1781" s="267"/>
      <c r="G1781" s="267"/>
      <c r="H1781" s="267"/>
      <c r="I1781" s="267"/>
      <c r="J1781" s="267"/>
    </row>
    <row r="1782" spans="1:10" ht="12.75">
      <c r="A1782" s="267"/>
      <c r="B1782" s="267"/>
      <c r="C1782" s="267"/>
      <c r="D1782" s="267"/>
      <c r="E1782" s="267"/>
      <c r="F1782" s="267"/>
      <c r="G1782" s="267"/>
      <c r="H1782" s="267"/>
      <c r="I1782" s="267"/>
      <c r="J1782" s="267"/>
    </row>
    <row r="1783" spans="1:10" ht="12.75">
      <c r="A1783" s="267"/>
      <c r="B1783" s="267"/>
      <c r="C1783" s="267"/>
      <c r="D1783" s="267"/>
      <c r="E1783" s="267"/>
      <c r="F1783" s="267"/>
      <c r="G1783" s="267"/>
      <c r="H1783" s="267"/>
      <c r="I1783" s="267"/>
      <c r="J1783" s="267"/>
    </row>
    <row r="1784" spans="1:10" ht="12.75">
      <c r="A1784" s="267"/>
      <c r="B1784" s="267"/>
      <c r="C1784" s="267"/>
      <c r="D1784" s="267"/>
      <c r="E1784" s="267"/>
      <c r="F1784" s="267"/>
      <c r="G1784" s="267"/>
      <c r="H1784" s="267"/>
      <c r="I1784" s="267"/>
      <c r="J1784" s="267"/>
    </row>
    <row r="1785" spans="1:10" ht="12.75">
      <c r="A1785" s="267"/>
      <c r="B1785" s="267"/>
      <c r="C1785" s="267"/>
      <c r="D1785" s="267"/>
      <c r="E1785" s="267"/>
      <c r="F1785" s="267"/>
      <c r="G1785" s="267"/>
      <c r="H1785" s="267"/>
      <c r="I1785" s="267"/>
      <c r="J1785" s="267"/>
    </row>
    <row r="1786" spans="1:10" ht="12.75">
      <c r="A1786" s="267"/>
      <c r="B1786" s="267"/>
      <c r="C1786" s="267"/>
      <c r="D1786" s="267"/>
      <c r="E1786" s="267"/>
      <c r="F1786" s="267"/>
      <c r="G1786" s="267"/>
      <c r="H1786" s="267"/>
      <c r="I1786" s="267"/>
      <c r="J1786" s="267"/>
    </row>
    <row r="1787" spans="1:10" ht="12.75">
      <c r="A1787" s="267"/>
      <c r="B1787" s="267"/>
      <c r="C1787" s="267"/>
      <c r="D1787" s="267"/>
      <c r="E1787" s="267"/>
      <c r="F1787" s="267"/>
      <c r="G1787" s="267"/>
      <c r="H1787" s="267"/>
      <c r="I1787" s="267"/>
      <c r="J1787" s="267"/>
    </row>
    <row r="1788" spans="1:10" ht="12.75">
      <c r="A1788" s="267"/>
      <c r="B1788" s="267"/>
      <c r="C1788" s="267"/>
      <c r="D1788" s="267"/>
      <c r="E1788" s="267"/>
      <c r="F1788" s="267"/>
      <c r="G1788" s="267"/>
      <c r="H1788" s="267"/>
      <c r="I1788" s="267"/>
      <c r="J1788" s="267"/>
    </row>
    <row r="1789" spans="1:10" ht="12.75">
      <c r="A1789" s="267"/>
      <c r="B1789" s="267"/>
      <c r="C1789" s="267"/>
      <c r="D1789" s="267"/>
      <c r="E1789" s="267"/>
      <c r="F1789" s="267"/>
      <c r="G1789" s="267"/>
      <c r="H1789" s="267"/>
      <c r="I1789" s="267"/>
      <c r="J1789" s="267"/>
    </row>
    <row r="1790" spans="1:10" ht="12.75">
      <c r="A1790" s="267"/>
      <c r="B1790" s="267"/>
      <c r="C1790" s="267"/>
      <c r="D1790" s="267"/>
      <c r="E1790" s="267"/>
      <c r="F1790" s="267"/>
      <c r="G1790" s="267"/>
      <c r="H1790" s="267"/>
      <c r="I1790" s="267"/>
      <c r="J1790" s="267"/>
    </row>
    <row r="1791" spans="1:10" ht="12.75">
      <c r="A1791" s="267"/>
      <c r="B1791" s="267"/>
      <c r="C1791" s="267"/>
      <c r="D1791" s="267"/>
      <c r="E1791" s="267"/>
      <c r="F1791" s="267"/>
      <c r="G1791" s="267"/>
      <c r="H1791" s="267"/>
      <c r="I1791" s="267"/>
      <c r="J1791" s="267"/>
    </row>
    <row r="1792" spans="1:10" ht="12.75">
      <c r="A1792" s="267"/>
      <c r="B1792" s="267"/>
      <c r="C1792" s="267"/>
      <c r="D1792" s="267"/>
      <c r="E1792" s="267"/>
      <c r="F1792" s="267"/>
      <c r="G1792" s="267"/>
      <c r="H1792" s="267"/>
      <c r="I1792" s="267"/>
      <c r="J1792" s="267"/>
    </row>
    <row r="1793" spans="1:10" ht="12.75">
      <c r="A1793" s="267"/>
      <c r="B1793" s="267"/>
      <c r="C1793" s="267"/>
      <c r="D1793" s="267"/>
      <c r="E1793" s="267"/>
      <c r="F1793" s="267"/>
      <c r="G1793" s="267"/>
      <c r="H1793" s="267"/>
      <c r="I1793" s="267"/>
      <c r="J1793" s="267"/>
    </row>
    <row r="1794" spans="1:10" ht="12.75">
      <c r="A1794" s="267"/>
      <c r="B1794" s="267"/>
      <c r="C1794" s="267"/>
      <c r="D1794" s="267"/>
      <c r="E1794" s="267"/>
      <c r="F1794" s="267"/>
      <c r="G1794" s="267"/>
      <c r="H1794" s="267"/>
      <c r="I1794" s="267"/>
      <c r="J1794" s="267"/>
    </row>
    <row r="1795" spans="1:10" ht="12.75">
      <c r="A1795" s="267"/>
      <c r="B1795" s="267"/>
      <c r="C1795" s="267"/>
      <c r="D1795" s="267"/>
      <c r="E1795" s="267"/>
      <c r="F1795" s="267"/>
      <c r="G1795" s="267"/>
      <c r="H1795" s="267"/>
      <c r="I1795" s="267"/>
      <c r="J1795" s="267"/>
    </row>
    <row r="1796" spans="1:10" ht="12.75">
      <c r="A1796" s="267"/>
      <c r="B1796" s="267"/>
      <c r="C1796" s="267"/>
      <c r="D1796" s="267"/>
      <c r="E1796" s="267"/>
      <c r="F1796" s="267"/>
      <c r="G1796" s="267"/>
      <c r="H1796" s="267"/>
      <c r="I1796" s="267"/>
      <c r="J1796" s="267"/>
    </row>
    <row r="1797" spans="1:10" ht="12.75">
      <c r="A1797" s="267"/>
      <c r="B1797" s="267"/>
      <c r="C1797" s="267"/>
      <c r="D1797" s="267"/>
      <c r="E1797" s="267"/>
      <c r="F1797" s="267"/>
      <c r="G1797" s="267"/>
      <c r="H1797" s="267"/>
      <c r="I1797" s="267"/>
      <c r="J1797" s="267"/>
    </row>
    <row r="1798" spans="1:10" ht="12.75">
      <c r="A1798" s="267"/>
      <c r="B1798" s="267"/>
      <c r="C1798" s="267"/>
      <c r="D1798" s="267"/>
      <c r="E1798" s="267"/>
      <c r="F1798" s="267"/>
      <c r="G1798" s="267"/>
      <c r="H1798" s="267"/>
      <c r="I1798" s="267"/>
      <c r="J1798" s="267"/>
    </row>
    <row r="1799" spans="1:10" ht="12.75">
      <c r="A1799" s="267"/>
      <c r="B1799" s="267"/>
      <c r="C1799" s="267"/>
      <c r="D1799" s="267"/>
      <c r="E1799" s="267"/>
      <c r="F1799" s="267"/>
      <c r="G1799" s="267"/>
      <c r="H1799" s="267"/>
      <c r="I1799" s="267"/>
      <c r="J1799" s="267"/>
    </row>
    <row r="1800" spans="1:10" ht="12.75">
      <c r="A1800" s="267"/>
      <c r="B1800" s="267"/>
      <c r="C1800" s="267"/>
      <c r="D1800" s="267"/>
      <c r="E1800" s="267"/>
      <c r="F1800" s="267"/>
      <c r="G1800" s="267"/>
      <c r="H1800" s="267"/>
      <c r="I1800" s="267"/>
      <c r="J1800" s="267"/>
    </row>
    <row r="1801" spans="1:10" ht="12.75">
      <c r="A1801" s="267"/>
      <c r="B1801" s="267"/>
      <c r="C1801" s="267"/>
      <c r="D1801" s="267"/>
      <c r="E1801" s="267"/>
      <c r="F1801" s="267"/>
      <c r="G1801" s="267"/>
      <c r="H1801" s="267"/>
      <c r="I1801" s="267"/>
      <c r="J1801" s="267"/>
    </row>
    <row r="1802" spans="1:10" ht="12.75">
      <c r="A1802" s="267"/>
      <c r="B1802" s="267"/>
      <c r="C1802" s="267"/>
      <c r="D1802" s="267"/>
      <c r="E1802" s="267"/>
      <c r="F1802" s="267"/>
      <c r="G1802" s="267"/>
      <c r="H1802" s="267"/>
      <c r="I1802" s="267"/>
      <c r="J1802" s="267"/>
    </row>
    <row r="1803" spans="1:10" ht="12.75">
      <c r="A1803" s="267"/>
      <c r="B1803" s="267"/>
      <c r="C1803" s="267"/>
      <c r="D1803" s="267"/>
      <c r="E1803" s="267"/>
      <c r="F1803" s="267"/>
      <c r="G1803" s="267"/>
      <c r="H1803" s="267"/>
      <c r="I1803" s="267"/>
      <c r="J1803" s="267"/>
    </row>
    <row r="1804" spans="1:10" ht="12.75">
      <c r="A1804" s="267"/>
      <c r="B1804" s="267"/>
      <c r="C1804" s="267"/>
      <c r="D1804" s="267"/>
      <c r="E1804" s="267"/>
      <c r="F1804" s="267"/>
      <c r="G1804" s="267"/>
      <c r="H1804" s="267"/>
      <c r="I1804" s="267"/>
      <c r="J1804" s="267"/>
    </row>
    <row r="1805" spans="1:10" ht="12.75">
      <c r="A1805" s="267"/>
      <c r="B1805" s="267"/>
      <c r="C1805" s="267"/>
      <c r="D1805" s="267"/>
      <c r="E1805" s="267"/>
      <c r="F1805" s="267"/>
      <c r="G1805" s="267"/>
      <c r="H1805" s="267"/>
      <c r="I1805" s="267"/>
      <c r="J1805" s="267"/>
    </row>
    <row r="1806" spans="1:10" ht="12.75">
      <c r="A1806" s="267"/>
      <c r="B1806" s="267"/>
      <c r="C1806" s="267"/>
      <c r="D1806" s="267"/>
      <c r="E1806" s="267"/>
      <c r="F1806" s="267"/>
      <c r="G1806" s="267"/>
      <c r="H1806" s="267"/>
      <c r="I1806" s="267"/>
      <c r="J1806" s="267"/>
    </row>
    <row r="1807" spans="1:10" ht="12.75">
      <c r="A1807" s="267"/>
      <c r="B1807" s="267"/>
      <c r="C1807" s="267"/>
      <c r="D1807" s="267"/>
      <c r="E1807" s="267"/>
      <c r="F1807" s="267"/>
      <c r="G1807" s="267"/>
      <c r="H1807" s="267"/>
      <c r="I1807" s="267"/>
      <c r="J1807" s="267"/>
    </row>
    <row r="1808" spans="1:10" ht="12.75">
      <c r="A1808" s="267"/>
      <c r="B1808" s="267"/>
      <c r="C1808" s="267"/>
      <c r="D1808" s="267"/>
      <c r="E1808" s="267"/>
      <c r="F1808" s="267"/>
      <c r="G1808" s="267"/>
      <c r="H1808" s="267"/>
      <c r="I1808" s="267"/>
      <c r="J1808" s="267"/>
    </row>
    <row r="1809" spans="1:10" ht="12.75">
      <c r="A1809" s="267"/>
      <c r="B1809" s="267"/>
      <c r="C1809" s="267"/>
      <c r="D1809" s="267"/>
      <c r="E1809" s="267"/>
      <c r="F1809" s="267"/>
      <c r="G1809" s="267"/>
      <c r="H1809" s="267"/>
      <c r="I1809" s="267"/>
      <c r="J1809" s="267"/>
    </row>
    <row r="1810" spans="1:10" ht="12.75">
      <c r="A1810" s="267"/>
      <c r="B1810" s="267"/>
      <c r="C1810" s="267"/>
      <c r="D1810" s="267"/>
      <c r="E1810" s="267"/>
      <c r="F1810" s="267"/>
      <c r="G1810" s="267"/>
      <c r="H1810" s="267"/>
      <c r="I1810" s="267"/>
      <c r="J1810" s="267"/>
    </row>
    <row r="1811" spans="1:10" ht="12.75">
      <c r="A1811" s="267"/>
      <c r="B1811" s="267"/>
      <c r="C1811" s="267"/>
      <c r="D1811" s="267"/>
      <c r="E1811" s="267"/>
      <c r="F1811" s="267"/>
      <c r="G1811" s="267"/>
      <c r="H1811" s="267"/>
      <c r="I1811" s="267"/>
      <c r="J1811" s="267"/>
    </row>
    <row r="1812" spans="1:10" ht="12.75">
      <c r="A1812" s="267"/>
      <c r="B1812" s="267"/>
      <c r="C1812" s="267"/>
      <c r="D1812" s="267"/>
      <c r="E1812" s="267"/>
      <c r="F1812" s="267"/>
      <c r="G1812" s="267"/>
      <c r="H1812" s="267"/>
      <c r="I1812" s="267"/>
      <c r="J1812" s="267"/>
    </row>
    <row r="1813" spans="1:10" ht="12.75">
      <c r="A1813" s="267"/>
      <c r="B1813" s="267"/>
      <c r="C1813" s="267"/>
      <c r="D1813" s="267"/>
      <c r="E1813" s="267"/>
      <c r="F1813" s="267"/>
      <c r="G1813" s="267"/>
      <c r="H1813" s="267"/>
      <c r="I1813" s="267"/>
      <c r="J1813" s="267"/>
    </row>
    <row r="1814" spans="1:10" ht="12.75">
      <c r="A1814" s="267"/>
      <c r="B1814" s="267"/>
      <c r="C1814" s="267"/>
      <c r="D1814" s="267"/>
      <c r="E1814" s="267"/>
      <c r="F1814" s="267"/>
      <c r="G1814" s="267"/>
      <c r="H1814" s="267"/>
      <c r="I1814" s="267"/>
      <c r="J1814" s="267"/>
    </row>
    <row r="1815" spans="1:10" ht="12.75">
      <c r="A1815" s="267"/>
      <c r="B1815" s="267"/>
      <c r="C1815" s="267"/>
      <c r="D1815" s="267"/>
      <c r="E1815" s="267"/>
      <c r="F1815" s="267"/>
      <c r="G1815" s="267"/>
      <c r="H1815" s="267"/>
      <c r="I1815" s="267"/>
      <c r="J1815" s="267"/>
    </row>
    <row r="1816" spans="1:10" ht="12.75">
      <c r="A1816" s="267"/>
      <c r="B1816" s="267"/>
      <c r="C1816" s="267"/>
      <c r="D1816" s="267"/>
      <c r="E1816" s="267"/>
      <c r="F1816" s="267"/>
      <c r="G1816" s="267"/>
      <c r="H1816" s="267"/>
      <c r="I1816" s="267"/>
      <c r="J1816" s="267"/>
    </row>
    <row r="1817" spans="1:10" ht="12.75">
      <c r="A1817" s="267"/>
      <c r="B1817" s="267"/>
      <c r="C1817" s="267"/>
      <c r="D1817" s="267"/>
      <c r="E1817" s="267"/>
      <c r="F1817" s="267"/>
      <c r="G1817" s="267"/>
      <c r="H1817" s="267"/>
      <c r="I1817" s="267"/>
      <c r="J1817" s="267"/>
    </row>
    <row r="1818" spans="1:10" ht="12.75">
      <c r="A1818" s="267"/>
      <c r="B1818" s="267"/>
      <c r="C1818" s="267"/>
      <c r="D1818" s="267"/>
      <c r="E1818" s="267"/>
      <c r="F1818" s="267"/>
      <c r="G1818" s="267"/>
      <c r="H1818" s="267"/>
      <c r="I1818" s="267"/>
      <c r="J1818" s="267"/>
    </row>
    <row r="1819" spans="1:10" ht="12.75">
      <c r="A1819" s="267"/>
      <c r="B1819" s="267"/>
      <c r="C1819" s="267"/>
      <c r="D1819" s="267"/>
      <c r="E1819" s="267"/>
      <c r="F1819" s="267"/>
      <c r="G1819" s="267"/>
      <c r="H1819" s="267"/>
      <c r="I1819" s="267"/>
      <c r="J1819" s="267"/>
    </row>
    <row r="1820" spans="1:10" ht="12.75">
      <c r="A1820" s="267"/>
      <c r="B1820" s="267"/>
      <c r="C1820" s="267"/>
      <c r="D1820" s="267"/>
      <c r="E1820" s="267"/>
      <c r="F1820" s="267"/>
      <c r="G1820" s="267"/>
      <c r="H1820" s="267"/>
      <c r="I1820" s="267"/>
      <c r="J1820" s="267"/>
    </row>
    <row r="1821" spans="1:10" ht="12.75">
      <c r="A1821" s="267"/>
      <c r="B1821" s="267"/>
      <c r="C1821" s="267"/>
      <c r="D1821" s="267"/>
      <c r="E1821" s="267"/>
      <c r="F1821" s="267"/>
      <c r="G1821" s="267"/>
      <c r="H1821" s="267"/>
      <c r="I1821" s="267"/>
      <c r="J1821" s="267"/>
    </row>
    <row r="1822" spans="1:10" ht="12.75">
      <c r="A1822" s="267"/>
      <c r="B1822" s="267"/>
      <c r="C1822" s="267"/>
      <c r="D1822" s="267"/>
      <c r="E1822" s="267"/>
      <c r="F1822" s="267"/>
      <c r="G1822" s="267"/>
      <c r="H1822" s="267"/>
      <c r="I1822" s="267"/>
      <c r="J1822" s="267"/>
    </row>
    <row r="1823" spans="1:10" ht="12.75">
      <c r="A1823" s="267"/>
      <c r="B1823" s="267"/>
      <c r="C1823" s="267"/>
      <c r="D1823" s="267"/>
      <c r="E1823" s="267"/>
      <c r="F1823" s="267"/>
      <c r="G1823" s="267"/>
      <c r="H1823" s="267"/>
      <c r="I1823" s="267"/>
      <c r="J1823" s="267"/>
    </row>
    <row r="1824" spans="1:10" ht="12.75">
      <c r="A1824" s="267"/>
      <c r="B1824" s="267"/>
      <c r="C1824" s="267"/>
      <c r="D1824" s="267"/>
      <c r="E1824" s="267"/>
      <c r="F1824" s="267"/>
      <c r="G1824" s="267"/>
      <c r="H1824" s="267"/>
      <c r="I1824" s="267"/>
      <c r="J1824" s="267"/>
    </row>
    <row r="1825" spans="1:10" ht="12.75">
      <c r="A1825" s="267"/>
      <c r="B1825" s="267"/>
      <c r="C1825" s="267"/>
      <c r="D1825" s="267"/>
      <c r="E1825" s="267"/>
      <c r="F1825" s="267"/>
      <c r="G1825" s="267"/>
      <c r="H1825" s="267"/>
      <c r="I1825" s="267"/>
      <c r="J1825" s="267"/>
    </row>
    <row r="1826" spans="1:10" ht="12.75">
      <c r="A1826" s="267"/>
      <c r="B1826" s="267"/>
      <c r="C1826" s="267"/>
      <c r="D1826" s="267"/>
      <c r="E1826" s="267"/>
      <c r="F1826" s="267"/>
      <c r="G1826" s="267"/>
      <c r="H1826" s="267"/>
      <c r="I1826" s="267"/>
      <c r="J1826" s="267"/>
    </row>
    <row r="1827" spans="1:10" ht="12.75">
      <c r="A1827" s="267"/>
      <c r="B1827" s="267"/>
      <c r="C1827" s="267"/>
      <c r="D1827" s="267"/>
      <c r="E1827" s="267"/>
      <c r="F1827" s="267"/>
      <c r="G1827" s="267"/>
      <c r="H1827" s="267"/>
      <c r="I1827" s="267"/>
      <c r="J1827" s="267"/>
    </row>
    <row r="1828" spans="1:10" ht="12.75">
      <c r="A1828" s="267"/>
      <c r="B1828" s="267"/>
      <c r="C1828" s="267"/>
      <c r="D1828" s="267"/>
      <c r="E1828" s="267"/>
      <c r="F1828" s="267"/>
      <c r="G1828" s="267"/>
      <c r="H1828" s="267"/>
      <c r="I1828" s="267"/>
      <c r="J1828" s="267"/>
    </row>
    <row r="1829" spans="1:10" ht="12.75">
      <c r="A1829" s="267"/>
      <c r="B1829" s="267"/>
      <c r="C1829" s="267"/>
      <c r="D1829" s="267"/>
      <c r="E1829" s="267"/>
      <c r="F1829" s="267"/>
      <c r="G1829" s="267"/>
      <c r="H1829" s="267"/>
      <c r="I1829" s="267"/>
      <c r="J1829" s="267"/>
    </row>
    <row r="1830" spans="1:10" ht="12.75">
      <c r="A1830" s="267"/>
      <c r="B1830" s="267"/>
      <c r="C1830" s="267"/>
      <c r="D1830" s="267"/>
      <c r="E1830" s="267"/>
      <c r="F1830" s="267"/>
      <c r="G1830" s="267"/>
      <c r="H1830" s="267"/>
      <c r="I1830" s="267"/>
      <c r="J1830" s="267"/>
    </row>
    <row r="1831" spans="1:10" ht="12.75">
      <c r="A1831" s="267"/>
      <c r="B1831" s="267"/>
      <c r="C1831" s="267"/>
      <c r="D1831" s="267"/>
      <c r="E1831" s="267"/>
      <c r="F1831" s="267"/>
      <c r="G1831" s="267"/>
      <c r="H1831" s="267"/>
      <c r="I1831" s="267"/>
      <c r="J1831" s="267"/>
    </row>
    <row r="1832" spans="1:10" ht="12.75">
      <c r="A1832" s="267"/>
      <c r="B1832" s="267"/>
      <c r="C1832" s="267"/>
      <c r="D1832" s="267"/>
      <c r="E1832" s="267"/>
      <c r="F1832" s="267"/>
      <c r="G1832" s="267"/>
      <c r="H1832" s="267"/>
      <c r="I1832" s="267"/>
      <c r="J1832" s="267"/>
    </row>
    <row r="1833" spans="1:10" ht="12.75">
      <c r="A1833" s="267"/>
      <c r="B1833" s="267"/>
      <c r="C1833" s="267"/>
      <c r="D1833" s="267"/>
      <c r="E1833" s="267"/>
      <c r="F1833" s="267"/>
      <c r="G1833" s="267"/>
      <c r="H1833" s="267"/>
      <c r="I1833" s="267"/>
      <c r="J1833" s="267"/>
    </row>
    <row r="1834" spans="1:10" ht="12.75">
      <c r="A1834" s="267"/>
      <c r="B1834" s="267"/>
      <c r="C1834" s="267"/>
      <c r="D1834" s="267"/>
      <c r="E1834" s="267"/>
      <c r="F1834" s="267"/>
      <c r="G1834" s="267"/>
      <c r="H1834" s="267"/>
      <c r="I1834" s="267"/>
      <c r="J1834" s="267"/>
    </row>
    <row r="1835" spans="1:10" ht="12.75">
      <c r="A1835" s="267"/>
      <c r="B1835" s="267"/>
      <c r="C1835" s="267"/>
      <c r="D1835" s="267"/>
      <c r="E1835" s="267"/>
      <c r="F1835" s="267"/>
      <c r="G1835" s="267"/>
      <c r="H1835" s="267"/>
      <c r="I1835" s="267"/>
      <c r="J1835" s="267"/>
    </row>
    <row r="1836" spans="1:10" ht="12.75">
      <c r="A1836" s="267"/>
      <c r="B1836" s="267"/>
      <c r="C1836" s="267"/>
      <c r="D1836" s="267"/>
      <c r="E1836" s="267"/>
      <c r="F1836" s="267"/>
      <c r="G1836" s="267"/>
      <c r="H1836" s="267"/>
      <c r="I1836" s="267"/>
      <c r="J1836" s="267"/>
    </row>
    <row r="1837" spans="1:10" ht="12.75">
      <c r="A1837" s="267"/>
      <c r="B1837" s="267"/>
      <c r="C1837" s="267"/>
      <c r="D1837" s="267"/>
      <c r="E1837" s="267"/>
      <c r="F1837" s="267"/>
      <c r="G1837" s="267"/>
      <c r="H1837" s="267"/>
      <c r="I1837" s="267"/>
      <c r="J1837" s="267"/>
    </row>
    <row r="1838" spans="1:10" ht="12.75">
      <c r="A1838" s="267"/>
      <c r="B1838" s="267"/>
      <c r="C1838" s="267"/>
      <c r="D1838" s="267"/>
      <c r="E1838" s="267"/>
      <c r="F1838" s="267"/>
      <c r="G1838" s="267"/>
      <c r="H1838" s="267"/>
      <c r="I1838" s="267"/>
      <c r="J1838" s="267"/>
    </row>
    <row r="1839" spans="1:10" ht="12.75">
      <c r="A1839" s="267"/>
      <c r="B1839" s="267"/>
      <c r="C1839" s="267"/>
      <c r="D1839" s="267"/>
      <c r="E1839" s="267"/>
      <c r="F1839" s="267"/>
      <c r="G1839" s="267"/>
      <c r="H1839" s="267"/>
      <c r="I1839" s="267"/>
      <c r="J1839" s="267"/>
    </row>
    <row r="1840" spans="1:10" ht="12.75">
      <c r="A1840" s="267"/>
      <c r="B1840" s="267"/>
      <c r="C1840" s="267"/>
      <c r="D1840" s="267"/>
      <c r="E1840" s="267"/>
      <c r="F1840" s="267"/>
      <c r="G1840" s="267"/>
      <c r="H1840" s="267"/>
      <c r="I1840" s="267"/>
      <c r="J1840" s="267"/>
    </row>
    <row r="1841" spans="1:10" ht="12.75">
      <c r="A1841" s="267"/>
      <c r="B1841" s="267"/>
      <c r="C1841" s="267"/>
      <c r="D1841" s="267"/>
      <c r="E1841" s="267"/>
      <c r="F1841" s="267"/>
      <c r="G1841" s="267"/>
      <c r="H1841" s="267"/>
      <c r="I1841" s="267"/>
      <c r="J1841" s="267"/>
    </row>
    <row r="1842" spans="1:10" ht="12.75">
      <c r="A1842" s="267"/>
      <c r="B1842" s="267"/>
      <c r="C1842" s="267"/>
      <c r="D1842" s="267"/>
      <c r="E1842" s="267"/>
      <c r="F1842" s="267"/>
      <c r="G1842" s="267"/>
      <c r="H1842" s="267"/>
      <c r="I1842" s="267"/>
      <c r="J1842" s="267"/>
    </row>
    <row r="1843" spans="1:10" ht="12.75">
      <c r="A1843" s="267"/>
      <c r="B1843" s="267"/>
      <c r="C1843" s="267"/>
      <c r="D1843" s="267"/>
      <c r="E1843" s="267"/>
      <c r="F1843" s="267"/>
      <c r="G1843" s="267"/>
      <c r="H1843" s="267"/>
      <c r="I1843" s="267"/>
      <c r="J1843" s="267"/>
    </row>
    <row r="1844" spans="1:10" ht="12.75">
      <c r="A1844" s="267"/>
      <c r="B1844" s="267"/>
      <c r="C1844" s="267"/>
      <c r="D1844" s="267"/>
      <c r="E1844" s="267"/>
      <c r="F1844" s="267"/>
      <c r="G1844" s="267"/>
      <c r="H1844" s="267"/>
      <c r="I1844" s="267"/>
      <c r="J1844" s="267"/>
    </row>
    <row r="1845" spans="1:10" ht="12.75">
      <c r="A1845" s="267"/>
      <c r="B1845" s="267"/>
      <c r="C1845" s="267"/>
      <c r="D1845" s="267"/>
      <c r="E1845" s="267"/>
      <c r="F1845" s="267"/>
      <c r="G1845" s="267"/>
      <c r="H1845" s="267"/>
      <c r="I1845" s="267"/>
      <c r="J1845" s="267"/>
    </row>
    <row r="1846" spans="1:10" ht="12.75">
      <c r="A1846" s="267"/>
      <c r="B1846" s="267"/>
      <c r="C1846" s="267"/>
      <c r="D1846" s="267"/>
      <c r="E1846" s="267"/>
      <c r="F1846" s="267"/>
      <c r="G1846" s="267"/>
      <c r="H1846" s="267"/>
      <c r="I1846" s="267"/>
      <c r="J1846" s="267"/>
    </row>
    <row r="1847" spans="1:10" ht="12.75">
      <c r="A1847" s="267"/>
      <c r="B1847" s="267"/>
      <c r="C1847" s="267"/>
      <c r="D1847" s="267"/>
      <c r="E1847" s="267"/>
      <c r="F1847" s="267"/>
      <c r="G1847" s="267"/>
      <c r="H1847" s="267"/>
      <c r="I1847" s="267"/>
      <c r="J1847" s="267"/>
    </row>
    <row r="1848" spans="1:10" ht="12.75">
      <c r="A1848" s="267"/>
      <c r="B1848" s="267"/>
      <c r="C1848" s="267"/>
      <c r="D1848" s="267"/>
      <c r="E1848" s="267"/>
      <c r="F1848" s="267"/>
      <c r="G1848" s="267"/>
      <c r="H1848" s="267"/>
      <c r="I1848" s="267"/>
      <c r="J1848" s="267"/>
    </row>
    <row r="1849" spans="1:10" ht="12.75">
      <c r="A1849" s="267"/>
      <c r="B1849" s="267"/>
      <c r="C1849" s="267"/>
      <c r="D1849" s="267"/>
      <c r="E1849" s="267"/>
      <c r="F1849" s="267"/>
      <c r="G1849" s="267"/>
      <c r="H1849" s="267"/>
      <c r="I1849" s="267"/>
      <c r="J1849" s="267"/>
    </row>
    <row r="1850" spans="1:10" ht="12.75">
      <c r="A1850" s="267"/>
      <c r="B1850" s="267"/>
      <c r="C1850" s="267"/>
      <c r="D1850" s="267"/>
      <c r="E1850" s="267"/>
      <c r="F1850" s="267"/>
      <c r="G1850" s="267"/>
      <c r="H1850" s="267"/>
      <c r="I1850" s="267"/>
      <c r="J1850" s="267"/>
    </row>
    <row r="1851" spans="1:10" ht="12.75">
      <c r="A1851" s="267"/>
      <c r="B1851" s="267"/>
      <c r="C1851" s="267"/>
      <c r="D1851" s="267"/>
      <c r="E1851" s="267"/>
      <c r="F1851" s="267"/>
      <c r="G1851" s="267"/>
      <c r="H1851" s="267"/>
      <c r="I1851" s="267"/>
      <c r="J1851" s="267"/>
    </row>
    <row r="1852" spans="1:10" ht="12.75">
      <c r="A1852" s="267"/>
      <c r="B1852" s="267"/>
      <c r="C1852" s="267"/>
      <c r="D1852" s="267"/>
      <c r="E1852" s="267"/>
      <c r="F1852" s="267"/>
      <c r="G1852" s="267"/>
      <c r="H1852" s="267"/>
      <c r="I1852" s="267"/>
      <c r="J1852" s="267"/>
    </row>
    <row r="1853" spans="1:10" ht="12.75">
      <c r="A1853" s="267"/>
      <c r="B1853" s="267"/>
      <c r="C1853" s="267"/>
      <c r="D1853" s="267"/>
      <c r="E1853" s="267"/>
      <c r="F1853" s="267"/>
      <c r="G1853" s="267"/>
      <c r="H1853" s="267"/>
      <c r="I1853" s="267"/>
      <c r="J1853" s="267"/>
    </row>
    <row r="1854" spans="1:10" ht="12.75">
      <c r="A1854" s="267"/>
      <c r="B1854" s="267"/>
      <c r="C1854" s="267"/>
      <c r="D1854" s="267"/>
      <c r="E1854" s="267"/>
      <c r="F1854" s="267"/>
      <c r="G1854" s="267"/>
      <c r="H1854" s="267"/>
      <c r="I1854" s="267"/>
      <c r="J1854" s="267"/>
    </row>
    <row r="1855" spans="1:10" ht="12.75">
      <c r="A1855" s="267"/>
      <c r="B1855" s="267"/>
      <c r="C1855" s="267"/>
      <c r="D1855" s="267"/>
      <c r="E1855" s="267"/>
      <c r="F1855" s="267"/>
      <c r="G1855" s="267"/>
      <c r="H1855" s="267"/>
      <c r="I1855" s="267"/>
      <c r="J1855" s="267"/>
    </row>
    <row r="1856" spans="1:10" ht="12.75">
      <c r="A1856" s="267"/>
      <c r="B1856" s="267"/>
      <c r="C1856" s="267"/>
      <c r="D1856" s="267"/>
      <c r="E1856" s="267"/>
      <c r="F1856" s="267"/>
      <c r="G1856" s="267"/>
      <c r="H1856" s="267"/>
      <c r="I1856" s="267"/>
      <c r="J1856" s="267"/>
    </row>
    <row r="1857" spans="1:10" ht="12.75">
      <c r="A1857" s="267"/>
      <c r="B1857" s="267"/>
      <c r="C1857" s="267"/>
      <c r="D1857" s="267"/>
      <c r="E1857" s="267"/>
      <c r="F1857" s="267"/>
      <c r="G1857" s="267"/>
      <c r="H1857" s="267"/>
      <c r="I1857" s="267"/>
      <c r="J1857" s="267"/>
    </row>
    <row r="1858" spans="1:10" ht="12.75">
      <c r="A1858" s="267"/>
      <c r="B1858" s="267"/>
      <c r="C1858" s="267"/>
      <c r="D1858" s="267"/>
      <c r="E1858" s="267"/>
      <c r="F1858" s="267"/>
      <c r="G1858" s="267"/>
      <c r="H1858" s="267"/>
      <c r="I1858" s="267"/>
      <c r="J1858" s="267"/>
    </row>
    <row r="1859" spans="1:10" ht="12.75">
      <c r="A1859" s="267"/>
      <c r="B1859" s="267"/>
      <c r="C1859" s="267"/>
      <c r="D1859" s="267"/>
      <c r="E1859" s="267"/>
      <c r="F1859" s="267"/>
      <c r="G1859" s="267"/>
      <c r="H1859" s="267"/>
      <c r="I1859" s="267"/>
      <c r="J1859" s="267"/>
    </row>
    <row r="1860" spans="1:10" ht="12.75">
      <c r="A1860" s="267"/>
      <c r="B1860" s="267"/>
      <c r="C1860" s="267"/>
      <c r="D1860" s="267"/>
      <c r="E1860" s="267"/>
      <c r="F1860" s="267"/>
      <c r="G1860" s="267"/>
      <c r="H1860" s="267"/>
      <c r="I1860" s="267"/>
      <c r="J1860" s="267"/>
    </row>
    <row r="1861" spans="1:10" ht="12.75">
      <c r="A1861" s="267"/>
      <c r="B1861" s="267"/>
      <c r="C1861" s="267"/>
      <c r="D1861" s="267"/>
      <c r="E1861" s="267"/>
      <c r="F1861" s="267"/>
      <c r="G1861" s="267"/>
      <c r="H1861" s="267"/>
      <c r="I1861" s="267"/>
      <c r="J1861" s="267"/>
    </row>
    <row r="1862" spans="1:10" ht="12.75">
      <c r="A1862" s="267"/>
      <c r="B1862" s="267"/>
      <c r="C1862" s="267"/>
      <c r="D1862" s="267"/>
      <c r="E1862" s="267"/>
      <c r="F1862" s="267"/>
      <c r="G1862" s="267"/>
      <c r="H1862" s="267"/>
      <c r="I1862" s="267"/>
      <c r="J1862" s="267"/>
    </row>
    <row r="1863" spans="1:10" ht="12.75">
      <c r="A1863" s="267"/>
      <c r="B1863" s="267"/>
      <c r="C1863" s="267"/>
      <c r="D1863" s="267"/>
      <c r="E1863" s="267"/>
      <c r="F1863" s="267"/>
      <c r="G1863" s="267"/>
      <c r="H1863" s="267"/>
      <c r="I1863" s="267"/>
      <c r="J1863" s="267"/>
    </row>
    <row r="1864" spans="1:10" ht="12.75">
      <c r="A1864" s="267"/>
      <c r="B1864" s="267"/>
      <c r="C1864" s="267"/>
      <c r="D1864" s="267"/>
      <c r="E1864" s="267"/>
      <c r="F1864" s="267"/>
      <c r="G1864" s="267"/>
      <c r="H1864" s="267"/>
      <c r="I1864" s="267"/>
      <c r="J1864" s="267"/>
    </row>
    <row r="1865" spans="1:10" ht="12.75">
      <c r="A1865" s="267"/>
      <c r="B1865" s="267"/>
      <c r="C1865" s="267"/>
      <c r="D1865" s="267"/>
      <c r="E1865" s="267"/>
      <c r="F1865" s="267"/>
      <c r="G1865" s="267"/>
      <c r="H1865" s="267"/>
      <c r="I1865" s="267"/>
      <c r="J1865" s="267"/>
    </row>
    <row r="1866" spans="1:10" ht="12.75">
      <c r="A1866" s="267"/>
      <c r="B1866" s="267"/>
      <c r="C1866" s="267"/>
      <c r="D1866" s="267"/>
      <c r="E1866" s="267"/>
      <c r="F1866" s="267"/>
      <c r="G1866" s="267"/>
      <c r="H1866" s="267"/>
      <c r="I1866" s="267"/>
      <c r="J1866" s="267"/>
    </row>
    <row r="1867" spans="1:10" ht="12.75">
      <c r="A1867" s="267"/>
      <c r="B1867" s="267"/>
      <c r="C1867" s="267"/>
      <c r="D1867" s="267"/>
      <c r="E1867" s="267"/>
      <c r="F1867" s="267"/>
      <c r="G1867" s="267"/>
      <c r="H1867" s="267"/>
      <c r="I1867" s="267"/>
      <c r="J1867" s="267"/>
    </row>
    <row r="1868" spans="1:10" ht="12.75">
      <c r="A1868" s="267"/>
      <c r="B1868" s="267"/>
      <c r="C1868" s="267"/>
      <c r="D1868" s="267"/>
      <c r="E1868" s="267"/>
      <c r="F1868" s="267"/>
      <c r="G1868" s="267"/>
      <c r="H1868" s="267"/>
      <c r="I1868" s="267"/>
      <c r="J1868" s="267"/>
    </row>
    <row r="1869" spans="1:10" ht="12.75">
      <c r="A1869" s="267"/>
      <c r="B1869" s="267"/>
      <c r="C1869" s="267"/>
      <c r="D1869" s="267"/>
      <c r="E1869" s="267"/>
      <c r="F1869" s="267"/>
      <c r="G1869" s="267"/>
      <c r="H1869" s="267"/>
      <c r="I1869" s="267"/>
      <c r="J1869" s="267"/>
    </row>
    <row r="1870" spans="1:10" ht="12.75">
      <c r="A1870" s="267"/>
      <c r="B1870" s="267"/>
      <c r="C1870" s="267"/>
      <c r="D1870" s="267"/>
      <c r="E1870" s="267"/>
      <c r="F1870" s="267"/>
      <c r="G1870" s="267"/>
      <c r="H1870" s="267"/>
      <c r="I1870" s="267"/>
      <c r="J1870" s="267"/>
    </row>
    <row r="1871" spans="1:10" ht="12.75">
      <c r="A1871" s="267"/>
      <c r="B1871" s="267"/>
      <c r="C1871" s="267"/>
      <c r="D1871" s="267"/>
      <c r="E1871" s="267"/>
      <c r="F1871" s="267"/>
      <c r="G1871" s="267"/>
      <c r="H1871" s="267"/>
      <c r="I1871" s="267"/>
      <c r="J1871" s="267"/>
    </row>
    <row r="1872" spans="1:10" ht="12.75">
      <c r="A1872" s="267"/>
      <c r="B1872" s="267"/>
      <c r="C1872" s="267"/>
      <c r="D1872" s="267"/>
      <c r="E1872" s="267"/>
      <c r="F1872" s="267"/>
      <c r="G1872" s="267"/>
      <c r="H1872" s="267"/>
      <c r="I1872" s="267"/>
      <c r="J1872" s="267"/>
    </row>
    <row r="1873" spans="1:10" ht="12.75">
      <c r="A1873" s="267"/>
      <c r="B1873" s="267"/>
      <c r="C1873" s="267"/>
      <c r="D1873" s="267"/>
      <c r="E1873" s="267"/>
      <c r="F1873" s="267"/>
      <c r="G1873" s="267"/>
      <c r="H1873" s="267"/>
      <c r="I1873" s="267"/>
      <c r="J1873" s="267"/>
    </row>
    <row r="1874" spans="1:10" ht="12.75">
      <c r="A1874" s="267"/>
      <c r="B1874" s="267"/>
      <c r="C1874" s="267"/>
      <c r="D1874" s="267"/>
      <c r="E1874" s="267"/>
      <c r="F1874" s="267"/>
      <c r="G1874" s="267"/>
      <c r="H1874" s="267"/>
      <c r="I1874" s="267"/>
      <c r="J1874" s="267"/>
    </row>
    <row r="1875" spans="1:10" ht="12.75">
      <c r="A1875" s="267"/>
      <c r="B1875" s="267"/>
      <c r="C1875" s="267"/>
      <c r="D1875" s="267"/>
      <c r="E1875" s="267"/>
      <c r="F1875" s="267"/>
      <c r="G1875" s="267"/>
      <c r="H1875" s="267"/>
      <c r="I1875" s="267"/>
      <c r="J1875" s="267"/>
    </row>
    <row r="1876" spans="1:10" ht="12.75">
      <c r="A1876" s="267"/>
      <c r="B1876" s="267"/>
      <c r="C1876" s="267"/>
      <c r="D1876" s="267"/>
      <c r="E1876" s="267"/>
      <c r="F1876" s="267"/>
      <c r="G1876" s="267"/>
      <c r="H1876" s="267"/>
      <c r="I1876" s="267"/>
      <c r="J1876" s="267"/>
    </row>
    <row r="1877" spans="1:10" ht="12.75">
      <c r="A1877" s="267"/>
      <c r="B1877" s="267"/>
      <c r="C1877" s="267"/>
      <c r="D1877" s="267"/>
      <c r="E1877" s="267"/>
      <c r="F1877" s="267"/>
      <c r="G1877" s="267"/>
      <c r="H1877" s="267"/>
      <c r="I1877" s="267"/>
      <c r="J1877" s="267"/>
    </row>
    <row r="1878" spans="1:10" ht="12.75">
      <c r="A1878" s="267"/>
      <c r="B1878" s="267"/>
      <c r="C1878" s="267"/>
      <c r="D1878" s="267"/>
      <c r="E1878" s="267"/>
      <c r="F1878" s="267"/>
      <c r="G1878" s="267"/>
      <c r="H1878" s="267"/>
      <c r="I1878" s="267"/>
      <c r="J1878" s="267"/>
    </row>
    <row r="1879" spans="1:10" ht="12.75">
      <c r="A1879" s="267"/>
      <c r="B1879" s="267"/>
      <c r="C1879" s="267"/>
      <c r="D1879" s="267"/>
      <c r="E1879" s="267"/>
      <c r="F1879" s="267"/>
      <c r="G1879" s="267"/>
      <c r="H1879" s="267"/>
      <c r="I1879" s="267"/>
      <c r="J1879" s="267"/>
    </row>
    <row r="1880" spans="1:10" ht="12.75">
      <c r="A1880" s="267"/>
      <c r="B1880" s="267"/>
      <c r="C1880" s="267"/>
      <c r="D1880" s="267"/>
      <c r="E1880" s="267"/>
      <c r="F1880" s="267"/>
      <c r="G1880" s="267"/>
      <c r="H1880" s="267"/>
      <c r="I1880" s="267"/>
      <c r="J1880" s="267"/>
    </row>
    <row r="1881" spans="1:10" ht="12.75">
      <c r="A1881" s="267"/>
      <c r="B1881" s="267"/>
      <c r="C1881" s="267"/>
      <c r="D1881" s="267"/>
      <c r="E1881" s="267"/>
      <c r="F1881" s="267"/>
      <c r="G1881" s="267"/>
      <c r="H1881" s="267"/>
      <c r="I1881" s="267"/>
      <c r="J1881" s="267"/>
    </row>
    <row r="1882" spans="1:10" ht="12.75">
      <c r="A1882" s="267"/>
      <c r="B1882" s="267"/>
      <c r="C1882" s="267"/>
      <c r="D1882" s="267"/>
      <c r="E1882" s="267"/>
      <c r="F1882" s="267"/>
      <c r="G1882" s="267"/>
      <c r="H1882" s="267"/>
      <c r="I1882" s="267"/>
      <c r="J1882" s="267"/>
    </row>
    <row r="1883" spans="1:10" ht="12.75">
      <c r="A1883" s="267"/>
      <c r="B1883" s="267"/>
      <c r="C1883" s="267"/>
      <c r="D1883" s="267"/>
      <c r="E1883" s="267"/>
      <c r="F1883" s="267"/>
      <c r="G1883" s="267"/>
      <c r="H1883" s="267"/>
      <c r="I1883" s="267"/>
      <c r="J1883" s="267"/>
    </row>
    <row r="1884" spans="1:10" ht="12.75">
      <c r="A1884" s="267"/>
      <c r="B1884" s="267"/>
      <c r="C1884" s="267"/>
      <c r="D1884" s="267"/>
      <c r="E1884" s="267"/>
      <c r="F1884" s="267"/>
      <c r="G1884" s="267"/>
      <c r="H1884" s="267"/>
      <c r="I1884" s="267"/>
      <c r="J1884" s="267"/>
    </row>
    <row r="1885" spans="1:10" ht="12.75">
      <c r="A1885" s="267"/>
      <c r="B1885" s="267"/>
      <c r="C1885" s="267"/>
      <c r="D1885" s="267"/>
      <c r="E1885" s="267"/>
      <c r="F1885" s="267"/>
      <c r="G1885" s="267"/>
      <c r="H1885" s="267"/>
      <c r="I1885" s="267"/>
      <c r="J1885" s="267"/>
    </row>
    <row r="1886" spans="1:10" ht="12.75">
      <c r="A1886" s="267"/>
      <c r="B1886" s="267"/>
      <c r="C1886" s="267"/>
      <c r="D1886" s="267"/>
      <c r="E1886" s="267"/>
      <c r="F1886" s="267"/>
      <c r="G1886" s="267"/>
      <c r="H1886" s="267"/>
      <c r="I1886" s="267"/>
      <c r="J1886" s="267"/>
    </row>
    <row r="1887" spans="1:10" ht="12.75">
      <c r="A1887" s="267"/>
      <c r="B1887" s="267"/>
      <c r="C1887" s="267"/>
      <c r="D1887" s="267"/>
      <c r="E1887" s="267"/>
      <c r="F1887" s="267"/>
      <c r="G1887" s="267"/>
      <c r="H1887" s="267"/>
      <c r="I1887" s="267"/>
      <c r="J1887" s="267"/>
    </row>
    <row r="1888" spans="1:10" ht="12.75">
      <c r="A1888" s="267"/>
      <c r="B1888" s="267"/>
      <c r="C1888" s="267"/>
      <c r="D1888" s="267"/>
      <c r="E1888" s="267"/>
      <c r="F1888" s="267"/>
      <c r="G1888" s="267"/>
      <c r="H1888" s="267"/>
      <c r="I1888" s="267"/>
      <c r="J1888" s="267"/>
    </row>
    <row r="1889" spans="1:10" ht="12.75">
      <c r="A1889" s="267"/>
      <c r="B1889" s="267"/>
      <c r="C1889" s="267"/>
      <c r="D1889" s="267"/>
      <c r="E1889" s="267"/>
      <c r="F1889" s="267"/>
      <c r="G1889" s="267"/>
      <c r="H1889" s="267"/>
      <c r="I1889" s="267"/>
      <c r="J1889" s="267"/>
    </row>
    <row r="1890" spans="1:10" ht="12.75">
      <c r="A1890" s="267"/>
      <c r="B1890" s="267"/>
      <c r="C1890" s="267"/>
      <c r="D1890" s="267"/>
      <c r="E1890" s="267"/>
      <c r="F1890" s="267"/>
      <c r="G1890" s="267"/>
      <c r="H1890" s="267"/>
      <c r="I1890" s="267"/>
      <c r="J1890" s="267"/>
    </row>
    <row r="1891" spans="1:10" ht="12.75">
      <c r="A1891" s="267"/>
      <c r="B1891" s="267"/>
      <c r="C1891" s="267"/>
      <c r="D1891" s="267"/>
      <c r="E1891" s="267"/>
      <c r="F1891" s="267"/>
      <c r="G1891" s="267"/>
      <c r="H1891" s="267"/>
      <c r="I1891" s="267"/>
      <c r="J1891" s="267"/>
    </row>
    <row r="1892" spans="1:10" ht="12.75">
      <c r="A1892" s="267"/>
      <c r="B1892" s="267"/>
      <c r="C1892" s="267"/>
      <c r="D1892" s="267"/>
      <c r="E1892" s="267"/>
      <c r="F1892" s="267"/>
      <c r="G1892" s="267"/>
      <c r="H1892" s="267"/>
      <c r="I1892" s="267"/>
      <c r="J1892" s="267"/>
    </row>
    <row r="1893" spans="1:10" ht="12.75">
      <c r="A1893" s="267"/>
      <c r="B1893" s="267"/>
      <c r="C1893" s="267"/>
      <c r="D1893" s="267"/>
      <c r="E1893" s="267"/>
      <c r="F1893" s="267"/>
      <c r="G1893" s="267"/>
      <c r="H1893" s="267"/>
      <c r="I1893" s="267"/>
      <c r="J1893" s="267"/>
    </row>
    <row r="1894" spans="1:10" ht="12.75">
      <c r="A1894" s="267"/>
      <c r="B1894" s="267"/>
      <c r="C1894" s="267"/>
      <c r="D1894" s="267"/>
      <c r="E1894" s="267"/>
      <c r="F1894" s="267"/>
      <c r="G1894" s="267"/>
      <c r="H1894" s="267"/>
      <c r="I1894" s="267"/>
      <c r="J1894" s="267"/>
    </row>
    <row r="1895" spans="1:10" ht="12.75">
      <c r="A1895" s="267"/>
      <c r="B1895" s="267"/>
      <c r="C1895" s="267"/>
      <c r="D1895" s="267"/>
      <c r="E1895" s="267"/>
      <c r="F1895" s="267"/>
      <c r="G1895" s="267"/>
      <c r="H1895" s="267"/>
      <c r="I1895" s="267"/>
      <c r="J1895" s="267"/>
    </row>
    <row r="1896" spans="1:10" ht="12.75">
      <c r="A1896" s="267"/>
      <c r="B1896" s="267"/>
      <c r="C1896" s="267"/>
      <c r="D1896" s="267"/>
      <c r="E1896" s="267"/>
      <c r="F1896" s="267"/>
      <c r="G1896" s="267"/>
      <c r="H1896" s="267"/>
      <c r="I1896" s="267"/>
      <c r="J1896" s="267"/>
    </row>
    <row r="1897" spans="1:10" ht="12.75">
      <c r="A1897" s="267"/>
      <c r="B1897" s="267"/>
      <c r="C1897" s="267"/>
      <c r="D1897" s="267"/>
      <c r="E1897" s="267"/>
      <c r="F1897" s="267"/>
      <c r="G1897" s="267"/>
      <c r="H1897" s="267"/>
      <c r="I1897" s="267"/>
      <c r="J1897" s="267"/>
    </row>
    <row r="1898" spans="1:10" ht="12.75">
      <c r="A1898" s="267"/>
      <c r="B1898" s="267"/>
      <c r="C1898" s="267"/>
      <c r="D1898" s="267"/>
      <c r="E1898" s="267"/>
      <c r="F1898" s="267"/>
      <c r="G1898" s="267"/>
      <c r="H1898" s="267"/>
      <c r="I1898" s="267"/>
      <c r="J1898" s="267"/>
    </row>
    <row r="1899" spans="1:10" ht="12.75">
      <c r="A1899" s="267"/>
      <c r="B1899" s="267"/>
      <c r="C1899" s="267"/>
      <c r="D1899" s="267"/>
      <c r="E1899" s="267"/>
      <c r="F1899" s="267"/>
      <c r="G1899" s="267"/>
      <c r="H1899" s="267"/>
      <c r="I1899" s="267"/>
      <c r="J1899" s="267"/>
    </row>
    <row r="1900" spans="1:10" ht="12.75">
      <c r="A1900" s="267"/>
      <c r="B1900" s="267"/>
      <c r="C1900" s="267"/>
      <c r="D1900" s="267"/>
      <c r="E1900" s="267"/>
      <c r="F1900" s="267"/>
      <c r="G1900" s="267"/>
      <c r="H1900" s="267"/>
      <c r="I1900" s="267"/>
      <c r="J1900" s="267"/>
    </row>
    <row r="1901" spans="1:10" ht="12.75">
      <c r="A1901" s="267"/>
      <c r="B1901" s="267"/>
      <c r="C1901" s="267"/>
      <c r="D1901" s="267"/>
      <c r="E1901" s="267"/>
      <c r="F1901" s="267"/>
      <c r="G1901" s="267"/>
      <c r="H1901" s="267"/>
      <c r="I1901" s="267"/>
      <c r="J1901" s="267"/>
    </row>
    <row r="1902" spans="1:10" ht="12.75">
      <c r="A1902" s="267"/>
      <c r="B1902" s="267"/>
      <c r="C1902" s="267"/>
      <c r="D1902" s="267"/>
      <c r="E1902" s="267"/>
      <c r="F1902" s="267"/>
      <c r="G1902" s="267"/>
      <c r="H1902" s="267"/>
      <c r="I1902" s="267"/>
      <c r="J1902" s="267"/>
    </row>
    <row r="1903" spans="1:10" ht="12.75">
      <c r="A1903" s="267"/>
      <c r="B1903" s="267"/>
      <c r="C1903" s="267"/>
      <c r="D1903" s="267"/>
      <c r="E1903" s="267"/>
      <c r="F1903" s="267"/>
      <c r="G1903" s="267"/>
      <c r="H1903" s="267"/>
      <c r="I1903" s="267"/>
      <c r="J1903" s="267"/>
    </row>
    <row r="1904" spans="1:10" ht="12.75">
      <c r="A1904" s="267"/>
      <c r="B1904" s="267"/>
      <c r="C1904" s="267"/>
      <c r="D1904" s="267"/>
      <c r="E1904" s="267"/>
      <c r="F1904" s="267"/>
      <c r="G1904" s="267"/>
      <c r="H1904" s="267"/>
      <c r="I1904" s="267"/>
      <c r="J1904" s="267"/>
    </row>
    <row r="1905" spans="1:10" ht="12.75">
      <c r="A1905" s="267"/>
      <c r="B1905" s="267"/>
      <c r="C1905" s="267"/>
      <c r="D1905" s="267"/>
      <c r="E1905" s="267"/>
      <c r="F1905" s="267"/>
      <c r="G1905" s="267"/>
      <c r="H1905" s="267"/>
      <c r="I1905" s="267"/>
      <c r="J1905" s="267"/>
    </row>
    <row r="1906" spans="1:10" ht="12.75">
      <c r="A1906" s="267"/>
      <c r="B1906" s="267"/>
      <c r="C1906" s="267"/>
      <c r="D1906" s="267"/>
      <c r="E1906" s="267"/>
      <c r="F1906" s="267"/>
      <c r="G1906" s="267"/>
      <c r="H1906" s="267"/>
      <c r="I1906" s="267"/>
      <c r="J1906" s="267"/>
    </row>
    <row r="1907" spans="1:10" ht="12.75">
      <c r="A1907" s="267"/>
      <c r="B1907" s="267"/>
      <c r="C1907" s="267"/>
      <c r="D1907" s="267"/>
      <c r="E1907" s="267"/>
      <c r="F1907" s="267"/>
      <c r="G1907" s="267"/>
      <c r="H1907" s="267"/>
      <c r="I1907" s="267"/>
      <c r="J1907" s="267"/>
    </row>
    <row r="1908" spans="1:10" ht="12.75">
      <c r="A1908" s="267"/>
      <c r="B1908" s="267"/>
      <c r="C1908" s="267"/>
      <c r="D1908" s="267"/>
      <c r="E1908" s="267"/>
      <c r="F1908" s="267"/>
      <c r="G1908" s="267"/>
      <c r="H1908" s="267"/>
      <c r="I1908" s="267"/>
      <c r="J1908" s="267"/>
    </row>
    <row r="1909" spans="1:10" ht="12.75">
      <c r="A1909" s="267"/>
      <c r="B1909" s="267"/>
      <c r="C1909" s="267"/>
      <c r="D1909" s="267"/>
      <c r="E1909" s="267"/>
      <c r="F1909" s="267"/>
      <c r="G1909" s="267"/>
      <c r="H1909" s="267"/>
      <c r="I1909" s="267"/>
      <c r="J1909" s="267"/>
    </row>
    <row r="1910" spans="1:10" ht="12.75">
      <c r="A1910" s="267"/>
      <c r="B1910" s="267"/>
      <c r="C1910" s="267"/>
      <c r="D1910" s="267"/>
      <c r="E1910" s="267"/>
      <c r="F1910" s="267"/>
      <c r="G1910" s="267"/>
      <c r="H1910" s="267"/>
      <c r="I1910" s="267"/>
      <c r="J1910" s="267"/>
    </row>
    <row r="1911" spans="1:10" ht="12.75">
      <c r="A1911" s="267"/>
      <c r="B1911" s="267"/>
      <c r="C1911" s="267"/>
      <c r="D1911" s="267"/>
      <c r="E1911" s="267"/>
      <c r="F1911" s="267"/>
      <c r="G1911" s="267"/>
      <c r="H1911" s="267"/>
      <c r="I1911" s="267"/>
      <c r="J1911" s="267"/>
    </row>
    <row r="1912" spans="1:10" ht="12.75">
      <c r="A1912" s="267"/>
      <c r="B1912" s="267"/>
      <c r="C1912" s="267"/>
      <c r="D1912" s="267"/>
      <c r="E1912" s="267"/>
      <c r="F1912" s="267"/>
      <c r="G1912" s="267"/>
      <c r="H1912" s="267"/>
      <c r="I1912" s="267"/>
      <c r="J1912" s="267"/>
    </row>
    <row r="1913" spans="1:10" ht="12.75">
      <c r="A1913" s="267"/>
      <c r="B1913" s="267"/>
      <c r="C1913" s="267"/>
      <c r="D1913" s="267"/>
      <c r="E1913" s="267"/>
      <c r="F1913" s="267"/>
      <c r="G1913" s="267"/>
      <c r="H1913" s="267"/>
      <c r="I1913" s="267"/>
      <c r="J1913" s="267"/>
    </row>
    <row r="1914" spans="1:10" ht="12.75">
      <c r="A1914" s="267"/>
      <c r="B1914" s="267"/>
      <c r="C1914" s="267"/>
      <c r="D1914" s="267"/>
      <c r="E1914" s="267"/>
      <c r="F1914" s="267"/>
      <c r="G1914" s="267"/>
      <c r="H1914" s="267"/>
      <c r="I1914" s="267"/>
      <c r="J1914" s="267"/>
    </row>
    <row r="1915" spans="1:10" ht="12.75">
      <c r="A1915" s="267"/>
      <c r="B1915" s="267"/>
      <c r="C1915" s="267"/>
      <c r="D1915" s="267"/>
      <c r="E1915" s="267"/>
      <c r="F1915" s="267"/>
      <c r="G1915" s="267"/>
      <c r="H1915" s="267"/>
      <c r="I1915" s="267"/>
      <c r="J1915" s="267"/>
    </row>
    <row r="1916" spans="1:10" ht="12.75">
      <c r="A1916" s="267"/>
      <c r="B1916" s="267"/>
      <c r="C1916" s="267"/>
      <c r="D1916" s="267"/>
      <c r="E1916" s="267"/>
      <c r="F1916" s="267"/>
      <c r="G1916" s="267"/>
      <c r="H1916" s="267"/>
      <c r="I1916" s="267"/>
      <c r="J1916" s="267"/>
    </row>
    <row r="1917" spans="1:10" ht="12.75">
      <c r="A1917" s="267"/>
      <c r="B1917" s="267"/>
      <c r="C1917" s="267"/>
      <c r="D1917" s="267"/>
      <c r="E1917" s="267"/>
      <c r="F1917" s="267"/>
      <c r="G1917" s="267"/>
      <c r="H1917" s="267"/>
      <c r="I1917" s="267"/>
      <c r="J1917" s="267"/>
    </row>
    <row r="1918" spans="1:10" ht="12.75">
      <c r="A1918" s="267"/>
      <c r="B1918" s="267"/>
      <c r="C1918" s="267"/>
      <c r="D1918" s="267"/>
      <c r="E1918" s="267"/>
      <c r="F1918" s="267"/>
      <c r="G1918" s="267"/>
      <c r="H1918" s="267"/>
      <c r="I1918" s="267"/>
      <c r="J1918" s="267"/>
    </row>
    <row r="1919" spans="1:10" ht="12.75">
      <c r="A1919" s="267"/>
      <c r="B1919" s="267"/>
      <c r="C1919" s="267"/>
      <c r="D1919" s="267"/>
      <c r="E1919" s="267"/>
      <c r="F1919" s="267"/>
      <c r="G1919" s="267"/>
      <c r="H1919" s="267"/>
      <c r="I1919" s="267"/>
      <c r="J1919" s="267"/>
    </row>
    <row r="1920" spans="1:10" ht="12.75">
      <c r="A1920" s="267"/>
      <c r="B1920" s="267"/>
      <c r="C1920" s="267"/>
      <c r="D1920" s="267"/>
      <c r="E1920" s="267"/>
      <c r="F1920" s="267"/>
      <c r="G1920" s="267"/>
      <c r="H1920" s="267"/>
      <c r="I1920" s="267"/>
      <c r="J1920" s="267"/>
    </row>
    <row r="1921" spans="1:10" ht="12.75">
      <c r="A1921" s="267"/>
      <c r="B1921" s="267"/>
      <c r="C1921" s="267"/>
      <c r="D1921" s="267"/>
      <c r="E1921" s="267"/>
      <c r="F1921" s="267"/>
      <c r="G1921" s="267"/>
      <c r="H1921" s="267"/>
      <c r="I1921" s="267"/>
      <c r="J1921" s="267"/>
    </row>
    <row r="1922" spans="1:10" ht="12.75">
      <c r="A1922" s="267"/>
      <c r="B1922" s="267"/>
      <c r="C1922" s="267"/>
      <c r="D1922" s="267"/>
      <c r="E1922" s="267"/>
      <c r="F1922" s="267"/>
      <c r="G1922" s="267"/>
      <c r="H1922" s="267"/>
      <c r="I1922" s="267"/>
      <c r="J1922" s="267"/>
    </row>
    <row r="1923" spans="1:10" ht="12.75">
      <c r="A1923" s="267"/>
      <c r="B1923" s="267"/>
      <c r="C1923" s="267"/>
      <c r="D1923" s="267"/>
      <c r="E1923" s="267"/>
      <c r="F1923" s="267"/>
      <c r="G1923" s="267"/>
      <c r="H1923" s="267"/>
      <c r="I1923" s="267"/>
      <c r="J1923" s="267"/>
    </row>
    <row r="1924" spans="1:10" ht="12.75">
      <c r="A1924" s="267"/>
      <c r="B1924" s="267"/>
      <c r="C1924" s="267"/>
      <c r="D1924" s="267"/>
      <c r="E1924" s="267"/>
      <c r="F1924" s="267"/>
      <c r="G1924" s="267"/>
      <c r="H1924" s="267"/>
      <c r="I1924" s="267"/>
      <c r="J1924" s="267"/>
    </row>
    <row r="1925" spans="1:10" ht="12.75">
      <c r="A1925" s="267"/>
      <c r="B1925" s="267"/>
      <c r="C1925" s="267"/>
      <c r="D1925" s="267"/>
      <c r="E1925" s="267"/>
      <c r="F1925" s="267"/>
      <c r="G1925" s="267"/>
      <c r="H1925" s="267"/>
      <c r="I1925" s="267"/>
      <c r="J1925" s="267"/>
    </row>
    <row r="1926" spans="1:10" ht="12.75">
      <c r="A1926" s="267"/>
      <c r="B1926" s="267"/>
      <c r="C1926" s="267"/>
      <c r="D1926" s="267"/>
      <c r="E1926" s="267"/>
      <c r="F1926" s="267"/>
      <c r="G1926" s="267"/>
      <c r="H1926" s="267"/>
      <c r="I1926" s="267"/>
      <c r="J1926" s="267"/>
    </row>
    <row r="1927" spans="1:10" ht="12.75">
      <c r="A1927" s="267"/>
      <c r="B1927" s="267"/>
      <c r="C1927" s="267"/>
      <c r="D1927" s="267"/>
      <c r="E1927" s="267"/>
      <c r="F1927" s="267"/>
      <c r="G1927" s="267"/>
      <c r="H1927" s="267"/>
      <c r="I1927" s="267"/>
      <c r="J1927" s="267"/>
    </row>
    <row r="1928" spans="1:10" ht="12.75">
      <c r="A1928" s="267"/>
      <c r="B1928" s="267"/>
      <c r="C1928" s="267"/>
      <c r="D1928" s="267"/>
      <c r="E1928" s="267"/>
      <c r="F1928" s="267"/>
      <c r="G1928" s="267"/>
      <c r="H1928" s="267"/>
      <c r="I1928" s="267"/>
      <c r="J1928" s="267"/>
    </row>
    <row r="1929" spans="1:10" ht="12.75">
      <c r="A1929" s="267"/>
      <c r="B1929" s="267"/>
      <c r="C1929" s="267"/>
      <c r="D1929" s="267"/>
      <c r="E1929" s="267"/>
      <c r="F1929" s="267"/>
      <c r="G1929" s="267"/>
      <c r="H1929" s="267"/>
      <c r="I1929" s="267"/>
      <c r="J1929" s="267"/>
    </row>
    <row r="1930" spans="1:10" ht="12.75">
      <c r="A1930" s="267"/>
      <c r="B1930" s="267"/>
      <c r="C1930" s="267"/>
      <c r="D1930" s="267"/>
      <c r="E1930" s="267"/>
      <c r="F1930" s="267"/>
      <c r="G1930" s="267"/>
      <c r="H1930" s="267"/>
      <c r="I1930" s="267"/>
      <c r="J1930" s="267"/>
    </row>
    <row r="1931" spans="1:10" ht="12.75">
      <c r="A1931" s="267"/>
      <c r="B1931" s="267"/>
      <c r="C1931" s="267"/>
      <c r="D1931" s="267"/>
      <c r="E1931" s="267"/>
      <c r="F1931" s="267"/>
      <c r="G1931" s="267"/>
      <c r="H1931" s="267"/>
      <c r="I1931" s="267"/>
      <c r="J1931" s="267"/>
    </row>
    <row r="1932" spans="1:10" ht="12.75">
      <c r="A1932" s="267"/>
      <c r="B1932" s="267"/>
      <c r="C1932" s="267"/>
      <c r="D1932" s="267"/>
      <c r="E1932" s="267"/>
      <c r="F1932" s="267"/>
      <c r="G1932" s="267"/>
      <c r="H1932" s="267"/>
      <c r="I1932" s="267"/>
      <c r="J1932" s="267"/>
    </row>
    <row r="1933" spans="1:10" ht="12.75">
      <c r="A1933" s="267"/>
      <c r="B1933" s="267"/>
      <c r="C1933" s="267"/>
      <c r="D1933" s="267"/>
      <c r="E1933" s="267"/>
      <c r="F1933" s="267"/>
      <c r="G1933" s="267"/>
      <c r="H1933" s="267"/>
      <c r="I1933" s="267"/>
      <c r="J1933" s="267"/>
    </row>
    <row r="1934" spans="1:10" ht="12.75">
      <c r="A1934" s="267"/>
      <c r="B1934" s="267"/>
      <c r="C1934" s="267"/>
      <c r="D1934" s="267"/>
      <c r="E1934" s="267"/>
      <c r="F1934" s="267"/>
      <c r="G1934" s="267"/>
      <c r="H1934" s="267"/>
      <c r="I1934" s="267"/>
      <c r="J1934" s="267"/>
    </row>
    <row r="1935" spans="1:10" ht="12.75">
      <c r="A1935" s="267"/>
      <c r="B1935" s="267"/>
      <c r="C1935" s="267"/>
      <c r="D1935" s="267"/>
      <c r="E1935" s="267"/>
      <c r="F1935" s="267"/>
      <c r="G1935" s="267"/>
      <c r="H1935" s="267"/>
      <c r="I1935" s="267"/>
      <c r="J1935" s="267"/>
    </row>
    <row r="1936" spans="1:10" ht="12.75">
      <c r="A1936" s="267"/>
      <c r="B1936" s="267"/>
      <c r="C1936" s="267"/>
      <c r="D1936" s="267"/>
      <c r="E1936" s="267"/>
      <c r="F1936" s="267"/>
      <c r="G1936" s="267"/>
      <c r="H1936" s="267"/>
      <c r="I1936" s="267"/>
      <c r="J1936" s="267"/>
    </row>
    <row r="1937" spans="1:10" ht="12.75">
      <c r="A1937" s="267"/>
      <c r="B1937" s="267"/>
      <c r="C1937" s="267"/>
      <c r="D1937" s="267"/>
      <c r="E1937" s="267"/>
      <c r="F1937" s="267"/>
      <c r="G1937" s="267"/>
      <c r="H1937" s="267"/>
      <c r="I1937" s="267"/>
      <c r="J1937" s="267"/>
    </row>
    <row r="1938" spans="1:10" ht="12.75">
      <c r="A1938" s="267"/>
      <c r="B1938" s="267"/>
      <c r="C1938" s="267"/>
      <c r="D1938" s="267"/>
      <c r="E1938" s="267"/>
      <c r="F1938" s="267"/>
      <c r="G1938" s="267"/>
      <c r="H1938" s="267"/>
      <c r="I1938" s="267"/>
      <c r="J1938" s="267"/>
    </row>
    <row r="1939" spans="1:10" ht="12.75">
      <c r="A1939" s="267"/>
      <c r="B1939" s="267"/>
      <c r="C1939" s="267"/>
      <c r="D1939" s="267"/>
      <c r="E1939" s="267"/>
      <c r="F1939" s="267"/>
      <c r="G1939" s="267"/>
      <c r="H1939" s="267"/>
      <c r="I1939" s="267"/>
      <c r="J1939" s="267"/>
    </row>
    <row r="1940" spans="1:10" ht="12.75">
      <c r="A1940" s="267"/>
      <c r="B1940" s="267"/>
      <c r="C1940" s="267"/>
      <c r="D1940" s="267"/>
      <c r="E1940" s="267"/>
      <c r="F1940" s="267"/>
      <c r="G1940" s="267"/>
      <c r="H1940" s="267"/>
      <c r="I1940" s="267"/>
      <c r="J1940" s="267"/>
    </row>
    <row r="1941" spans="1:10" ht="12.75">
      <c r="A1941" s="267"/>
      <c r="B1941" s="267"/>
      <c r="C1941" s="267"/>
      <c r="D1941" s="267"/>
      <c r="E1941" s="267"/>
      <c r="F1941" s="267"/>
      <c r="G1941" s="267"/>
      <c r="H1941" s="267"/>
      <c r="I1941" s="267"/>
      <c r="J1941" s="267"/>
    </row>
    <row r="1942" spans="1:10" ht="12.75">
      <c r="A1942" s="267"/>
      <c r="B1942" s="267"/>
      <c r="C1942" s="267"/>
      <c r="D1942" s="267"/>
      <c r="E1942" s="267"/>
      <c r="F1942" s="267"/>
      <c r="G1942" s="267"/>
      <c r="H1942" s="267"/>
      <c r="I1942" s="267"/>
      <c r="J1942" s="267"/>
    </row>
    <row r="1943" spans="1:10" ht="12.75">
      <c r="A1943" s="267"/>
      <c r="B1943" s="267"/>
      <c r="C1943" s="267"/>
      <c r="D1943" s="267"/>
      <c r="E1943" s="267"/>
      <c r="F1943" s="267"/>
      <c r="G1943" s="267"/>
      <c r="H1943" s="267"/>
      <c r="I1943" s="267"/>
      <c r="J1943" s="267"/>
    </row>
    <row r="1944" spans="1:10" ht="12.75">
      <c r="A1944" s="267"/>
      <c r="B1944" s="267"/>
      <c r="C1944" s="267"/>
      <c r="D1944" s="267"/>
      <c r="E1944" s="267"/>
      <c r="F1944" s="267"/>
      <c r="G1944" s="267"/>
      <c r="H1944" s="267"/>
      <c r="I1944" s="267"/>
      <c r="J1944" s="267"/>
    </row>
    <row r="1945" spans="1:10" ht="12.75">
      <c r="A1945" s="267"/>
      <c r="B1945" s="267"/>
      <c r="C1945" s="267"/>
      <c r="D1945" s="267"/>
      <c r="E1945" s="267"/>
      <c r="F1945" s="267"/>
      <c r="G1945" s="267"/>
      <c r="H1945" s="267"/>
      <c r="I1945" s="267"/>
      <c r="J1945" s="267"/>
    </row>
    <row r="1946" spans="1:10" ht="12.75">
      <c r="A1946" s="267"/>
      <c r="B1946" s="267"/>
      <c r="C1946" s="267"/>
      <c r="D1946" s="267"/>
      <c r="E1946" s="267"/>
      <c r="F1946" s="267"/>
      <c r="G1946" s="267"/>
      <c r="H1946" s="267"/>
      <c r="I1946" s="267"/>
      <c r="J1946" s="267"/>
    </row>
    <row r="1947" spans="1:10" ht="12.75">
      <c r="A1947" s="267"/>
      <c r="B1947" s="267"/>
      <c r="C1947" s="267"/>
      <c r="D1947" s="267"/>
      <c r="E1947" s="267"/>
      <c r="F1947" s="267"/>
      <c r="G1947" s="267"/>
      <c r="H1947" s="267"/>
      <c r="I1947" s="267"/>
      <c r="J1947" s="267"/>
    </row>
    <row r="1948" spans="1:10" ht="12.75">
      <c r="A1948" s="267"/>
      <c r="B1948" s="267"/>
      <c r="C1948" s="267"/>
      <c r="D1948" s="267"/>
      <c r="E1948" s="267"/>
      <c r="F1948" s="267"/>
      <c r="G1948" s="267"/>
      <c r="H1948" s="267"/>
      <c r="I1948" s="267"/>
      <c r="J1948" s="267"/>
    </row>
    <row r="1949" spans="1:10" ht="12.75">
      <c r="A1949" s="267"/>
      <c r="B1949" s="267"/>
      <c r="C1949" s="267"/>
      <c r="D1949" s="267"/>
      <c r="E1949" s="267"/>
      <c r="F1949" s="267"/>
      <c r="G1949" s="267"/>
      <c r="H1949" s="267"/>
      <c r="I1949" s="267"/>
      <c r="J1949" s="267"/>
    </row>
    <row r="1950" spans="1:10" ht="12.75">
      <c r="A1950" s="267"/>
      <c r="B1950" s="267"/>
      <c r="C1950" s="267"/>
      <c r="D1950" s="267"/>
      <c r="E1950" s="267"/>
      <c r="F1950" s="267"/>
      <c r="G1950" s="267"/>
      <c r="H1950" s="267"/>
      <c r="I1950" s="267"/>
      <c r="J1950" s="267"/>
    </row>
    <row r="1951" spans="1:10" ht="12.75">
      <c r="A1951" s="267"/>
      <c r="B1951" s="267"/>
      <c r="C1951" s="267"/>
      <c r="D1951" s="267"/>
      <c r="E1951" s="267"/>
      <c r="F1951" s="267"/>
      <c r="G1951" s="267"/>
      <c r="H1951" s="267"/>
      <c r="I1951" s="267"/>
      <c r="J1951" s="267"/>
    </row>
    <row r="1952" spans="1:10" ht="12.75">
      <c r="A1952" s="267"/>
      <c r="B1952" s="267"/>
      <c r="C1952" s="267"/>
      <c r="D1952" s="267"/>
      <c r="E1952" s="267"/>
      <c r="F1952" s="267"/>
      <c r="G1952" s="267"/>
      <c r="H1952" s="267"/>
      <c r="I1952" s="267"/>
      <c r="J1952" s="267"/>
    </row>
    <row r="1953" spans="1:10" ht="12.75">
      <c r="A1953" s="267"/>
      <c r="B1953" s="267"/>
      <c r="C1953" s="267"/>
      <c r="D1953" s="267"/>
      <c r="E1953" s="267"/>
      <c r="F1953" s="267"/>
      <c r="G1953" s="267"/>
      <c r="H1953" s="267"/>
      <c r="I1953" s="267"/>
      <c r="J1953" s="267"/>
    </row>
    <row r="1954" spans="1:10" ht="12.75">
      <c r="A1954" s="267"/>
      <c r="B1954" s="267"/>
      <c r="C1954" s="267"/>
      <c r="D1954" s="267"/>
      <c r="E1954" s="267"/>
      <c r="F1954" s="267"/>
      <c r="G1954" s="267"/>
      <c r="H1954" s="267"/>
      <c r="I1954" s="267"/>
      <c r="J1954" s="267"/>
    </row>
    <row r="1955" spans="1:10" ht="12.75">
      <c r="A1955" s="267"/>
      <c r="B1955" s="267"/>
      <c r="C1955" s="267"/>
      <c r="D1955" s="267"/>
      <c r="E1955" s="267"/>
      <c r="F1955" s="267"/>
      <c r="G1955" s="267"/>
      <c r="H1955" s="267"/>
      <c r="I1955" s="267"/>
      <c r="J1955" s="267"/>
    </row>
    <row r="1956" spans="1:10" ht="12.75">
      <c r="A1956" s="267"/>
      <c r="B1956" s="267"/>
      <c r="C1956" s="267"/>
      <c r="D1956" s="267"/>
      <c r="E1956" s="267"/>
      <c r="F1956" s="267"/>
      <c r="G1956" s="267"/>
      <c r="H1956" s="267"/>
      <c r="I1956" s="267"/>
      <c r="J1956" s="267"/>
    </row>
    <row r="1957" spans="1:10" ht="12.75">
      <c r="A1957" s="267"/>
      <c r="B1957" s="267"/>
      <c r="C1957" s="267"/>
      <c r="D1957" s="267"/>
      <c r="E1957" s="267"/>
      <c r="F1957" s="267"/>
      <c r="G1957" s="267"/>
      <c r="H1957" s="267"/>
      <c r="I1957" s="267"/>
      <c r="J1957" s="267"/>
    </row>
    <row r="1958" spans="1:10" ht="12.75">
      <c r="A1958" s="267"/>
      <c r="B1958" s="267"/>
      <c r="C1958" s="267"/>
      <c r="D1958" s="267"/>
      <c r="E1958" s="267"/>
      <c r="F1958" s="267"/>
      <c r="G1958" s="267"/>
      <c r="H1958" s="267"/>
      <c r="I1958" s="267"/>
      <c r="J1958" s="267"/>
    </row>
    <row r="1959" spans="1:10" ht="12.75">
      <c r="A1959" s="267"/>
      <c r="B1959" s="267"/>
      <c r="C1959" s="267"/>
      <c r="D1959" s="267"/>
      <c r="E1959" s="267"/>
      <c r="F1959" s="267"/>
      <c r="G1959" s="267"/>
      <c r="H1959" s="267"/>
      <c r="I1959" s="267"/>
      <c r="J1959" s="267"/>
    </row>
    <row r="1960" spans="1:10" ht="12.75">
      <c r="A1960" s="267"/>
      <c r="B1960" s="267"/>
      <c r="C1960" s="267"/>
      <c r="D1960" s="267"/>
      <c r="E1960" s="267"/>
      <c r="F1960" s="267"/>
      <c r="G1960" s="267"/>
      <c r="H1960" s="267"/>
      <c r="I1960" s="267"/>
      <c r="J1960" s="267"/>
    </row>
    <row r="1961" spans="1:10" ht="12.75">
      <c r="A1961" s="267"/>
      <c r="B1961" s="267"/>
      <c r="C1961" s="267"/>
      <c r="D1961" s="267"/>
      <c r="E1961" s="267"/>
      <c r="F1961" s="267"/>
      <c r="G1961" s="267"/>
      <c r="H1961" s="267"/>
      <c r="I1961" s="267"/>
      <c r="J1961" s="267"/>
    </row>
    <row r="1962" spans="1:10" ht="12.75">
      <c r="A1962" s="267"/>
      <c r="B1962" s="267"/>
      <c r="C1962" s="267"/>
      <c r="D1962" s="267"/>
      <c r="E1962" s="267"/>
      <c r="F1962" s="267"/>
      <c r="G1962" s="267"/>
      <c r="H1962" s="267"/>
      <c r="I1962" s="267"/>
      <c r="J1962" s="267"/>
    </row>
    <row r="1963" spans="1:10" ht="12.75">
      <c r="A1963" s="267"/>
      <c r="B1963" s="267"/>
      <c r="C1963" s="267"/>
      <c r="D1963" s="267"/>
      <c r="E1963" s="267"/>
      <c r="F1963" s="267"/>
      <c r="G1963" s="267"/>
      <c r="H1963" s="267"/>
      <c r="I1963" s="267"/>
      <c r="J1963" s="267"/>
    </row>
    <row r="1964" spans="1:10" ht="12.75">
      <c r="A1964" s="267"/>
      <c r="B1964" s="267"/>
      <c r="C1964" s="267"/>
      <c r="D1964" s="267"/>
      <c r="E1964" s="267"/>
      <c r="F1964" s="267"/>
      <c r="G1964" s="267"/>
      <c r="H1964" s="267"/>
      <c r="I1964" s="267"/>
      <c r="J1964" s="267"/>
    </row>
    <row r="1965" spans="1:10" ht="12.75">
      <c r="A1965" s="267"/>
      <c r="B1965" s="267"/>
      <c r="C1965" s="267"/>
      <c r="D1965" s="267"/>
      <c r="E1965" s="267"/>
      <c r="F1965" s="267"/>
      <c r="G1965" s="267"/>
      <c r="H1965" s="267"/>
      <c r="I1965" s="267"/>
      <c r="J1965" s="267"/>
    </row>
    <row r="1966" spans="1:10" ht="12.75">
      <c r="A1966" s="267"/>
      <c r="B1966" s="267"/>
      <c r="C1966" s="267"/>
      <c r="D1966" s="267"/>
      <c r="E1966" s="267"/>
      <c r="F1966" s="267"/>
      <c r="G1966" s="267"/>
      <c r="H1966" s="267"/>
      <c r="I1966" s="267"/>
      <c r="J1966" s="267"/>
    </row>
    <row r="1967" spans="1:10" ht="12.75">
      <c r="A1967" s="267"/>
      <c r="B1967" s="267"/>
      <c r="C1967" s="267"/>
      <c r="D1967" s="267"/>
      <c r="E1967" s="267"/>
      <c r="F1967" s="267"/>
      <c r="G1967" s="267"/>
      <c r="H1967" s="267"/>
      <c r="I1967" s="267"/>
      <c r="J1967" s="267"/>
    </row>
    <row r="1968" spans="1:10" ht="12.75">
      <c r="A1968" s="267"/>
      <c r="B1968" s="267"/>
      <c r="C1968" s="267"/>
      <c r="D1968" s="267"/>
      <c r="E1968" s="267"/>
      <c r="F1968" s="267"/>
      <c r="G1968" s="267"/>
      <c r="H1968" s="267"/>
      <c r="I1968" s="267"/>
      <c r="J1968" s="267"/>
    </row>
    <row r="1969" spans="1:10" ht="12.75">
      <c r="A1969" s="267"/>
      <c r="B1969" s="267"/>
      <c r="C1969" s="267"/>
      <c r="D1969" s="267"/>
      <c r="E1969" s="267"/>
      <c r="F1969" s="267"/>
      <c r="G1969" s="267"/>
      <c r="H1969" s="267"/>
      <c r="I1969" s="267"/>
      <c r="J1969" s="267"/>
    </row>
    <row r="1970" spans="1:10" ht="12.75">
      <c r="A1970" s="267"/>
      <c r="B1970" s="267"/>
      <c r="C1970" s="267"/>
      <c r="D1970" s="267"/>
      <c r="E1970" s="267"/>
      <c r="F1970" s="267"/>
      <c r="G1970" s="267"/>
      <c r="H1970" s="267"/>
      <c r="I1970" s="267"/>
      <c r="J1970" s="267"/>
    </row>
    <row r="1971" spans="1:10" ht="12.75">
      <c r="A1971" s="267"/>
      <c r="B1971" s="267"/>
      <c r="C1971" s="267"/>
      <c r="D1971" s="267"/>
      <c r="E1971" s="267"/>
      <c r="F1971" s="267"/>
      <c r="G1971" s="267"/>
      <c r="H1971" s="267"/>
      <c r="I1971" s="267"/>
      <c r="J1971" s="267"/>
    </row>
    <row r="1972" spans="1:10" ht="12.75">
      <c r="A1972" s="267"/>
      <c r="B1972" s="267"/>
      <c r="C1972" s="267"/>
      <c r="D1972" s="267"/>
      <c r="E1972" s="267"/>
      <c r="F1972" s="267"/>
      <c r="G1972" s="267"/>
      <c r="H1972" s="267"/>
      <c r="I1972" s="267"/>
      <c r="J1972" s="267"/>
    </row>
    <row r="1973" spans="1:9" ht="12.75">
      <c r="A1973" s="267"/>
      <c r="B1973" s="267"/>
      <c r="C1973" s="267"/>
      <c r="D1973" s="267"/>
      <c r="E1973" s="267"/>
      <c r="F1973" s="267"/>
      <c r="G1973" s="267"/>
      <c r="H1973" s="267"/>
      <c r="I1973" s="267"/>
    </row>
    <row r="1974" spans="1:9" ht="12.75">
      <c r="A1974" s="267"/>
      <c r="B1974" s="267"/>
      <c r="C1974" s="267"/>
      <c r="D1974" s="267"/>
      <c r="E1974" s="267"/>
      <c r="F1974" s="267"/>
      <c r="G1974" s="267"/>
      <c r="H1974" s="267"/>
      <c r="I1974" s="267"/>
    </row>
    <row r="1975" spans="1:7" ht="12.75">
      <c r="A1975" s="267"/>
      <c r="B1975" s="267"/>
      <c r="C1975" s="267"/>
      <c r="D1975" s="267"/>
      <c r="E1975" s="267"/>
      <c r="F1975" s="267"/>
      <c r="G1975" s="267"/>
    </row>
    <row r="1976" spans="1:7" ht="12.75">
      <c r="A1976" s="267"/>
      <c r="B1976" s="267"/>
      <c r="C1976" s="267"/>
      <c r="D1976" s="267"/>
      <c r="E1976" s="267"/>
      <c r="F1976" s="267"/>
      <c r="G1976" s="267"/>
    </row>
    <row r="1977" spans="1:7" ht="12.75">
      <c r="A1977" s="267"/>
      <c r="B1977" s="267"/>
      <c r="C1977" s="267"/>
      <c r="D1977" s="267"/>
      <c r="E1977" s="267"/>
      <c r="F1977" s="267"/>
      <c r="G1977" s="267"/>
    </row>
    <row r="1978" spans="1:4" ht="12.75">
      <c r="A1978" s="267"/>
      <c r="B1978" s="267"/>
      <c r="C1978" s="267"/>
      <c r="D1978" s="267"/>
    </row>
    <row r="1979" spans="1:4" ht="12.75">
      <c r="A1979" s="267"/>
      <c r="B1979" s="267"/>
      <c r="C1979" s="267"/>
      <c r="D1979" s="267"/>
    </row>
  </sheetData>
  <sheetProtection formatCells="0"/>
  <protectedRanges>
    <protectedRange password="A131" sqref="D100:E121" name="Oblast1"/>
    <protectedRange password="A131" sqref="C185 C187:D197 D201 D203:D204 D219 D221:D222 D225:D227 D209 C199:C227 D211:D214" name="Oblast1_2"/>
    <protectedRange password="A131" sqref="I185 I187:J189 I191:J194" name="Oblast1_3"/>
    <protectedRange password="A131" sqref="I199:I201" name="Oblast1_4"/>
    <protectedRange password="A131" sqref="I206:I208 J207:J208" name="Oblast1_5"/>
  </protectedRanges>
  <mergeCells count="237">
    <mergeCell ref="I166:I167"/>
    <mergeCell ref="J166:J167"/>
    <mergeCell ref="K166:K167"/>
    <mergeCell ref="A160:B160"/>
    <mergeCell ref="A159:B159"/>
    <mergeCell ref="A158:B158"/>
    <mergeCell ref="A164:B164"/>
    <mergeCell ref="A166:B168"/>
    <mergeCell ref="C166:C167"/>
    <mergeCell ref="D166:D167"/>
    <mergeCell ref="E166:E167"/>
    <mergeCell ref="F166:F167"/>
    <mergeCell ref="J155:J156"/>
    <mergeCell ref="K155:K156"/>
    <mergeCell ref="A157:B157"/>
    <mergeCell ref="A161:B161"/>
    <mergeCell ref="A162:B162"/>
    <mergeCell ref="A163:B163"/>
    <mergeCell ref="A155:B156"/>
    <mergeCell ref="C155:C156"/>
    <mergeCell ref="D155:D156"/>
    <mergeCell ref="E155:E156"/>
    <mergeCell ref="F155:F156"/>
    <mergeCell ref="I155:I156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D140:D141"/>
    <mergeCell ref="E140:E141"/>
    <mergeCell ref="F140:F141"/>
    <mergeCell ref="I140:I141"/>
    <mergeCell ref="J140:J141"/>
    <mergeCell ref="K140:K141"/>
    <mergeCell ref="A135:B135"/>
    <mergeCell ref="A136:B136"/>
    <mergeCell ref="A137:B137"/>
    <mergeCell ref="A138:B138"/>
    <mergeCell ref="A140:B141"/>
    <mergeCell ref="C140:C141"/>
    <mergeCell ref="E131:E132"/>
    <mergeCell ref="F131:F132"/>
    <mergeCell ref="I131:I132"/>
    <mergeCell ref="J131:J132"/>
    <mergeCell ref="K131:K132"/>
    <mergeCell ref="A133:B133"/>
    <mergeCell ref="A87:A88"/>
    <mergeCell ref="A90:A92"/>
    <mergeCell ref="A58:B58"/>
    <mergeCell ref="A59:B59"/>
    <mergeCell ref="A66:A68"/>
    <mergeCell ref="A70:A75"/>
    <mergeCell ref="A76:B76"/>
    <mergeCell ref="A77:B77"/>
    <mergeCell ref="A89:B89"/>
    <mergeCell ref="A63:B63"/>
    <mergeCell ref="A44:A47"/>
    <mergeCell ref="A49:A50"/>
    <mergeCell ref="A51:B51"/>
    <mergeCell ref="A52:B52"/>
    <mergeCell ref="A54:B54"/>
    <mergeCell ref="A55:B55"/>
    <mergeCell ref="A48:B48"/>
    <mergeCell ref="A41:B41"/>
    <mergeCell ref="A42:B42"/>
    <mergeCell ref="A43:B43"/>
    <mergeCell ref="A22:B22"/>
    <mergeCell ref="A23:B23"/>
    <mergeCell ref="A24:B24"/>
    <mergeCell ref="A223:B223"/>
    <mergeCell ref="A228:B228"/>
    <mergeCell ref="A231:B232"/>
    <mergeCell ref="A233:B233"/>
    <mergeCell ref="A224:B224"/>
    <mergeCell ref="A225:B225"/>
    <mergeCell ref="A226:B226"/>
    <mergeCell ref="A227:B227"/>
    <mergeCell ref="A222:B222"/>
    <mergeCell ref="A216:B216"/>
    <mergeCell ref="A217:B217"/>
    <mergeCell ref="A218:B218"/>
    <mergeCell ref="A219:B219"/>
    <mergeCell ref="A220:B220"/>
    <mergeCell ref="A221:B221"/>
    <mergeCell ref="A209:B209"/>
    <mergeCell ref="A213:B213"/>
    <mergeCell ref="A215:B215"/>
    <mergeCell ref="A214:B214"/>
    <mergeCell ref="A211:B211"/>
    <mergeCell ref="F208:H208"/>
    <mergeCell ref="A210:B210"/>
    <mergeCell ref="F209:H209"/>
    <mergeCell ref="A212:B212"/>
    <mergeCell ref="F204:H205"/>
    <mergeCell ref="A206:B206"/>
    <mergeCell ref="A207:B207"/>
    <mergeCell ref="F206:H206"/>
    <mergeCell ref="A208:B208"/>
    <mergeCell ref="F207:H207"/>
    <mergeCell ref="A204:B204"/>
    <mergeCell ref="A196:B196"/>
    <mergeCell ref="F195:H195"/>
    <mergeCell ref="A199:B199"/>
    <mergeCell ref="A202:B202"/>
    <mergeCell ref="F201:H201"/>
    <mergeCell ref="F199:H199"/>
    <mergeCell ref="A198:B198"/>
    <mergeCell ref="F197:H198"/>
    <mergeCell ref="A197:B197"/>
    <mergeCell ref="F202:H202"/>
    <mergeCell ref="A194:B194"/>
    <mergeCell ref="A192:B192"/>
    <mergeCell ref="F192:H192"/>
    <mergeCell ref="A193:B193"/>
    <mergeCell ref="A195:B195"/>
    <mergeCell ref="F194:H194"/>
    <mergeCell ref="F186:H186"/>
    <mergeCell ref="F188:H188"/>
    <mergeCell ref="A190:B190"/>
    <mergeCell ref="F190:H190"/>
    <mergeCell ref="A188:B188"/>
    <mergeCell ref="A191:B191"/>
    <mergeCell ref="F191:H191"/>
    <mergeCell ref="A189:B189"/>
    <mergeCell ref="A119:B119"/>
    <mergeCell ref="A122:B122"/>
    <mergeCell ref="A125:D125"/>
    <mergeCell ref="A121:B121"/>
    <mergeCell ref="A120:B120"/>
    <mergeCell ref="F193:H193"/>
    <mergeCell ref="F189:H189"/>
    <mergeCell ref="A186:B186"/>
    <mergeCell ref="A187:B187"/>
    <mergeCell ref="F187:H187"/>
    <mergeCell ref="C126:D126"/>
    <mergeCell ref="A185:B185"/>
    <mergeCell ref="A183:B184"/>
    <mergeCell ref="A171:A173"/>
    <mergeCell ref="C127:D127"/>
    <mergeCell ref="C128:D128"/>
    <mergeCell ref="A131:B132"/>
    <mergeCell ref="C131:C132"/>
    <mergeCell ref="D131:D132"/>
    <mergeCell ref="A134:B134"/>
    <mergeCell ref="F183:H184"/>
    <mergeCell ref="F185:H185"/>
    <mergeCell ref="A107:B107"/>
    <mergeCell ref="A103:B103"/>
    <mergeCell ref="A111:B111"/>
    <mergeCell ref="A128:B128"/>
    <mergeCell ref="A127:B127"/>
    <mergeCell ref="A126:B126"/>
    <mergeCell ref="A115:B115"/>
    <mergeCell ref="A110:B110"/>
    <mergeCell ref="A117:B117"/>
    <mergeCell ref="A118:B118"/>
    <mergeCell ref="A102:B102"/>
    <mergeCell ref="A114:B114"/>
    <mergeCell ref="A100:B100"/>
    <mergeCell ref="A112:B112"/>
    <mergeCell ref="A109:B109"/>
    <mergeCell ref="A101:B101"/>
    <mergeCell ref="A116:B116"/>
    <mergeCell ref="A113:B113"/>
    <mergeCell ref="H98:H99"/>
    <mergeCell ref="A98:B99"/>
    <mergeCell ref="G98:G99"/>
    <mergeCell ref="A106:B106"/>
    <mergeCell ref="A105:B105"/>
    <mergeCell ref="A104:B104"/>
    <mergeCell ref="A108:B108"/>
    <mergeCell ref="A85:B85"/>
    <mergeCell ref="A84:B84"/>
    <mergeCell ref="A62:B62"/>
    <mergeCell ref="J98:J99"/>
    <mergeCell ref="I98:I99"/>
    <mergeCell ref="A78:A79"/>
    <mergeCell ref="A81:B81"/>
    <mergeCell ref="A82:B82"/>
    <mergeCell ref="C98:C99"/>
    <mergeCell ref="A93:B93"/>
    <mergeCell ref="A96:B96"/>
    <mergeCell ref="A69:B69"/>
    <mergeCell ref="A86:B86"/>
    <mergeCell ref="A32:B32"/>
    <mergeCell ref="A83:B83"/>
    <mergeCell ref="A57:B57"/>
    <mergeCell ref="A53:B53"/>
    <mergeCell ref="A60:B60"/>
    <mergeCell ref="A64:B64"/>
    <mergeCell ref="A56:B56"/>
    <mergeCell ref="A8:B8"/>
    <mergeCell ref="A7:B7"/>
    <mergeCell ref="A13:B13"/>
    <mergeCell ref="A15:A16"/>
    <mergeCell ref="A25:B25"/>
    <mergeCell ref="A26:B26"/>
    <mergeCell ref="A20:A21"/>
    <mergeCell ref="A33:A39"/>
    <mergeCell ref="A40:B40"/>
    <mergeCell ref="C4:E4"/>
    <mergeCell ref="A9:A12"/>
    <mergeCell ref="I4:J4"/>
    <mergeCell ref="I5:I6"/>
    <mergeCell ref="J5:J6"/>
    <mergeCell ref="A4:B6"/>
    <mergeCell ref="F4:H4"/>
    <mergeCell ref="H5:H6"/>
    <mergeCell ref="E5:E6"/>
    <mergeCell ref="A17:B17"/>
    <mergeCell ref="A14:B14"/>
    <mergeCell ref="A19:B19"/>
    <mergeCell ref="A28:A31"/>
    <mergeCell ref="A95:B95"/>
    <mergeCell ref="A94:B94"/>
    <mergeCell ref="A27:B27"/>
    <mergeCell ref="A80:B80"/>
    <mergeCell ref="A61:B61"/>
    <mergeCell ref="A65:B65"/>
    <mergeCell ref="A259:B259"/>
    <mergeCell ref="A241:B241"/>
    <mergeCell ref="A245:B245"/>
    <mergeCell ref="A251:B251"/>
    <mergeCell ref="A255:B255"/>
    <mergeCell ref="F200:H200"/>
    <mergeCell ref="A200:B200"/>
    <mergeCell ref="A203:B203"/>
    <mergeCell ref="A201:B201"/>
    <mergeCell ref="A205:B205"/>
  </mergeCells>
  <printOptions horizontalCentered="1"/>
  <pageMargins left="0.15748031496062992" right="0.15748031496062992" top="0.35433070866141736" bottom="0.3937007874015748" header="0.1968503937007874" footer="0.2362204724409449"/>
  <pageSetup horizontalDpi="300" verticalDpi="300" orientation="portrait" paperSize="9" scale="62" r:id="rId1"/>
  <headerFooter alignWithMargins="0">
    <oddFooter>&amp;C&amp;8&amp;A&amp;R&amp;8Stránka &amp;P</oddFooter>
  </headerFooter>
  <rowBreaks count="2" manualBreakCount="2">
    <brk id="96" max="10" man="1"/>
    <brk id="18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947"/>
  <sheetViews>
    <sheetView showGridLines="0" zoomScalePageLayoutView="0" workbookViewId="0" topLeftCell="A1">
      <pane xSplit="2" ySplit="6" topLeftCell="C172" activePane="bottomRight" state="frozen"/>
      <selection pane="topLeft" activeCell="J7" sqref="J7"/>
      <selection pane="topRight" activeCell="J7" sqref="J7"/>
      <selection pane="bottomLeft" activeCell="J7" sqref="J7"/>
      <selection pane="bottomRight" activeCell="K95" sqref="K95"/>
    </sheetView>
  </sheetViews>
  <sheetFormatPr defaultColWidth="9.00390625" defaultRowHeight="12.75"/>
  <cols>
    <col min="1" max="1" width="7.375" style="206" customWidth="1"/>
    <col min="2" max="2" width="47.00390625" style="206" customWidth="1"/>
    <col min="3" max="3" width="12.00390625" style="206" customWidth="1"/>
    <col min="4" max="4" width="11.75390625" style="206" customWidth="1"/>
    <col min="5" max="8" width="12.00390625" style="206" customWidth="1"/>
    <col min="9" max="9" width="11.625" style="354" customWidth="1"/>
    <col min="10" max="10" width="12.75390625" style="206" customWidth="1"/>
    <col min="11" max="11" width="12.875" style="206" customWidth="1"/>
    <col min="12" max="13" width="10.00390625" style="206" customWidth="1"/>
    <col min="14" max="14" width="18.75390625" style="206" bestFit="1" customWidth="1"/>
    <col min="15" max="15" width="12.875" style="206" customWidth="1"/>
    <col min="16" max="16" width="9.125" style="206" customWidth="1"/>
    <col min="17" max="17" width="12.00390625" style="206" bestFit="1" customWidth="1"/>
    <col min="18" max="16384" width="9.125" style="206" customWidth="1"/>
  </cols>
  <sheetData>
    <row r="1" ht="15" customHeight="1">
      <c r="A1" s="268" t="s">
        <v>795</v>
      </c>
    </row>
    <row r="2" ht="4.5" customHeight="1"/>
    <row r="3" spans="1:13" ht="15" customHeight="1" thickBot="1">
      <c r="A3" s="207" t="s">
        <v>218</v>
      </c>
      <c r="B3" s="207"/>
      <c r="C3" s="208"/>
      <c r="D3" s="208"/>
      <c r="E3" s="208"/>
      <c r="F3" s="208"/>
      <c r="G3" s="208"/>
      <c r="H3" s="208"/>
      <c r="I3" s="404"/>
      <c r="J3" s="209"/>
      <c r="K3" s="209"/>
      <c r="L3" s="209"/>
      <c r="M3" s="209"/>
    </row>
    <row r="4" spans="1:10" ht="13.5" customHeight="1">
      <c r="A4" s="1547" t="s">
        <v>264</v>
      </c>
      <c r="B4" s="1548"/>
      <c r="C4" s="1475" t="s">
        <v>390</v>
      </c>
      <c r="D4" s="1476"/>
      <c r="E4" s="1477"/>
      <c r="F4" s="1475" t="s">
        <v>391</v>
      </c>
      <c r="G4" s="1476"/>
      <c r="H4" s="1477"/>
      <c r="I4" s="1539" t="s">
        <v>51</v>
      </c>
      <c r="J4" s="1540"/>
    </row>
    <row r="5" spans="1:10" ht="12.75">
      <c r="A5" s="1549"/>
      <c r="B5" s="1550"/>
      <c r="C5" s="210" t="s">
        <v>31</v>
      </c>
      <c r="D5" s="211" t="s">
        <v>32</v>
      </c>
      <c r="E5" s="1545" t="s">
        <v>9</v>
      </c>
      <c r="F5" s="210" t="s">
        <v>31</v>
      </c>
      <c r="G5" s="211" t="s">
        <v>32</v>
      </c>
      <c r="H5" s="1545" t="s">
        <v>9</v>
      </c>
      <c r="I5" s="1630" t="s">
        <v>52</v>
      </c>
      <c r="J5" s="1543" t="s">
        <v>11</v>
      </c>
    </row>
    <row r="6" spans="1:10" ht="12.75" customHeight="1" thickBot="1">
      <c r="A6" s="1549"/>
      <c r="B6" s="1550"/>
      <c r="C6" s="212" t="s">
        <v>10</v>
      </c>
      <c r="D6" s="213" t="s">
        <v>10</v>
      </c>
      <c r="E6" s="1546"/>
      <c r="F6" s="212" t="s">
        <v>10</v>
      </c>
      <c r="G6" s="213" t="s">
        <v>10</v>
      </c>
      <c r="H6" s="1546"/>
      <c r="I6" s="1631"/>
      <c r="J6" s="1544"/>
    </row>
    <row r="7" spans="1:10" ht="12" customHeight="1">
      <c r="A7" s="1403" t="s">
        <v>87</v>
      </c>
      <c r="B7" s="1404"/>
      <c r="C7" s="850">
        <v>0</v>
      </c>
      <c r="D7" s="851">
        <v>0</v>
      </c>
      <c r="E7" s="837">
        <f>SUM(C7:D7)</f>
        <v>0</v>
      </c>
      <c r="F7" s="809">
        <v>0</v>
      </c>
      <c r="G7" s="810">
        <v>0</v>
      </c>
      <c r="H7" s="808">
        <f aca="true" t="shared" si="0" ref="H7:H44">SUM(F7:G7)</f>
        <v>0</v>
      </c>
      <c r="I7" s="839">
        <f aca="true" t="shared" si="1" ref="I7:I44">+H7-E7</f>
        <v>0</v>
      </c>
      <c r="J7" s="811"/>
    </row>
    <row r="8" spans="1:10" ht="12" customHeight="1">
      <c r="A8" s="1378" t="s">
        <v>88</v>
      </c>
      <c r="B8" s="1379"/>
      <c r="C8" s="852">
        <v>3</v>
      </c>
      <c r="D8" s="853">
        <v>0</v>
      </c>
      <c r="E8" s="838">
        <f>SUM(C8:D8)</f>
        <v>3</v>
      </c>
      <c r="F8" s="815">
        <v>3</v>
      </c>
      <c r="G8" s="816">
        <v>0</v>
      </c>
      <c r="H8" s="814">
        <f t="shared" si="0"/>
        <v>3</v>
      </c>
      <c r="I8" s="840">
        <f t="shared" si="1"/>
        <v>0</v>
      </c>
      <c r="J8" s="817">
        <f>+H8/E8</f>
        <v>1</v>
      </c>
    </row>
    <row r="9" spans="1:10" s="219" customFormat="1" ht="12" customHeight="1">
      <c r="A9" s="1367" t="s">
        <v>89</v>
      </c>
      <c r="B9" s="697" t="s">
        <v>90</v>
      </c>
      <c r="C9" s="732">
        <v>0</v>
      </c>
      <c r="D9" s="728">
        <v>0</v>
      </c>
      <c r="E9" s="729">
        <f aca="true" t="shared" si="2" ref="E9:E24">SUM(C9:D9)</f>
        <v>0</v>
      </c>
      <c r="F9" s="214">
        <v>0</v>
      </c>
      <c r="G9" s="215">
        <v>0</v>
      </c>
      <c r="H9" s="216">
        <f t="shared" si="0"/>
        <v>0</v>
      </c>
      <c r="I9" s="841">
        <f t="shared" si="1"/>
        <v>0</v>
      </c>
      <c r="J9" s="229"/>
    </row>
    <row r="10" spans="1:10" s="219" customFormat="1" ht="12" customHeight="1">
      <c r="A10" s="1367"/>
      <c r="B10" s="697" t="s">
        <v>91</v>
      </c>
      <c r="C10" s="731">
        <v>0</v>
      </c>
      <c r="D10" s="728">
        <v>0</v>
      </c>
      <c r="E10" s="729">
        <f t="shared" si="2"/>
        <v>0</v>
      </c>
      <c r="F10" s="214">
        <v>0</v>
      </c>
      <c r="G10" s="215">
        <v>0</v>
      </c>
      <c r="H10" s="216">
        <f t="shared" si="0"/>
        <v>0</v>
      </c>
      <c r="I10" s="841">
        <f t="shared" si="1"/>
        <v>0</v>
      </c>
      <c r="J10" s="229"/>
    </row>
    <row r="11" spans="1:11" s="219" customFormat="1" ht="12" customHeight="1">
      <c r="A11" s="1367"/>
      <c r="B11" s="697" t="s">
        <v>92</v>
      </c>
      <c r="C11" s="731">
        <v>0</v>
      </c>
      <c r="D11" s="728">
        <v>0</v>
      </c>
      <c r="E11" s="729">
        <f t="shared" si="2"/>
        <v>0</v>
      </c>
      <c r="F11" s="214">
        <v>0</v>
      </c>
      <c r="G11" s="215">
        <v>0</v>
      </c>
      <c r="H11" s="216">
        <f t="shared" si="0"/>
        <v>0</v>
      </c>
      <c r="I11" s="841">
        <f t="shared" si="1"/>
        <v>0</v>
      </c>
      <c r="J11" s="229"/>
      <c r="K11" s="220"/>
    </row>
    <row r="12" spans="1:11" s="219" customFormat="1" ht="12" customHeight="1">
      <c r="A12" s="1367"/>
      <c r="B12" s="697" t="s">
        <v>93</v>
      </c>
      <c r="C12" s="731">
        <v>3</v>
      </c>
      <c r="D12" s="728">
        <v>0</v>
      </c>
      <c r="E12" s="729">
        <f t="shared" si="2"/>
        <v>3</v>
      </c>
      <c r="F12" s="214">
        <v>3</v>
      </c>
      <c r="G12" s="215">
        <v>0</v>
      </c>
      <c r="H12" s="216">
        <f t="shared" si="0"/>
        <v>3</v>
      </c>
      <c r="I12" s="841">
        <f t="shared" si="1"/>
        <v>0</v>
      </c>
      <c r="J12" s="229">
        <f>+H12/E12</f>
        <v>1</v>
      </c>
      <c r="K12" s="220"/>
    </row>
    <row r="13" spans="1:11" ht="12" customHeight="1">
      <c r="A13" s="1380" t="s">
        <v>94</v>
      </c>
      <c r="B13" s="1381"/>
      <c r="C13" s="854">
        <v>2</v>
      </c>
      <c r="D13" s="853">
        <v>0</v>
      </c>
      <c r="E13" s="838">
        <f t="shared" si="2"/>
        <v>2</v>
      </c>
      <c r="F13" s="815">
        <v>5</v>
      </c>
      <c r="G13" s="816">
        <v>0</v>
      </c>
      <c r="H13" s="814">
        <f t="shared" si="0"/>
        <v>5</v>
      </c>
      <c r="I13" s="840">
        <f t="shared" si="1"/>
        <v>3</v>
      </c>
      <c r="J13" s="817">
        <f>+H13/E13</f>
        <v>2.5</v>
      </c>
      <c r="K13" s="221"/>
    </row>
    <row r="14" spans="1:18" ht="12" customHeight="1">
      <c r="A14" s="1378" t="s">
        <v>95</v>
      </c>
      <c r="B14" s="1379"/>
      <c r="C14" s="854">
        <v>0</v>
      </c>
      <c r="D14" s="853">
        <v>0</v>
      </c>
      <c r="E14" s="838">
        <f t="shared" si="2"/>
        <v>0</v>
      </c>
      <c r="F14" s="815">
        <v>0</v>
      </c>
      <c r="G14" s="816">
        <v>0</v>
      </c>
      <c r="H14" s="814">
        <f t="shared" si="0"/>
        <v>0</v>
      </c>
      <c r="I14" s="840">
        <f t="shared" si="1"/>
        <v>0</v>
      </c>
      <c r="J14" s="817"/>
      <c r="K14" s="222"/>
      <c r="L14" s="223"/>
      <c r="M14" s="223"/>
      <c r="N14" s="223"/>
      <c r="O14" s="223"/>
      <c r="P14" s="223"/>
      <c r="Q14" s="223"/>
      <c r="R14" s="223"/>
    </row>
    <row r="15" spans="1:18" s="219" customFormat="1" ht="12" customHeight="1">
      <c r="A15" s="1367" t="s">
        <v>96</v>
      </c>
      <c r="B15" s="700" t="s">
        <v>97</v>
      </c>
      <c r="C15" s="731">
        <v>0</v>
      </c>
      <c r="D15" s="728">
        <v>0</v>
      </c>
      <c r="E15" s="730">
        <f t="shared" si="2"/>
        <v>0</v>
      </c>
      <c r="F15" s="214">
        <v>0</v>
      </c>
      <c r="G15" s="215">
        <v>0</v>
      </c>
      <c r="H15" s="216">
        <f t="shared" si="0"/>
        <v>0</v>
      </c>
      <c r="I15" s="841">
        <f t="shared" si="1"/>
        <v>0</v>
      </c>
      <c r="J15" s="229"/>
      <c r="K15" s="224"/>
      <c r="L15" s="225"/>
      <c r="M15" s="225"/>
      <c r="N15" s="225"/>
      <c r="O15" s="225"/>
      <c r="P15" s="225"/>
      <c r="Q15" s="225"/>
      <c r="R15" s="225"/>
    </row>
    <row r="16" spans="1:18" s="219" customFormat="1" ht="12" customHeight="1">
      <c r="A16" s="1367"/>
      <c r="B16" s="700" t="s">
        <v>98</v>
      </c>
      <c r="C16" s="731">
        <v>0</v>
      </c>
      <c r="D16" s="728">
        <v>0</v>
      </c>
      <c r="E16" s="730">
        <f t="shared" si="2"/>
        <v>0</v>
      </c>
      <c r="F16" s="214">
        <v>0</v>
      </c>
      <c r="G16" s="215">
        <v>0</v>
      </c>
      <c r="H16" s="216">
        <f t="shared" si="0"/>
        <v>0</v>
      </c>
      <c r="I16" s="841">
        <f t="shared" si="1"/>
        <v>0</v>
      </c>
      <c r="J16" s="229"/>
      <c r="K16" s="226"/>
      <c r="L16" s="225"/>
      <c r="M16" s="225"/>
      <c r="N16" s="225"/>
      <c r="O16" s="225"/>
      <c r="P16" s="225"/>
      <c r="Q16" s="225"/>
      <c r="R16" s="225"/>
    </row>
    <row r="17" spans="1:18" ht="12" customHeight="1">
      <c r="A17" s="1380" t="s">
        <v>99</v>
      </c>
      <c r="B17" s="1381"/>
      <c r="C17" s="854">
        <v>0</v>
      </c>
      <c r="D17" s="853">
        <v>0</v>
      </c>
      <c r="E17" s="838">
        <f t="shared" si="2"/>
        <v>0</v>
      </c>
      <c r="F17" s="815">
        <v>0</v>
      </c>
      <c r="G17" s="816">
        <v>0</v>
      </c>
      <c r="H17" s="814">
        <f t="shared" si="0"/>
        <v>0</v>
      </c>
      <c r="I17" s="840">
        <f t="shared" si="1"/>
        <v>0</v>
      </c>
      <c r="J17" s="817"/>
      <c r="K17" s="223"/>
      <c r="L17" s="223"/>
      <c r="M17" s="223"/>
      <c r="N17" s="223"/>
      <c r="O17" s="223"/>
      <c r="P17" s="223"/>
      <c r="Q17" s="223"/>
      <c r="R17" s="223"/>
    </row>
    <row r="18" spans="1:18" ht="12" customHeight="1">
      <c r="A18" s="819" t="s">
        <v>100</v>
      </c>
      <c r="B18" s="820"/>
      <c r="C18" s="854"/>
      <c r="D18" s="853"/>
      <c r="E18" s="838">
        <f t="shared" si="2"/>
        <v>0</v>
      </c>
      <c r="F18" s="815"/>
      <c r="G18" s="816"/>
      <c r="H18" s="814">
        <f t="shared" si="0"/>
        <v>0</v>
      </c>
      <c r="I18" s="840">
        <f t="shared" si="1"/>
        <v>0</v>
      </c>
      <c r="J18" s="817"/>
      <c r="K18" s="223"/>
      <c r="L18" s="223"/>
      <c r="M18" s="223"/>
      <c r="N18" s="223"/>
      <c r="O18" s="223"/>
      <c r="P18" s="223"/>
      <c r="Q18" s="223"/>
      <c r="R18" s="223"/>
    </row>
    <row r="19" spans="1:18" ht="12" customHeight="1">
      <c r="A19" s="1378" t="s">
        <v>158</v>
      </c>
      <c r="B19" s="1379"/>
      <c r="C19" s="854">
        <v>1294</v>
      </c>
      <c r="D19" s="853">
        <v>0</v>
      </c>
      <c r="E19" s="838">
        <f t="shared" si="2"/>
        <v>1294</v>
      </c>
      <c r="F19" s="815">
        <v>1053</v>
      </c>
      <c r="G19" s="816">
        <v>0</v>
      </c>
      <c r="H19" s="814">
        <f t="shared" si="0"/>
        <v>1053</v>
      </c>
      <c r="I19" s="840">
        <f t="shared" si="1"/>
        <v>-241</v>
      </c>
      <c r="J19" s="817">
        <f>+H19/E19</f>
        <v>0.8137557959814529</v>
      </c>
      <c r="K19" s="223"/>
      <c r="L19" s="223"/>
      <c r="M19" s="223"/>
      <c r="N19" s="223"/>
      <c r="O19" s="223"/>
      <c r="P19" s="223"/>
      <c r="Q19" s="223"/>
      <c r="R19" s="223"/>
    </row>
    <row r="20" spans="1:18" s="231" customFormat="1" ht="12.75">
      <c r="A20" s="1382" t="s">
        <v>96</v>
      </c>
      <c r="B20" s="697" t="s">
        <v>101</v>
      </c>
      <c r="C20" s="731">
        <v>1063</v>
      </c>
      <c r="D20" s="728">
        <v>0</v>
      </c>
      <c r="E20" s="729">
        <f t="shared" si="2"/>
        <v>1063</v>
      </c>
      <c r="F20" s="611">
        <v>753</v>
      </c>
      <c r="G20" s="612">
        <v>0</v>
      </c>
      <c r="H20" s="216">
        <f t="shared" si="0"/>
        <v>753</v>
      </c>
      <c r="I20" s="842">
        <f t="shared" si="1"/>
        <v>-310</v>
      </c>
      <c r="J20" s="229">
        <f>+H20/E20</f>
        <v>0.7083725305738476</v>
      </c>
      <c r="K20" s="230"/>
      <c r="L20" s="230"/>
      <c r="M20" s="230"/>
      <c r="N20" s="230"/>
      <c r="O20" s="230"/>
      <c r="P20" s="230"/>
      <c r="Q20" s="230"/>
      <c r="R20" s="230"/>
    </row>
    <row r="21" spans="1:18" s="219" customFormat="1" ht="12.75" customHeight="1">
      <c r="A21" s="1383"/>
      <c r="B21" s="697" t="s">
        <v>375</v>
      </c>
      <c r="C21" s="731">
        <v>231</v>
      </c>
      <c r="D21" s="728">
        <v>0</v>
      </c>
      <c r="E21" s="730">
        <f t="shared" si="2"/>
        <v>231</v>
      </c>
      <c r="F21" s="611">
        <v>300</v>
      </c>
      <c r="G21" s="612">
        <v>0</v>
      </c>
      <c r="H21" s="216">
        <f t="shared" si="0"/>
        <v>300</v>
      </c>
      <c r="I21" s="860">
        <f t="shared" si="1"/>
        <v>69</v>
      </c>
      <c r="J21" s="218"/>
      <c r="K21" s="225"/>
      <c r="L21" s="225"/>
      <c r="M21" s="225"/>
      <c r="N21" s="225"/>
      <c r="O21" s="225"/>
      <c r="P21" s="225"/>
      <c r="Q21" s="225"/>
      <c r="R21" s="225"/>
    </row>
    <row r="22" spans="1:10" ht="12.75" customHeight="1">
      <c r="A22" s="1378" t="s">
        <v>102</v>
      </c>
      <c r="B22" s="1379"/>
      <c r="C22" s="854">
        <v>1</v>
      </c>
      <c r="D22" s="853">
        <v>0</v>
      </c>
      <c r="E22" s="838">
        <f t="shared" si="2"/>
        <v>1</v>
      </c>
      <c r="F22" s="834">
        <v>1</v>
      </c>
      <c r="G22" s="835">
        <v>0</v>
      </c>
      <c r="H22" s="814">
        <f t="shared" si="0"/>
        <v>1</v>
      </c>
      <c r="I22" s="840">
        <f t="shared" si="1"/>
        <v>0</v>
      </c>
      <c r="J22" s="817">
        <f>+H22/E22</f>
        <v>1</v>
      </c>
    </row>
    <row r="23" spans="1:10" ht="12.75" customHeight="1">
      <c r="A23" s="1378" t="s">
        <v>376</v>
      </c>
      <c r="B23" s="1379"/>
      <c r="C23" s="855">
        <v>17346</v>
      </c>
      <c r="D23" s="853">
        <v>0</v>
      </c>
      <c r="E23" s="838">
        <f t="shared" si="2"/>
        <v>17346</v>
      </c>
      <c r="F23" s="836">
        <f>E117/1000</f>
        <v>17668.086</v>
      </c>
      <c r="G23" s="835">
        <v>0</v>
      </c>
      <c r="H23" s="814">
        <f t="shared" si="0"/>
        <v>17668.086</v>
      </c>
      <c r="I23" s="840">
        <f t="shared" si="1"/>
        <v>322.08599999999933</v>
      </c>
      <c r="J23" s="817">
        <f>+H23/E23</f>
        <v>1.018568315461778</v>
      </c>
    </row>
    <row r="24" spans="1:10" s="219" customFormat="1" ht="12.75" customHeight="1" thickBot="1">
      <c r="A24" s="1534" t="s">
        <v>377</v>
      </c>
      <c r="B24" s="1535"/>
      <c r="C24" s="737">
        <v>0</v>
      </c>
      <c r="D24" s="738">
        <v>0</v>
      </c>
      <c r="E24" s="729">
        <f t="shared" si="2"/>
        <v>0</v>
      </c>
      <c r="F24" s="613">
        <v>0</v>
      </c>
      <c r="G24" s="614">
        <v>0</v>
      </c>
      <c r="H24" s="216">
        <f t="shared" si="0"/>
        <v>0</v>
      </c>
      <c r="I24" s="861">
        <f t="shared" si="1"/>
        <v>0</v>
      </c>
      <c r="J24" s="234"/>
    </row>
    <row r="25" spans="1:10" s="237" customFormat="1" ht="12.75" customHeight="1" thickBot="1">
      <c r="A25" s="1536" t="s">
        <v>12</v>
      </c>
      <c r="B25" s="1537"/>
      <c r="C25" s="733">
        <f>SUM(C7,C8,C13,C14,C17,C18,C19,C22,C23)</f>
        <v>18646</v>
      </c>
      <c r="D25" s="734">
        <f>SUM(D7,D8,D13,D14,D17,D18,D19,D22,D23)</f>
        <v>0</v>
      </c>
      <c r="E25" s="1160">
        <f>SUM(E7,E8,E13,E14,E17,E18,E19,E22,E23)</f>
        <v>18646</v>
      </c>
      <c r="F25" s="275">
        <f>SUM(F7,F8,F13,F14,F17,F18,F19,F22,F23)</f>
        <v>18730.086</v>
      </c>
      <c r="G25" s="276">
        <f>SUM(G7,G8,G13,G14,G17,G18,G19,G22,G23)</f>
        <v>0</v>
      </c>
      <c r="H25" s="235">
        <f t="shared" si="0"/>
        <v>18730.086</v>
      </c>
      <c r="I25" s="843">
        <f t="shared" si="1"/>
        <v>84.08599999999933</v>
      </c>
      <c r="J25" s="236">
        <f>+H25/E25</f>
        <v>1.0045095999141906</v>
      </c>
    </row>
    <row r="26" spans="1:10" ht="12.75" customHeight="1">
      <c r="A26" s="1368" t="s">
        <v>103</v>
      </c>
      <c r="B26" s="1369"/>
      <c r="C26" s="856">
        <v>1454</v>
      </c>
      <c r="D26" s="857">
        <v>0</v>
      </c>
      <c r="E26" s="837">
        <f>SUM(C26:D26)</f>
        <v>1454</v>
      </c>
      <c r="F26" s="825">
        <f>1500-213.802</f>
        <v>1286.198</v>
      </c>
      <c r="G26" s="810">
        <v>0</v>
      </c>
      <c r="H26" s="808">
        <f t="shared" si="0"/>
        <v>1286.198</v>
      </c>
      <c r="I26" s="844">
        <f t="shared" si="1"/>
        <v>-167.8019999999999</v>
      </c>
      <c r="J26" s="811">
        <f>+H26/E26</f>
        <v>0.8845928473177442</v>
      </c>
    </row>
    <row r="27" spans="1:10" ht="12.75" customHeight="1">
      <c r="A27" s="1370" t="s">
        <v>104</v>
      </c>
      <c r="B27" s="1371"/>
      <c r="C27" s="731">
        <v>343</v>
      </c>
      <c r="D27" s="728">
        <v>0</v>
      </c>
      <c r="E27" s="729">
        <f>SUM(C27:D27)</f>
        <v>343</v>
      </c>
      <c r="F27" s="232">
        <v>350</v>
      </c>
      <c r="G27" s="215">
        <v>0</v>
      </c>
      <c r="H27" s="216">
        <f t="shared" si="0"/>
        <v>350</v>
      </c>
      <c r="I27" s="845">
        <f t="shared" si="1"/>
        <v>7</v>
      </c>
      <c r="J27" s="217">
        <f>+H27/E27</f>
        <v>1.0204081632653061</v>
      </c>
    </row>
    <row r="28" spans="1:10" ht="12.75" customHeight="1">
      <c r="A28" s="1372" t="s">
        <v>96</v>
      </c>
      <c r="B28" s="697" t="s">
        <v>105</v>
      </c>
      <c r="C28" s="731">
        <v>0</v>
      </c>
      <c r="D28" s="728">
        <v>0</v>
      </c>
      <c r="E28" s="729">
        <f aca="true" t="shared" si="3" ref="E28:E94">SUM(C28:D28)</f>
        <v>0</v>
      </c>
      <c r="F28" s="232">
        <v>0</v>
      </c>
      <c r="G28" s="215">
        <v>0</v>
      </c>
      <c r="H28" s="216">
        <f t="shared" si="0"/>
        <v>0</v>
      </c>
      <c r="I28" s="845">
        <f t="shared" si="1"/>
        <v>0</v>
      </c>
      <c r="J28" s="217"/>
    </row>
    <row r="29" spans="1:10" ht="12.75" customHeight="1">
      <c r="A29" s="1372"/>
      <c r="B29" s="697" t="s">
        <v>106</v>
      </c>
      <c r="C29" s="731">
        <v>0</v>
      </c>
      <c r="D29" s="728">
        <v>0</v>
      </c>
      <c r="E29" s="729">
        <f t="shared" si="3"/>
        <v>0</v>
      </c>
      <c r="F29" s="232">
        <v>0</v>
      </c>
      <c r="G29" s="215">
        <v>0</v>
      </c>
      <c r="H29" s="216">
        <f t="shared" si="0"/>
        <v>0</v>
      </c>
      <c r="I29" s="845">
        <f t="shared" si="1"/>
        <v>0</v>
      </c>
      <c r="J29" s="217"/>
    </row>
    <row r="30" spans="1:10" ht="12.75" customHeight="1">
      <c r="A30" s="1372"/>
      <c r="B30" s="697" t="s">
        <v>107</v>
      </c>
      <c r="C30" s="731">
        <v>0</v>
      </c>
      <c r="D30" s="728">
        <v>0</v>
      </c>
      <c r="E30" s="729">
        <f t="shared" si="3"/>
        <v>0</v>
      </c>
      <c r="F30" s="232">
        <v>0</v>
      </c>
      <c r="G30" s="215">
        <v>0</v>
      </c>
      <c r="H30" s="216">
        <f t="shared" si="0"/>
        <v>0</v>
      </c>
      <c r="I30" s="845">
        <f t="shared" si="1"/>
        <v>0</v>
      </c>
      <c r="J30" s="217"/>
    </row>
    <row r="31" spans="1:10" ht="12.75" customHeight="1">
      <c r="A31" s="1372"/>
      <c r="B31" s="697" t="s">
        <v>108</v>
      </c>
      <c r="C31" s="731">
        <v>0</v>
      </c>
      <c r="D31" s="728">
        <v>0</v>
      </c>
      <c r="E31" s="729">
        <f t="shared" si="3"/>
        <v>0</v>
      </c>
      <c r="F31" s="232">
        <v>0</v>
      </c>
      <c r="G31" s="215">
        <v>0</v>
      </c>
      <c r="H31" s="216">
        <f t="shared" si="0"/>
        <v>0</v>
      </c>
      <c r="I31" s="845">
        <f t="shared" si="1"/>
        <v>0</v>
      </c>
      <c r="J31" s="217"/>
    </row>
    <row r="32" spans="1:10" ht="12.75" customHeight="1">
      <c r="A32" s="1370" t="s">
        <v>109</v>
      </c>
      <c r="B32" s="1371"/>
      <c r="C32" s="731">
        <v>419</v>
      </c>
      <c r="D32" s="728">
        <v>0</v>
      </c>
      <c r="E32" s="729">
        <f t="shared" si="3"/>
        <v>419</v>
      </c>
      <c r="F32" s="232">
        <f>450-113.802</f>
        <v>336.198</v>
      </c>
      <c r="G32" s="215">
        <v>0</v>
      </c>
      <c r="H32" s="216">
        <f t="shared" si="0"/>
        <v>336.198</v>
      </c>
      <c r="I32" s="845">
        <f t="shared" si="1"/>
        <v>-82.80200000000002</v>
      </c>
      <c r="J32" s="217">
        <f>+H32/E32</f>
        <v>0.802381861575179</v>
      </c>
    </row>
    <row r="33" spans="1:10" ht="12.75" customHeight="1">
      <c r="A33" s="1372" t="s">
        <v>96</v>
      </c>
      <c r="B33" s="697" t="s">
        <v>110</v>
      </c>
      <c r="C33" s="731">
        <v>0</v>
      </c>
      <c r="D33" s="728">
        <v>0</v>
      </c>
      <c r="E33" s="729">
        <f t="shared" si="3"/>
        <v>0</v>
      </c>
      <c r="F33" s="232">
        <v>0</v>
      </c>
      <c r="G33" s="215">
        <v>0</v>
      </c>
      <c r="H33" s="216">
        <f t="shared" si="0"/>
        <v>0</v>
      </c>
      <c r="I33" s="845">
        <f t="shared" si="1"/>
        <v>0</v>
      </c>
      <c r="J33" s="217"/>
    </row>
    <row r="34" spans="1:10" ht="12.75" customHeight="1">
      <c r="A34" s="1372"/>
      <c r="B34" s="697" t="s">
        <v>111</v>
      </c>
      <c r="C34" s="731">
        <v>4</v>
      </c>
      <c r="D34" s="728">
        <v>0</v>
      </c>
      <c r="E34" s="729">
        <f t="shared" si="3"/>
        <v>4</v>
      </c>
      <c r="F34" s="232">
        <v>4</v>
      </c>
      <c r="G34" s="215">
        <v>0</v>
      </c>
      <c r="H34" s="216">
        <f t="shared" si="0"/>
        <v>4</v>
      </c>
      <c r="I34" s="845">
        <f t="shared" si="1"/>
        <v>0</v>
      </c>
      <c r="J34" s="217">
        <f aca="true" t="shared" si="4" ref="J34:J47">+H34/E34</f>
        <v>1</v>
      </c>
    </row>
    <row r="35" spans="1:10" ht="12.75" customHeight="1">
      <c r="A35" s="1372"/>
      <c r="B35" s="697" t="s">
        <v>112</v>
      </c>
      <c r="C35" s="731">
        <v>0</v>
      </c>
      <c r="D35" s="728">
        <v>0</v>
      </c>
      <c r="E35" s="729">
        <f t="shared" si="3"/>
        <v>0</v>
      </c>
      <c r="F35" s="232">
        <v>0</v>
      </c>
      <c r="G35" s="215">
        <v>0</v>
      </c>
      <c r="H35" s="216">
        <f t="shared" si="0"/>
        <v>0</v>
      </c>
      <c r="I35" s="845">
        <f t="shared" si="1"/>
        <v>0</v>
      </c>
      <c r="J35" s="217"/>
    </row>
    <row r="36" spans="1:10" ht="12.75" customHeight="1">
      <c r="A36" s="1372"/>
      <c r="B36" s="697" t="s">
        <v>113</v>
      </c>
      <c r="C36" s="731">
        <v>2</v>
      </c>
      <c r="D36" s="728">
        <v>0</v>
      </c>
      <c r="E36" s="729">
        <f t="shared" si="3"/>
        <v>2</v>
      </c>
      <c r="F36" s="232">
        <v>4</v>
      </c>
      <c r="G36" s="215">
        <v>0</v>
      </c>
      <c r="H36" s="216">
        <f t="shared" si="0"/>
        <v>4</v>
      </c>
      <c r="I36" s="845">
        <f t="shared" si="1"/>
        <v>2</v>
      </c>
      <c r="J36" s="217">
        <f t="shared" si="4"/>
        <v>2</v>
      </c>
    </row>
    <row r="37" spans="1:10" ht="12.75" customHeight="1">
      <c r="A37" s="1372"/>
      <c r="B37" s="697" t="s">
        <v>114</v>
      </c>
      <c r="C37" s="731">
        <v>1</v>
      </c>
      <c r="D37" s="728">
        <v>0</v>
      </c>
      <c r="E37" s="729">
        <f t="shared" si="3"/>
        <v>1</v>
      </c>
      <c r="F37" s="232">
        <v>1</v>
      </c>
      <c r="G37" s="215">
        <v>0</v>
      </c>
      <c r="H37" s="216">
        <f t="shared" si="0"/>
        <v>1</v>
      </c>
      <c r="I37" s="845">
        <f t="shared" si="1"/>
        <v>0</v>
      </c>
      <c r="J37" s="217">
        <f t="shared" si="4"/>
        <v>1</v>
      </c>
    </row>
    <row r="38" spans="1:10" ht="12.75" customHeight="1">
      <c r="A38" s="1372"/>
      <c r="B38" s="697" t="s">
        <v>115</v>
      </c>
      <c r="C38" s="731">
        <v>0</v>
      </c>
      <c r="D38" s="728">
        <v>0</v>
      </c>
      <c r="E38" s="729">
        <f t="shared" si="3"/>
        <v>0</v>
      </c>
      <c r="F38" s="232">
        <v>0</v>
      </c>
      <c r="G38" s="215">
        <v>0</v>
      </c>
      <c r="H38" s="216">
        <f t="shared" si="0"/>
        <v>0</v>
      </c>
      <c r="I38" s="845">
        <f t="shared" si="1"/>
        <v>0</v>
      </c>
      <c r="J38" s="217"/>
    </row>
    <row r="39" spans="1:10" ht="12.75" customHeight="1">
      <c r="A39" s="1372"/>
      <c r="B39" s="697" t="s">
        <v>116</v>
      </c>
      <c r="C39" s="731">
        <v>0</v>
      </c>
      <c r="D39" s="728">
        <v>0</v>
      </c>
      <c r="E39" s="729">
        <f t="shared" si="3"/>
        <v>0</v>
      </c>
      <c r="F39" s="232">
        <v>0</v>
      </c>
      <c r="G39" s="215">
        <v>0</v>
      </c>
      <c r="H39" s="216">
        <f t="shared" si="0"/>
        <v>0</v>
      </c>
      <c r="I39" s="845">
        <f t="shared" si="1"/>
        <v>0</v>
      </c>
      <c r="J39" s="217"/>
    </row>
    <row r="40" spans="1:10" ht="12.75" customHeight="1">
      <c r="A40" s="1373" t="s">
        <v>378</v>
      </c>
      <c r="B40" s="1374"/>
      <c r="C40" s="731">
        <v>0</v>
      </c>
      <c r="D40" s="728">
        <v>0</v>
      </c>
      <c r="E40" s="729">
        <f t="shared" si="3"/>
        <v>0</v>
      </c>
      <c r="F40" s="232">
        <v>0</v>
      </c>
      <c r="G40" s="215">
        <v>0</v>
      </c>
      <c r="H40" s="216">
        <f t="shared" si="0"/>
        <v>0</v>
      </c>
      <c r="I40" s="845">
        <f t="shared" si="1"/>
        <v>0</v>
      </c>
      <c r="J40" s="217"/>
    </row>
    <row r="41" spans="1:10" ht="12.75" customHeight="1">
      <c r="A41" s="1373" t="s">
        <v>379</v>
      </c>
      <c r="B41" s="1374"/>
      <c r="C41" s="731">
        <v>345</v>
      </c>
      <c r="D41" s="728">
        <v>0</v>
      </c>
      <c r="E41" s="729">
        <f t="shared" si="3"/>
        <v>345</v>
      </c>
      <c r="F41" s="232">
        <f>340-100</f>
        <v>240</v>
      </c>
      <c r="G41" s="215">
        <v>0</v>
      </c>
      <c r="H41" s="216">
        <f t="shared" si="0"/>
        <v>240</v>
      </c>
      <c r="I41" s="845">
        <f t="shared" si="1"/>
        <v>-105</v>
      </c>
      <c r="J41" s="217">
        <f t="shared" si="4"/>
        <v>0.6956521739130435</v>
      </c>
    </row>
    <row r="42" spans="1:10" ht="12.75" customHeight="1">
      <c r="A42" s="1370" t="s">
        <v>117</v>
      </c>
      <c r="B42" s="1371"/>
      <c r="C42" s="731">
        <v>19</v>
      </c>
      <c r="D42" s="728">
        <v>0</v>
      </c>
      <c r="E42" s="729">
        <f t="shared" si="3"/>
        <v>19</v>
      </c>
      <c r="F42" s="232">
        <v>30</v>
      </c>
      <c r="G42" s="215">
        <v>0</v>
      </c>
      <c r="H42" s="216">
        <f t="shared" si="0"/>
        <v>30</v>
      </c>
      <c r="I42" s="845">
        <f t="shared" si="1"/>
        <v>11</v>
      </c>
      <c r="J42" s="217">
        <f t="shared" si="4"/>
        <v>1.5789473684210527</v>
      </c>
    </row>
    <row r="43" spans="1:10" ht="12.75" customHeight="1">
      <c r="A43" s="1370" t="s">
        <v>118</v>
      </c>
      <c r="B43" s="1634"/>
      <c r="C43" s="731">
        <v>228</v>
      </c>
      <c r="D43" s="728">
        <v>0</v>
      </c>
      <c r="E43" s="729">
        <f t="shared" si="3"/>
        <v>228</v>
      </c>
      <c r="F43" s="232">
        <v>200</v>
      </c>
      <c r="G43" s="215">
        <v>0</v>
      </c>
      <c r="H43" s="216">
        <f t="shared" si="0"/>
        <v>200</v>
      </c>
      <c r="I43" s="845">
        <f t="shared" si="1"/>
        <v>-28</v>
      </c>
      <c r="J43" s="217">
        <f t="shared" si="4"/>
        <v>0.8771929824561403</v>
      </c>
    </row>
    <row r="44" spans="1:10" ht="12.75" customHeight="1">
      <c r="A44" s="1372" t="s">
        <v>96</v>
      </c>
      <c r="B44" s="703" t="s">
        <v>119</v>
      </c>
      <c r="C44" s="731">
        <v>14</v>
      </c>
      <c r="D44" s="728">
        <v>0</v>
      </c>
      <c r="E44" s="729">
        <f t="shared" si="3"/>
        <v>14</v>
      </c>
      <c r="F44" s="232">
        <v>5</v>
      </c>
      <c r="G44" s="215">
        <v>0</v>
      </c>
      <c r="H44" s="216">
        <f t="shared" si="0"/>
        <v>5</v>
      </c>
      <c r="I44" s="845">
        <f t="shared" si="1"/>
        <v>-9</v>
      </c>
      <c r="J44" s="217">
        <f t="shared" si="4"/>
        <v>0.35714285714285715</v>
      </c>
    </row>
    <row r="45" spans="1:10" ht="12.75" customHeight="1">
      <c r="A45" s="1372"/>
      <c r="B45" s="704" t="s">
        <v>120</v>
      </c>
      <c r="C45" s="731">
        <v>0</v>
      </c>
      <c r="D45" s="728">
        <v>0</v>
      </c>
      <c r="E45" s="729">
        <f t="shared" si="3"/>
        <v>0</v>
      </c>
      <c r="F45" s="232">
        <v>0</v>
      </c>
      <c r="G45" s="215">
        <v>0</v>
      </c>
      <c r="H45" s="216">
        <f aca="true" t="shared" si="5" ref="H45:H78">SUM(F45:G45)</f>
        <v>0</v>
      </c>
      <c r="I45" s="845">
        <f aca="true" t="shared" si="6" ref="I45:I78">+H45-E45</f>
        <v>0</v>
      </c>
      <c r="J45" s="217"/>
    </row>
    <row r="46" spans="1:10" ht="12.75" customHeight="1">
      <c r="A46" s="1372"/>
      <c r="B46" s="697" t="s">
        <v>121</v>
      </c>
      <c r="C46" s="731">
        <v>29</v>
      </c>
      <c r="D46" s="728">
        <v>0</v>
      </c>
      <c r="E46" s="729">
        <f t="shared" si="3"/>
        <v>29</v>
      </c>
      <c r="F46" s="232">
        <v>15</v>
      </c>
      <c r="G46" s="215">
        <v>0</v>
      </c>
      <c r="H46" s="216">
        <f t="shared" si="5"/>
        <v>15</v>
      </c>
      <c r="I46" s="845">
        <f t="shared" si="6"/>
        <v>-14</v>
      </c>
      <c r="J46" s="217">
        <f t="shared" si="4"/>
        <v>0.5172413793103449</v>
      </c>
    </row>
    <row r="47" spans="1:10" ht="12.75" customHeight="1">
      <c r="A47" s="1372"/>
      <c r="B47" s="704" t="s">
        <v>122</v>
      </c>
      <c r="C47" s="731">
        <v>34</v>
      </c>
      <c r="D47" s="728">
        <v>0</v>
      </c>
      <c r="E47" s="729">
        <f t="shared" si="3"/>
        <v>34</v>
      </c>
      <c r="F47" s="232">
        <v>10</v>
      </c>
      <c r="G47" s="215">
        <v>0</v>
      </c>
      <c r="H47" s="216">
        <f t="shared" si="5"/>
        <v>10</v>
      </c>
      <c r="I47" s="845">
        <f t="shared" si="6"/>
        <v>-24</v>
      </c>
      <c r="J47" s="217">
        <f t="shared" si="4"/>
        <v>0.29411764705882354</v>
      </c>
    </row>
    <row r="48" spans="1:10" ht="12.75" customHeight="1">
      <c r="A48" s="1411" t="s">
        <v>126</v>
      </c>
      <c r="B48" s="1412"/>
      <c r="C48" s="731">
        <v>96</v>
      </c>
      <c r="D48" s="728">
        <v>0</v>
      </c>
      <c r="E48" s="729">
        <f t="shared" si="3"/>
        <v>96</v>
      </c>
      <c r="F48" s="232">
        <v>130</v>
      </c>
      <c r="G48" s="215">
        <v>0</v>
      </c>
      <c r="H48" s="216">
        <f t="shared" si="5"/>
        <v>130</v>
      </c>
      <c r="I48" s="845">
        <f t="shared" si="6"/>
        <v>34</v>
      </c>
      <c r="J48" s="217">
        <f>+H48/E48</f>
        <v>1.3541666666666667</v>
      </c>
    </row>
    <row r="49" spans="1:10" ht="12.75" customHeight="1">
      <c r="A49" s="1367" t="s">
        <v>96</v>
      </c>
      <c r="B49" s="697" t="s">
        <v>127</v>
      </c>
      <c r="C49" s="731">
        <v>50</v>
      </c>
      <c r="D49" s="728">
        <v>0</v>
      </c>
      <c r="E49" s="729">
        <f t="shared" si="3"/>
        <v>50</v>
      </c>
      <c r="F49" s="232">
        <v>80</v>
      </c>
      <c r="G49" s="215">
        <v>0</v>
      </c>
      <c r="H49" s="216">
        <f t="shared" si="5"/>
        <v>80</v>
      </c>
      <c r="I49" s="845">
        <f t="shared" si="6"/>
        <v>30</v>
      </c>
      <c r="J49" s="217">
        <f>+H49/E49</f>
        <v>1.6</v>
      </c>
    </row>
    <row r="50" spans="1:10" ht="12.75" customHeight="1">
      <c r="A50" s="1367"/>
      <c r="B50" s="697" t="s">
        <v>128</v>
      </c>
      <c r="C50" s="731">
        <v>46</v>
      </c>
      <c r="D50" s="728">
        <v>0</v>
      </c>
      <c r="E50" s="729">
        <f t="shared" si="3"/>
        <v>46</v>
      </c>
      <c r="F50" s="232">
        <v>50</v>
      </c>
      <c r="G50" s="215">
        <v>0</v>
      </c>
      <c r="H50" s="216">
        <f t="shared" si="5"/>
        <v>50</v>
      </c>
      <c r="I50" s="845">
        <f t="shared" si="6"/>
        <v>4</v>
      </c>
      <c r="J50" s="217">
        <f>+H50/E50</f>
        <v>1.0869565217391304</v>
      </c>
    </row>
    <row r="51" spans="1:10" ht="12.75" customHeight="1">
      <c r="A51" s="1375" t="s">
        <v>380</v>
      </c>
      <c r="B51" s="1376"/>
      <c r="C51" s="731">
        <v>2</v>
      </c>
      <c r="D51" s="728">
        <v>0</v>
      </c>
      <c r="E51" s="729">
        <f t="shared" si="3"/>
        <v>2</v>
      </c>
      <c r="F51" s="232">
        <v>0</v>
      </c>
      <c r="G51" s="215">
        <v>0</v>
      </c>
      <c r="H51" s="216">
        <f t="shared" si="5"/>
        <v>0</v>
      </c>
      <c r="I51" s="845">
        <f t="shared" si="6"/>
        <v>-2</v>
      </c>
      <c r="J51" s="217">
        <f>+H51/E51</f>
        <v>0</v>
      </c>
    </row>
    <row r="52" spans="1:10" ht="12.75" customHeight="1">
      <c r="A52" s="1411" t="s">
        <v>129</v>
      </c>
      <c r="B52" s="1412"/>
      <c r="C52" s="731">
        <v>2</v>
      </c>
      <c r="D52" s="728">
        <v>0</v>
      </c>
      <c r="E52" s="729">
        <f t="shared" si="3"/>
        <v>2</v>
      </c>
      <c r="F52" s="232">
        <v>0</v>
      </c>
      <c r="G52" s="215">
        <v>0</v>
      </c>
      <c r="H52" s="216">
        <f t="shared" si="5"/>
        <v>0</v>
      </c>
      <c r="I52" s="845">
        <f t="shared" si="6"/>
        <v>-2</v>
      </c>
      <c r="J52" s="217">
        <f>+H52/E52</f>
        <v>0</v>
      </c>
    </row>
    <row r="53" spans="1:10" ht="12.75" customHeight="1">
      <c r="A53" s="1413" t="s">
        <v>381</v>
      </c>
      <c r="B53" s="1414"/>
      <c r="C53" s="731">
        <v>0</v>
      </c>
      <c r="D53" s="728">
        <v>0</v>
      </c>
      <c r="E53" s="729">
        <f t="shared" si="3"/>
        <v>0</v>
      </c>
      <c r="F53" s="232">
        <v>0</v>
      </c>
      <c r="G53" s="215">
        <v>0</v>
      </c>
      <c r="H53" s="216">
        <f t="shared" si="5"/>
        <v>0</v>
      </c>
      <c r="I53" s="845">
        <f t="shared" si="6"/>
        <v>0</v>
      </c>
      <c r="J53" s="217"/>
    </row>
    <row r="54" spans="1:11" s="219" customFormat="1" ht="12.75" customHeight="1">
      <c r="A54" s="1415" t="s">
        <v>130</v>
      </c>
      <c r="B54" s="1416"/>
      <c r="C54" s="854">
        <v>761</v>
      </c>
      <c r="D54" s="853">
        <v>0</v>
      </c>
      <c r="E54" s="838">
        <f t="shared" si="3"/>
        <v>761</v>
      </c>
      <c r="F54" s="821">
        <f>843-0.112</f>
        <v>842.888</v>
      </c>
      <c r="G54" s="826">
        <v>0</v>
      </c>
      <c r="H54" s="814">
        <f t="shared" si="5"/>
        <v>842.888</v>
      </c>
      <c r="I54" s="846">
        <f t="shared" si="6"/>
        <v>81.88800000000003</v>
      </c>
      <c r="J54" s="817">
        <f>+H54/E54</f>
        <v>1.107605781865966</v>
      </c>
      <c r="K54" s="238"/>
    </row>
    <row r="55" spans="1:11" ht="12.75" customHeight="1">
      <c r="A55" s="1632" t="s">
        <v>131</v>
      </c>
      <c r="B55" s="1633"/>
      <c r="C55" s="731">
        <v>320</v>
      </c>
      <c r="D55" s="728">
        <v>0</v>
      </c>
      <c r="E55" s="729">
        <f t="shared" si="3"/>
        <v>320</v>
      </c>
      <c r="F55" s="232">
        <v>320</v>
      </c>
      <c r="G55" s="233">
        <v>0</v>
      </c>
      <c r="H55" s="216">
        <f t="shared" si="5"/>
        <v>320</v>
      </c>
      <c r="I55" s="845">
        <f t="shared" si="6"/>
        <v>0</v>
      </c>
      <c r="J55" s="217">
        <f aca="true" t="shared" si="7" ref="J55:J69">+H55/E55</f>
        <v>1</v>
      </c>
      <c r="K55" s="239"/>
    </row>
    <row r="56" spans="1:11" ht="12.75" customHeight="1">
      <c r="A56" s="1632" t="s">
        <v>132</v>
      </c>
      <c r="B56" s="1633"/>
      <c r="C56" s="731">
        <v>115</v>
      </c>
      <c r="D56" s="728">
        <v>0</v>
      </c>
      <c r="E56" s="729">
        <f t="shared" si="3"/>
        <v>115</v>
      </c>
      <c r="F56" s="232">
        <v>123</v>
      </c>
      <c r="G56" s="233">
        <v>0</v>
      </c>
      <c r="H56" s="216">
        <f t="shared" si="5"/>
        <v>123</v>
      </c>
      <c r="I56" s="845">
        <f t="shared" si="6"/>
        <v>8</v>
      </c>
      <c r="J56" s="217">
        <f t="shared" si="7"/>
        <v>1.0695652173913044</v>
      </c>
      <c r="K56" s="239"/>
    </row>
    <row r="57" spans="1:11" ht="12.75" customHeight="1">
      <c r="A57" s="1632" t="s">
        <v>133</v>
      </c>
      <c r="B57" s="1412"/>
      <c r="C57" s="731">
        <v>0</v>
      </c>
      <c r="D57" s="728">
        <v>0</v>
      </c>
      <c r="E57" s="729">
        <f t="shared" si="3"/>
        <v>0</v>
      </c>
      <c r="F57" s="232">
        <v>0</v>
      </c>
      <c r="G57" s="233">
        <v>0</v>
      </c>
      <c r="H57" s="216">
        <f t="shared" si="5"/>
        <v>0</v>
      </c>
      <c r="I57" s="845">
        <f t="shared" si="6"/>
        <v>0</v>
      </c>
      <c r="J57" s="217"/>
      <c r="K57" s="239"/>
    </row>
    <row r="58" spans="1:10" ht="12.75" customHeight="1">
      <c r="A58" s="1632" t="s">
        <v>134</v>
      </c>
      <c r="B58" s="1633"/>
      <c r="C58" s="731">
        <v>327</v>
      </c>
      <c r="D58" s="728">
        <v>0</v>
      </c>
      <c r="E58" s="729">
        <f t="shared" si="3"/>
        <v>327</v>
      </c>
      <c r="F58" s="232">
        <v>400</v>
      </c>
      <c r="G58" s="233">
        <v>0</v>
      </c>
      <c r="H58" s="216">
        <f t="shared" si="5"/>
        <v>400</v>
      </c>
      <c r="I58" s="845">
        <f t="shared" si="6"/>
        <v>73</v>
      </c>
      <c r="J58" s="217">
        <f t="shared" si="7"/>
        <v>1.2232415902140672</v>
      </c>
    </row>
    <row r="59" spans="1:11" ht="12.75" customHeight="1">
      <c r="A59" s="1362" t="s">
        <v>135</v>
      </c>
      <c r="B59" s="1363"/>
      <c r="C59" s="854">
        <v>0</v>
      </c>
      <c r="D59" s="853">
        <v>0</v>
      </c>
      <c r="E59" s="838">
        <f t="shared" si="3"/>
        <v>0</v>
      </c>
      <c r="F59" s="821">
        <v>0</v>
      </c>
      <c r="G59" s="816">
        <v>0</v>
      </c>
      <c r="H59" s="814">
        <f t="shared" si="5"/>
        <v>0</v>
      </c>
      <c r="I59" s="846">
        <f t="shared" si="6"/>
        <v>0</v>
      </c>
      <c r="J59" s="817"/>
      <c r="K59" s="239"/>
    </row>
    <row r="60" spans="1:11" s="219" customFormat="1" ht="12.75" customHeight="1">
      <c r="A60" s="1362" t="s">
        <v>136</v>
      </c>
      <c r="B60" s="1363"/>
      <c r="C60" s="854">
        <v>0</v>
      </c>
      <c r="D60" s="853">
        <v>0</v>
      </c>
      <c r="E60" s="838">
        <f t="shared" si="3"/>
        <v>0</v>
      </c>
      <c r="F60" s="821">
        <v>0</v>
      </c>
      <c r="G60" s="816">
        <v>0</v>
      </c>
      <c r="H60" s="814">
        <f t="shared" si="5"/>
        <v>0</v>
      </c>
      <c r="I60" s="846">
        <f t="shared" si="6"/>
        <v>0</v>
      </c>
      <c r="J60" s="817"/>
      <c r="K60" s="238"/>
    </row>
    <row r="61" spans="1:10" s="219" customFormat="1" ht="12.75" customHeight="1">
      <c r="A61" s="1415" t="s">
        <v>382</v>
      </c>
      <c r="B61" s="1416"/>
      <c r="C61" s="854">
        <v>0</v>
      </c>
      <c r="D61" s="853">
        <v>0</v>
      </c>
      <c r="E61" s="838">
        <f t="shared" si="3"/>
        <v>0</v>
      </c>
      <c r="F61" s="821">
        <v>0</v>
      </c>
      <c r="G61" s="816">
        <v>0</v>
      </c>
      <c r="H61" s="814">
        <f t="shared" si="5"/>
        <v>0</v>
      </c>
      <c r="I61" s="846">
        <f t="shared" si="6"/>
        <v>0</v>
      </c>
      <c r="J61" s="817"/>
    </row>
    <row r="62" spans="1:10" ht="12.75" customHeight="1">
      <c r="A62" s="1415" t="s">
        <v>383</v>
      </c>
      <c r="B62" s="1416"/>
      <c r="C62" s="854">
        <v>0</v>
      </c>
      <c r="D62" s="853">
        <v>0</v>
      </c>
      <c r="E62" s="838">
        <f t="shared" si="3"/>
        <v>0</v>
      </c>
      <c r="F62" s="821">
        <v>0</v>
      </c>
      <c r="G62" s="816">
        <v>0</v>
      </c>
      <c r="H62" s="814">
        <f t="shared" si="5"/>
        <v>0</v>
      </c>
      <c r="I62" s="846">
        <f t="shared" si="6"/>
        <v>0</v>
      </c>
      <c r="J62" s="817"/>
    </row>
    <row r="63" spans="1:10" ht="12.75" customHeight="1">
      <c r="A63" s="1415" t="s">
        <v>384</v>
      </c>
      <c r="B63" s="1416"/>
      <c r="C63" s="858">
        <v>0</v>
      </c>
      <c r="D63" s="859">
        <v>0</v>
      </c>
      <c r="E63" s="838">
        <f t="shared" si="3"/>
        <v>0</v>
      </c>
      <c r="F63" s="821">
        <v>0</v>
      </c>
      <c r="G63" s="816">
        <v>0</v>
      </c>
      <c r="H63" s="814">
        <f t="shared" si="5"/>
        <v>0</v>
      </c>
      <c r="I63" s="846">
        <f t="shared" si="6"/>
        <v>0</v>
      </c>
      <c r="J63" s="817"/>
    </row>
    <row r="64" spans="1:10" ht="12.75" customHeight="1">
      <c r="A64" s="1362" t="s">
        <v>461</v>
      </c>
      <c r="B64" s="1363"/>
      <c r="C64" s="854">
        <v>466</v>
      </c>
      <c r="D64" s="853">
        <v>0</v>
      </c>
      <c r="E64" s="838">
        <f t="shared" si="3"/>
        <v>466</v>
      </c>
      <c r="F64" s="821">
        <v>469</v>
      </c>
      <c r="G64" s="816">
        <v>0</v>
      </c>
      <c r="H64" s="814">
        <f t="shared" si="5"/>
        <v>469</v>
      </c>
      <c r="I64" s="846">
        <f t="shared" si="6"/>
        <v>3</v>
      </c>
      <c r="J64" s="817">
        <f t="shared" si="7"/>
        <v>1.0064377682403434</v>
      </c>
    </row>
    <row r="65" spans="1:10" ht="12.75" customHeight="1">
      <c r="A65" s="1626" t="s">
        <v>137</v>
      </c>
      <c r="B65" s="1627"/>
      <c r="C65" s="731">
        <v>136</v>
      </c>
      <c r="D65" s="728">
        <v>0</v>
      </c>
      <c r="E65" s="729">
        <f t="shared" si="3"/>
        <v>136</v>
      </c>
      <c r="F65" s="232">
        <v>150</v>
      </c>
      <c r="G65" s="215">
        <v>0</v>
      </c>
      <c r="H65" s="216">
        <f t="shared" si="5"/>
        <v>150</v>
      </c>
      <c r="I65" s="845">
        <f t="shared" si="6"/>
        <v>14</v>
      </c>
      <c r="J65" s="217">
        <f t="shared" si="7"/>
        <v>1.1029411764705883</v>
      </c>
    </row>
    <row r="66" spans="1:10" ht="12.75" customHeight="1">
      <c r="A66" s="1417" t="s">
        <v>96</v>
      </c>
      <c r="B66" s="697" t="s">
        <v>138</v>
      </c>
      <c r="C66" s="731">
        <v>36.088</v>
      </c>
      <c r="D66" s="728">
        <v>0</v>
      </c>
      <c r="E66" s="729">
        <f t="shared" si="3"/>
        <v>36.088</v>
      </c>
      <c r="F66" s="232">
        <v>0</v>
      </c>
      <c r="G66" s="215">
        <v>0</v>
      </c>
      <c r="H66" s="216">
        <f t="shared" si="5"/>
        <v>0</v>
      </c>
      <c r="I66" s="845">
        <f t="shared" si="6"/>
        <v>-36.088</v>
      </c>
      <c r="J66" s="217">
        <f t="shared" si="7"/>
        <v>0</v>
      </c>
    </row>
    <row r="67" spans="1:10" ht="12.75" customHeight="1">
      <c r="A67" s="1418"/>
      <c r="B67" s="697" t="s">
        <v>139</v>
      </c>
      <c r="C67" s="731">
        <v>4.979</v>
      </c>
      <c r="D67" s="728">
        <v>0</v>
      </c>
      <c r="E67" s="729">
        <f t="shared" si="3"/>
        <v>4.979</v>
      </c>
      <c r="F67" s="232">
        <v>0</v>
      </c>
      <c r="G67" s="215">
        <v>0</v>
      </c>
      <c r="H67" s="216">
        <f t="shared" si="5"/>
        <v>0</v>
      </c>
      <c r="I67" s="845">
        <f t="shared" si="6"/>
        <v>-4.979</v>
      </c>
      <c r="J67" s="217">
        <f t="shared" si="7"/>
        <v>0</v>
      </c>
    </row>
    <row r="68" spans="1:10" ht="12.75" customHeight="1">
      <c r="A68" s="1418"/>
      <c r="B68" s="697" t="s">
        <v>140</v>
      </c>
      <c r="C68" s="731">
        <v>95.1604</v>
      </c>
      <c r="D68" s="728">
        <v>0</v>
      </c>
      <c r="E68" s="729">
        <f t="shared" si="3"/>
        <v>95.1604</v>
      </c>
      <c r="F68" s="232">
        <v>150</v>
      </c>
      <c r="G68" s="215">
        <v>0</v>
      </c>
      <c r="H68" s="216">
        <f t="shared" si="5"/>
        <v>150</v>
      </c>
      <c r="I68" s="845">
        <f t="shared" si="6"/>
        <v>54.839600000000004</v>
      </c>
      <c r="J68" s="217">
        <f t="shared" si="7"/>
        <v>1.5762859340650104</v>
      </c>
    </row>
    <row r="69" spans="1:10" ht="12.75" customHeight="1">
      <c r="A69" s="1626" t="s">
        <v>141</v>
      </c>
      <c r="B69" s="1627"/>
      <c r="C69" s="731">
        <v>318</v>
      </c>
      <c r="D69" s="728">
        <v>0</v>
      </c>
      <c r="E69" s="729">
        <f t="shared" si="3"/>
        <v>318</v>
      </c>
      <c r="F69" s="232">
        <v>319</v>
      </c>
      <c r="G69" s="215">
        <v>0</v>
      </c>
      <c r="H69" s="216">
        <f t="shared" si="5"/>
        <v>319</v>
      </c>
      <c r="I69" s="845">
        <f t="shared" si="6"/>
        <v>1</v>
      </c>
      <c r="J69" s="217">
        <f t="shared" si="7"/>
        <v>1.0031446540880504</v>
      </c>
    </row>
    <row r="70" spans="1:10" ht="12.75" customHeight="1">
      <c r="A70" s="1423" t="s">
        <v>96</v>
      </c>
      <c r="B70" s="705" t="s">
        <v>142</v>
      </c>
      <c r="C70" s="731">
        <v>85</v>
      </c>
      <c r="D70" s="728">
        <v>0</v>
      </c>
      <c r="E70" s="729">
        <f t="shared" si="3"/>
        <v>85</v>
      </c>
      <c r="F70" s="232">
        <v>70</v>
      </c>
      <c r="G70" s="215">
        <v>0</v>
      </c>
      <c r="H70" s="216">
        <f t="shared" si="5"/>
        <v>70</v>
      </c>
      <c r="I70" s="845">
        <f t="shared" si="6"/>
        <v>-15</v>
      </c>
      <c r="J70" s="217">
        <f aca="true" t="shared" si="8" ref="J70:J80">+H70/E70</f>
        <v>0.8235294117647058</v>
      </c>
    </row>
    <row r="71" spans="1:10" ht="12.75" customHeight="1">
      <c r="A71" s="1424"/>
      <c r="B71" s="705" t="s">
        <v>143</v>
      </c>
      <c r="C71" s="735">
        <v>0</v>
      </c>
      <c r="D71" s="736">
        <v>0</v>
      </c>
      <c r="E71" s="729">
        <f t="shared" si="3"/>
        <v>0</v>
      </c>
      <c r="F71" s="232">
        <v>0</v>
      </c>
      <c r="G71" s="215">
        <v>0</v>
      </c>
      <c r="H71" s="216">
        <f t="shared" si="5"/>
        <v>0</v>
      </c>
      <c r="I71" s="845">
        <f t="shared" si="6"/>
        <v>0</v>
      </c>
      <c r="J71" s="217"/>
    </row>
    <row r="72" spans="1:10" ht="12.75" customHeight="1">
      <c r="A72" s="1424"/>
      <c r="B72" s="705" t="s">
        <v>144</v>
      </c>
      <c r="C72" s="732">
        <v>0</v>
      </c>
      <c r="D72" s="736">
        <v>0</v>
      </c>
      <c r="E72" s="729">
        <f t="shared" si="3"/>
        <v>0</v>
      </c>
      <c r="F72" s="232">
        <v>0</v>
      </c>
      <c r="G72" s="215">
        <v>0</v>
      </c>
      <c r="H72" s="216">
        <f t="shared" si="5"/>
        <v>0</v>
      </c>
      <c r="I72" s="845">
        <f t="shared" si="6"/>
        <v>0</v>
      </c>
      <c r="J72" s="217"/>
    </row>
    <row r="73" spans="1:10" ht="12.75" customHeight="1">
      <c r="A73" s="1424"/>
      <c r="B73" s="705" t="s">
        <v>385</v>
      </c>
      <c r="C73" s="732">
        <v>45</v>
      </c>
      <c r="D73" s="728">
        <v>0</v>
      </c>
      <c r="E73" s="729">
        <f t="shared" si="3"/>
        <v>45</v>
      </c>
      <c r="F73" s="232">
        <v>70</v>
      </c>
      <c r="G73" s="215">
        <v>0</v>
      </c>
      <c r="H73" s="216">
        <f t="shared" si="5"/>
        <v>70</v>
      </c>
      <c r="I73" s="845">
        <f t="shared" si="6"/>
        <v>25</v>
      </c>
      <c r="J73" s="217">
        <f t="shared" si="8"/>
        <v>1.5555555555555556</v>
      </c>
    </row>
    <row r="74" spans="1:10" ht="12.75" customHeight="1">
      <c r="A74" s="1424"/>
      <c r="B74" s="705" t="s">
        <v>145</v>
      </c>
      <c r="C74" s="732">
        <v>42</v>
      </c>
      <c r="D74" s="736">
        <v>0</v>
      </c>
      <c r="E74" s="729">
        <f t="shared" si="3"/>
        <v>42</v>
      </c>
      <c r="F74" s="232">
        <v>42</v>
      </c>
      <c r="G74" s="215">
        <v>0</v>
      </c>
      <c r="H74" s="216">
        <f t="shared" si="5"/>
        <v>42</v>
      </c>
      <c r="I74" s="845">
        <f t="shared" si="6"/>
        <v>0</v>
      </c>
      <c r="J74" s="217">
        <f t="shared" si="8"/>
        <v>1</v>
      </c>
    </row>
    <row r="75" spans="1:10" ht="12.75" customHeight="1">
      <c r="A75" s="1425"/>
      <c r="B75" s="705" t="s">
        <v>146</v>
      </c>
      <c r="C75" s="731">
        <v>9</v>
      </c>
      <c r="D75" s="728">
        <v>0</v>
      </c>
      <c r="E75" s="729">
        <f t="shared" si="3"/>
        <v>9</v>
      </c>
      <c r="F75" s="232">
        <v>5</v>
      </c>
      <c r="G75" s="215">
        <v>0</v>
      </c>
      <c r="H75" s="216">
        <f t="shared" si="5"/>
        <v>5</v>
      </c>
      <c r="I75" s="845">
        <f t="shared" si="6"/>
        <v>-4</v>
      </c>
      <c r="J75" s="217">
        <f t="shared" si="8"/>
        <v>0.5555555555555556</v>
      </c>
    </row>
    <row r="76" spans="1:10" s="219" customFormat="1" ht="12.75" customHeight="1">
      <c r="A76" s="1362" t="s">
        <v>466</v>
      </c>
      <c r="B76" s="1363"/>
      <c r="C76" s="854">
        <v>15076</v>
      </c>
      <c r="D76" s="853">
        <v>0</v>
      </c>
      <c r="E76" s="838">
        <f t="shared" si="3"/>
        <v>15076</v>
      </c>
      <c r="F76" s="821">
        <v>15273</v>
      </c>
      <c r="G76" s="816">
        <v>0</v>
      </c>
      <c r="H76" s="814">
        <f t="shared" si="5"/>
        <v>15273</v>
      </c>
      <c r="I76" s="846">
        <f t="shared" si="6"/>
        <v>197</v>
      </c>
      <c r="J76" s="817">
        <f t="shared" si="8"/>
        <v>1.013067126558769</v>
      </c>
    </row>
    <row r="77" spans="1:10" ht="12.75" customHeight="1">
      <c r="A77" s="1628" t="s">
        <v>148</v>
      </c>
      <c r="B77" s="1629"/>
      <c r="C77" s="731">
        <v>11074</v>
      </c>
      <c r="D77" s="728">
        <v>0</v>
      </c>
      <c r="E77" s="729">
        <f t="shared" si="3"/>
        <v>11074</v>
      </c>
      <c r="F77" s="232">
        <v>11185</v>
      </c>
      <c r="G77" s="215">
        <v>0</v>
      </c>
      <c r="H77" s="216">
        <f t="shared" si="5"/>
        <v>11185</v>
      </c>
      <c r="I77" s="845">
        <f t="shared" si="6"/>
        <v>111</v>
      </c>
      <c r="J77" s="217">
        <f t="shared" si="8"/>
        <v>1.0100234784179158</v>
      </c>
    </row>
    <row r="78" spans="1:10" ht="12.75" customHeight="1">
      <c r="A78" s="1382" t="s">
        <v>96</v>
      </c>
      <c r="B78" s="695" t="s">
        <v>149</v>
      </c>
      <c r="C78" s="731">
        <v>11065</v>
      </c>
      <c r="D78" s="728">
        <v>0</v>
      </c>
      <c r="E78" s="729">
        <f t="shared" si="3"/>
        <v>11065</v>
      </c>
      <c r="F78" s="232">
        <v>11175</v>
      </c>
      <c r="G78" s="215">
        <v>0</v>
      </c>
      <c r="H78" s="216">
        <f t="shared" si="5"/>
        <v>11175</v>
      </c>
      <c r="I78" s="845">
        <f t="shared" si="6"/>
        <v>110</v>
      </c>
      <c r="J78" s="217">
        <f t="shared" si="8"/>
        <v>1.0099412562132852</v>
      </c>
    </row>
    <row r="79" spans="1:10" ht="12.75" customHeight="1">
      <c r="A79" s="1383"/>
      <c r="B79" s="705" t="s">
        <v>150</v>
      </c>
      <c r="C79" s="731">
        <v>9</v>
      </c>
      <c r="D79" s="728">
        <v>0</v>
      </c>
      <c r="E79" s="729">
        <f t="shared" si="3"/>
        <v>9</v>
      </c>
      <c r="F79" s="232">
        <v>10</v>
      </c>
      <c r="G79" s="215">
        <v>0</v>
      </c>
      <c r="H79" s="216">
        <f aca="true" t="shared" si="9" ref="H79:H95">SUM(F79:G79)</f>
        <v>10</v>
      </c>
      <c r="I79" s="845">
        <f aca="true" t="shared" si="10" ref="I79:I94">+H79-E79</f>
        <v>1</v>
      </c>
      <c r="J79" s="217">
        <f t="shared" si="8"/>
        <v>1.1111111111111112</v>
      </c>
    </row>
    <row r="80" spans="1:10" ht="12.75" customHeight="1">
      <c r="A80" s="1626" t="s">
        <v>151</v>
      </c>
      <c r="B80" s="1627"/>
      <c r="C80" s="731">
        <v>4002</v>
      </c>
      <c r="D80" s="728">
        <v>0</v>
      </c>
      <c r="E80" s="729">
        <f t="shared" si="3"/>
        <v>4002</v>
      </c>
      <c r="F80" s="232">
        <v>4088</v>
      </c>
      <c r="G80" s="215">
        <v>0</v>
      </c>
      <c r="H80" s="216">
        <f t="shared" si="9"/>
        <v>4088</v>
      </c>
      <c r="I80" s="845">
        <f t="shared" si="10"/>
        <v>86</v>
      </c>
      <c r="J80" s="217">
        <f t="shared" si="8"/>
        <v>1.0214892553723138</v>
      </c>
    </row>
    <row r="81" spans="1:10" ht="12.75" customHeight="1">
      <c r="A81" s="1362" t="s">
        <v>462</v>
      </c>
      <c r="B81" s="1363"/>
      <c r="C81" s="858">
        <v>1</v>
      </c>
      <c r="D81" s="859">
        <v>0</v>
      </c>
      <c r="E81" s="838">
        <f t="shared" si="3"/>
        <v>1</v>
      </c>
      <c r="F81" s="821">
        <v>1</v>
      </c>
      <c r="G81" s="816">
        <v>0</v>
      </c>
      <c r="H81" s="814">
        <f t="shared" si="9"/>
        <v>1</v>
      </c>
      <c r="I81" s="846">
        <f t="shared" si="10"/>
        <v>0</v>
      </c>
      <c r="J81" s="817">
        <f>+H81/E81</f>
        <v>1</v>
      </c>
    </row>
    <row r="82" spans="1:10" ht="12.75" customHeight="1">
      <c r="A82" s="1415" t="s">
        <v>463</v>
      </c>
      <c r="B82" s="1416"/>
      <c r="C82" s="854">
        <v>196</v>
      </c>
      <c r="D82" s="853">
        <v>0</v>
      </c>
      <c r="E82" s="838">
        <f t="shared" si="3"/>
        <v>196</v>
      </c>
      <c r="F82" s="821">
        <v>170</v>
      </c>
      <c r="G82" s="816">
        <v>0</v>
      </c>
      <c r="H82" s="814">
        <f t="shared" si="9"/>
        <v>170</v>
      </c>
      <c r="I82" s="846">
        <f t="shared" si="10"/>
        <v>-26</v>
      </c>
      <c r="J82" s="817">
        <f>+H82/E82</f>
        <v>0.8673469387755102</v>
      </c>
    </row>
    <row r="83" spans="1:10" ht="12.75" customHeight="1">
      <c r="A83" s="1360" t="s">
        <v>152</v>
      </c>
      <c r="B83" s="1361"/>
      <c r="C83" s="731">
        <v>0</v>
      </c>
      <c r="D83" s="728">
        <v>0</v>
      </c>
      <c r="E83" s="729">
        <f t="shared" si="3"/>
        <v>0</v>
      </c>
      <c r="F83" s="232">
        <v>0</v>
      </c>
      <c r="G83" s="215">
        <v>0</v>
      </c>
      <c r="H83" s="216">
        <f t="shared" si="9"/>
        <v>0</v>
      </c>
      <c r="I83" s="845">
        <f t="shared" si="10"/>
        <v>0</v>
      </c>
      <c r="J83" s="217"/>
    </row>
    <row r="84" spans="1:10" ht="12.75" customHeight="1">
      <c r="A84" s="1360" t="s">
        <v>386</v>
      </c>
      <c r="B84" s="1361"/>
      <c r="C84" s="731">
        <v>196</v>
      </c>
      <c r="D84" s="728">
        <v>0</v>
      </c>
      <c r="E84" s="729">
        <f t="shared" si="3"/>
        <v>196</v>
      </c>
      <c r="F84" s="232">
        <v>170</v>
      </c>
      <c r="G84" s="215">
        <v>0</v>
      </c>
      <c r="H84" s="216">
        <f t="shared" si="9"/>
        <v>170</v>
      </c>
      <c r="I84" s="845">
        <f t="shared" si="10"/>
        <v>-26</v>
      </c>
      <c r="J84" s="217">
        <f>+H84/E84</f>
        <v>0.8673469387755102</v>
      </c>
    </row>
    <row r="85" spans="1:10" ht="12.75" customHeight="1">
      <c r="A85" s="1362" t="s">
        <v>464</v>
      </c>
      <c r="B85" s="1363"/>
      <c r="C85" s="854">
        <v>603</v>
      </c>
      <c r="D85" s="853">
        <v>0</v>
      </c>
      <c r="E85" s="838">
        <f t="shared" si="3"/>
        <v>603</v>
      </c>
      <c r="F85" s="821">
        <v>688</v>
      </c>
      <c r="G85" s="816">
        <v>0</v>
      </c>
      <c r="H85" s="814">
        <f t="shared" si="9"/>
        <v>688</v>
      </c>
      <c r="I85" s="846">
        <f t="shared" si="10"/>
        <v>85</v>
      </c>
      <c r="J85" s="817">
        <f>+H85/E85</f>
        <v>1.1409618573797677</v>
      </c>
    </row>
    <row r="86" spans="1:10" ht="12.75" customHeight="1">
      <c r="A86" s="1626" t="s">
        <v>153</v>
      </c>
      <c r="B86" s="1627"/>
      <c r="C86" s="731">
        <v>424</v>
      </c>
      <c r="D86" s="728">
        <v>0</v>
      </c>
      <c r="E86" s="729">
        <f t="shared" si="3"/>
        <v>424</v>
      </c>
      <c r="F86" s="232">
        <v>518</v>
      </c>
      <c r="G86" s="215">
        <v>0</v>
      </c>
      <c r="H86" s="216">
        <f t="shared" si="9"/>
        <v>518</v>
      </c>
      <c r="I86" s="845">
        <f t="shared" si="10"/>
        <v>94</v>
      </c>
      <c r="J86" s="217">
        <f>+H86/E86</f>
        <v>1.221698113207547</v>
      </c>
    </row>
    <row r="87" spans="1:10" ht="12.75" customHeight="1">
      <c r="A87" s="1364" t="s">
        <v>96</v>
      </c>
      <c r="B87" s="705" t="s">
        <v>154</v>
      </c>
      <c r="C87" s="731">
        <v>0</v>
      </c>
      <c r="D87" s="728">
        <v>0</v>
      </c>
      <c r="E87" s="729">
        <f t="shared" si="3"/>
        <v>0</v>
      </c>
      <c r="F87" s="232">
        <v>45</v>
      </c>
      <c r="G87" s="215">
        <v>0</v>
      </c>
      <c r="H87" s="216">
        <f t="shared" si="9"/>
        <v>45</v>
      </c>
      <c r="I87" s="845">
        <f t="shared" si="10"/>
        <v>45</v>
      </c>
      <c r="J87" s="217"/>
    </row>
    <row r="88" spans="1:10" ht="12.75" customHeight="1">
      <c r="A88" s="1364"/>
      <c r="B88" s="705" t="s">
        <v>155</v>
      </c>
      <c r="C88" s="731">
        <v>424</v>
      </c>
      <c r="D88" s="728">
        <v>0</v>
      </c>
      <c r="E88" s="729">
        <f t="shared" si="3"/>
        <v>424</v>
      </c>
      <c r="F88" s="232">
        <v>473</v>
      </c>
      <c r="G88" s="215">
        <v>0</v>
      </c>
      <c r="H88" s="216">
        <f t="shared" si="9"/>
        <v>473</v>
      </c>
      <c r="I88" s="845">
        <f t="shared" si="10"/>
        <v>49</v>
      </c>
      <c r="J88" s="217">
        <f>+H88/E88</f>
        <v>1.115566037735849</v>
      </c>
    </row>
    <row r="89" spans="1:10" ht="12.75" customHeight="1">
      <c r="A89" s="1365" t="s">
        <v>387</v>
      </c>
      <c r="B89" s="1366"/>
      <c r="C89" s="731">
        <v>179</v>
      </c>
      <c r="D89" s="728">
        <v>0</v>
      </c>
      <c r="E89" s="729">
        <f t="shared" si="3"/>
        <v>179</v>
      </c>
      <c r="F89" s="232">
        <v>170</v>
      </c>
      <c r="G89" s="215">
        <v>0</v>
      </c>
      <c r="H89" s="216">
        <f t="shared" si="9"/>
        <v>170</v>
      </c>
      <c r="I89" s="845">
        <f t="shared" si="10"/>
        <v>-9</v>
      </c>
      <c r="J89" s="217">
        <f>+H89/E89</f>
        <v>0.9497206703910615</v>
      </c>
    </row>
    <row r="90" spans="1:10" ht="12.75" customHeight="1">
      <c r="A90" s="1367" t="s">
        <v>96</v>
      </c>
      <c r="B90" s="697" t="s">
        <v>123</v>
      </c>
      <c r="C90" s="731">
        <v>0</v>
      </c>
      <c r="D90" s="728">
        <v>0</v>
      </c>
      <c r="E90" s="729">
        <f t="shared" si="3"/>
        <v>0</v>
      </c>
      <c r="F90" s="232">
        <v>0</v>
      </c>
      <c r="G90" s="215">
        <v>0</v>
      </c>
      <c r="H90" s="216">
        <f t="shared" si="9"/>
        <v>0</v>
      </c>
      <c r="I90" s="845">
        <f t="shared" si="10"/>
        <v>0</v>
      </c>
      <c r="J90" s="217"/>
    </row>
    <row r="91" spans="1:10" ht="12.75" customHeight="1">
      <c r="A91" s="1367"/>
      <c r="B91" s="697" t="s">
        <v>124</v>
      </c>
      <c r="C91" s="731">
        <v>37</v>
      </c>
      <c r="D91" s="728">
        <v>0</v>
      </c>
      <c r="E91" s="729">
        <f t="shared" si="3"/>
        <v>37</v>
      </c>
      <c r="F91" s="232">
        <v>0</v>
      </c>
      <c r="G91" s="215">
        <v>0</v>
      </c>
      <c r="H91" s="216">
        <f t="shared" si="9"/>
        <v>0</v>
      </c>
      <c r="I91" s="845">
        <f t="shared" si="10"/>
        <v>-37</v>
      </c>
      <c r="J91" s="217">
        <f>+H91/E91</f>
        <v>0</v>
      </c>
    </row>
    <row r="92" spans="1:10" ht="12.75" customHeight="1">
      <c r="A92" s="1367"/>
      <c r="B92" s="697" t="s">
        <v>125</v>
      </c>
      <c r="C92" s="731">
        <v>113</v>
      </c>
      <c r="D92" s="728">
        <v>0</v>
      </c>
      <c r="E92" s="729">
        <f t="shared" si="3"/>
        <v>113</v>
      </c>
      <c r="F92" s="232">
        <v>50</v>
      </c>
      <c r="G92" s="215">
        <v>0</v>
      </c>
      <c r="H92" s="216">
        <f t="shared" si="9"/>
        <v>50</v>
      </c>
      <c r="I92" s="845">
        <f t="shared" si="10"/>
        <v>-63</v>
      </c>
      <c r="J92" s="217">
        <f>+H92/E92</f>
        <v>0.4424778761061947</v>
      </c>
    </row>
    <row r="93" spans="1:10" s="219" customFormat="1" ht="12.75" customHeight="1">
      <c r="A93" s="1362" t="s">
        <v>156</v>
      </c>
      <c r="B93" s="1363"/>
      <c r="C93" s="854">
        <v>0</v>
      </c>
      <c r="D93" s="853">
        <v>0</v>
      </c>
      <c r="E93" s="838">
        <f t="shared" si="3"/>
        <v>0</v>
      </c>
      <c r="F93" s="821">
        <v>0</v>
      </c>
      <c r="G93" s="816">
        <v>0</v>
      </c>
      <c r="H93" s="814">
        <f t="shared" si="9"/>
        <v>0</v>
      </c>
      <c r="I93" s="846">
        <f t="shared" si="10"/>
        <v>0</v>
      </c>
      <c r="J93" s="817"/>
    </row>
    <row r="94" spans="1:10" s="219" customFormat="1" ht="12.75" customHeight="1" thickBot="1">
      <c r="A94" s="1350" t="s">
        <v>465</v>
      </c>
      <c r="B94" s="1351"/>
      <c r="C94" s="854">
        <v>0</v>
      </c>
      <c r="D94" s="853">
        <v>0</v>
      </c>
      <c r="E94" s="838">
        <f t="shared" si="3"/>
        <v>0</v>
      </c>
      <c r="F94" s="821">
        <v>0</v>
      </c>
      <c r="G94" s="816">
        <v>0</v>
      </c>
      <c r="H94" s="814">
        <f t="shared" si="9"/>
        <v>0</v>
      </c>
      <c r="I94" s="846">
        <f t="shared" si="10"/>
        <v>0</v>
      </c>
      <c r="J94" s="817"/>
    </row>
    <row r="95" spans="1:10" s="237" customFormat="1" ht="13.5" thickBot="1">
      <c r="A95" s="1607" t="s">
        <v>14</v>
      </c>
      <c r="B95" s="1608"/>
      <c r="C95" s="739">
        <f>SUM(C26,C54,C59,C60,C61,C62,C63,C64,C76,C81:C82,C85,C93,C94)</f>
        <v>18557</v>
      </c>
      <c r="D95" s="740">
        <f>SUM(D26,D54,D59,D60,D61,D62,D63,D64,D76,D81:D82,D85,D93,D94)</f>
        <v>0</v>
      </c>
      <c r="E95" s="741">
        <f>SUM(C95:D95)</f>
        <v>18557</v>
      </c>
      <c r="F95" s="727">
        <f>SUM(F26,F54,F59,F60,F61,F62,F63,F64,F76,F81:F82,F85,F93,F94)</f>
        <v>18730.086</v>
      </c>
      <c r="G95" s="240">
        <f>SUM(G26,G54,G59,G60,G61,G62,G63,G64,G76,G81:G82,G85,G93,G94)</f>
        <v>0</v>
      </c>
      <c r="H95" s="241">
        <f t="shared" si="9"/>
        <v>18730.086</v>
      </c>
      <c r="I95" s="848">
        <f>+H95-E95</f>
        <v>173.08599999999933</v>
      </c>
      <c r="J95" s="242">
        <f>+H95/E95</f>
        <v>1.0093272619496685</v>
      </c>
    </row>
    <row r="96" spans="1:10" s="237" customFormat="1" ht="13.5" thickBot="1">
      <c r="A96" s="1524" t="s">
        <v>157</v>
      </c>
      <c r="B96" s="1525"/>
      <c r="C96" s="742">
        <f>C25-C95</f>
        <v>89</v>
      </c>
      <c r="D96" s="743">
        <v>0</v>
      </c>
      <c r="E96" s="744">
        <f>C96+D96</f>
        <v>89</v>
      </c>
      <c r="F96" s="243">
        <f>F25-F95</f>
        <v>0</v>
      </c>
      <c r="G96" s="244">
        <v>0</v>
      </c>
      <c r="H96" s="245">
        <f>F96+G96</f>
        <v>0</v>
      </c>
      <c r="I96" s="849">
        <f>+H96-E96</f>
        <v>-89</v>
      </c>
      <c r="J96" s="247"/>
    </row>
    <row r="97" s="354" customFormat="1" ht="13.5" thickBot="1"/>
    <row r="98" spans="1:10" s="70" customFormat="1" ht="12.75" customHeight="1">
      <c r="A98" s="1356" t="s">
        <v>265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279" t="s">
        <v>159</v>
      </c>
      <c r="I98" s="1624" t="s">
        <v>393</v>
      </c>
      <c r="J98" s="1275" t="s">
        <v>394</v>
      </c>
    </row>
    <row r="99" spans="1:10" s="70" customFormat="1" ht="12" thickBot="1">
      <c r="A99" s="1358"/>
      <c r="B99" s="1359"/>
      <c r="C99" s="1252"/>
      <c r="D99" s="722" t="s">
        <v>232</v>
      </c>
      <c r="E99" s="71" t="s">
        <v>392</v>
      </c>
      <c r="G99" s="1280"/>
      <c r="H99" s="1280"/>
      <c r="I99" s="1625"/>
      <c r="J99" s="1569"/>
    </row>
    <row r="100" spans="1:10" s="65" customFormat="1" ht="11.25" customHeight="1">
      <c r="A100" s="1354" t="s">
        <v>369</v>
      </c>
      <c r="B100" s="1355"/>
      <c r="C100" s="286" t="s">
        <v>38</v>
      </c>
      <c r="D100" s="659">
        <v>16135000</v>
      </c>
      <c r="E100" s="148">
        <f>17039360-E113-E116</f>
        <v>16955960</v>
      </c>
      <c r="F100" s="146"/>
      <c r="G100" s="194" t="s">
        <v>220</v>
      </c>
      <c r="H100" s="286"/>
      <c r="I100" s="413"/>
      <c r="J100" s="201"/>
    </row>
    <row r="101" spans="1:10" s="65" customFormat="1" ht="11.25" customHeight="1">
      <c r="A101" s="1277" t="s">
        <v>39</v>
      </c>
      <c r="B101" s="1278"/>
      <c r="C101" s="288">
        <v>51</v>
      </c>
      <c r="D101" s="401"/>
      <c r="E101" s="148"/>
      <c r="G101" s="184" t="s">
        <v>402</v>
      </c>
      <c r="H101" s="301" t="s">
        <v>719</v>
      </c>
      <c r="I101" s="405">
        <v>202560</v>
      </c>
      <c r="J101" s="66">
        <v>254160</v>
      </c>
    </row>
    <row r="102" spans="1:10" s="65" customFormat="1" ht="11.25" customHeight="1">
      <c r="A102" s="1277" t="s">
        <v>40</v>
      </c>
      <c r="B102" s="1278"/>
      <c r="C102" s="288">
        <v>52</v>
      </c>
      <c r="D102" s="401"/>
      <c r="E102" s="148"/>
      <c r="G102" s="184" t="s">
        <v>39</v>
      </c>
      <c r="H102" s="188">
        <v>51</v>
      </c>
      <c r="I102" s="405"/>
      <c r="J102" s="66"/>
    </row>
    <row r="103" spans="1:10" s="65" customFormat="1" ht="11.25" customHeight="1">
      <c r="A103" s="1277" t="s">
        <v>226</v>
      </c>
      <c r="B103" s="1278"/>
      <c r="C103" s="288">
        <v>55</v>
      </c>
      <c r="D103" s="401"/>
      <c r="E103" s="148"/>
      <c r="G103" s="184" t="s">
        <v>221</v>
      </c>
      <c r="H103" s="188">
        <v>52</v>
      </c>
      <c r="I103" s="405"/>
      <c r="J103" s="66"/>
    </row>
    <row r="104" spans="1:10" s="65" customFormat="1" ht="11.25" customHeight="1">
      <c r="A104" s="1277" t="s">
        <v>41</v>
      </c>
      <c r="B104" s="1278"/>
      <c r="C104" s="288">
        <v>57</v>
      </c>
      <c r="D104" s="401"/>
      <c r="E104" s="148"/>
      <c r="G104" s="184" t="s">
        <v>216</v>
      </c>
      <c r="H104" s="188">
        <v>54</v>
      </c>
      <c r="I104" s="405"/>
      <c r="J104" s="66"/>
    </row>
    <row r="105" spans="1:10" s="65" customFormat="1" ht="11.25" customHeight="1">
      <c r="A105" s="1277" t="s">
        <v>29</v>
      </c>
      <c r="B105" s="1278"/>
      <c r="C105" s="288">
        <v>58</v>
      </c>
      <c r="D105" s="292"/>
      <c r="E105" s="67"/>
      <c r="G105" s="184" t="s">
        <v>215</v>
      </c>
      <c r="H105" s="188">
        <v>55</v>
      </c>
      <c r="I105" s="406"/>
      <c r="J105" s="66"/>
    </row>
    <row r="106" spans="1:10" s="65" customFormat="1" ht="11.25" customHeight="1">
      <c r="A106" s="1295" t="s">
        <v>160</v>
      </c>
      <c r="B106" s="1296"/>
      <c r="C106" s="365">
        <v>501</v>
      </c>
      <c r="D106" s="292"/>
      <c r="E106" s="67"/>
      <c r="G106" s="184" t="s">
        <v>165</v>
      </c>
      <c r="H106" s="188">
        <v>166</v>
      </c>
      <c r="I106" s="406"/>
      <c r="J106" s="66"/>
    </row>
    <row r="107" spans="1:10" s="65" customFormat="1" ht="11.25" customHeight="1">
      <c r="A107" s="1295" t="s">
        <v>161</v>
      </c>
      <c r="B107" s="1296"/>
      <c r="C107" s="365">
        <v>35015</v>
      </c>
      <c r="D107" s="292"/>
      <c r="E107" s="67"/>
      <c r="G107" s="185" t="s">
        <v>400</v>
      </c>
      <c r="H107" s="198" t="s">
        <v>363</v>
      </c>
      <c r="I107" s="414"/>
      <c r="J107" s="66"/>
    </row>
    <row r="108" spans="1:10" s="65" customFormat="1" ht="11.25" customHeight="1">
      <c r="A108" s="1295" t="s">
        <v>162</v>
      </c>
      <c r="B108" s="1621"/>
      <c r="C108" s="365">
        <v>35442</v>
      </c>
      <c r="D108" s="292"/>
      <c r="E108" s="67"/>
      <c r="G108" s="185" t="s">
        <v>403</v>
      </c>
      <c r="H108" s="179" t="s">
        <v>38</v>
      </c>
      <c r="I108" s="414"/>
      <c r="J108" s="66"/>
    </row>
    <row r="109" spans="1:10" s="65" customFormat="1" ht="11.25" customHeight="1">
      <c r="A109" s="1277" t="s">
        <v>53</v>
      </c>
      <c r="B109" s="1278"/>
      <c r="C109" s="287" t="s">
        <v>163</v>
      </c>
      <c r="D109" s="292"/>
      <c r="E109" s="67"/>
      <c r="G109" s="185" t="s">
        <v>401</v>
      </c>
      <c r="H109" s="179" t="s">
        <v>363</v>
      </c>
      <c r="I109" s="414"/>
      <c r="J109" s="66"/>
    </row>
    <row r="110" spans="1:10" s="65" customFormat="1" ht="11.25" customHeight="1">
      <c r="A110" s="1277" t="s">
        <v>164</v>
      </c>
      <c r="B110" s="1278"/>
      <c r="C110" s="287" t="s">
        <v>38</v>
      </c>
      <c r="D110" s="292"/>
      <c r="E110" s="67"/>
      <c r="G110" s="185" t="s">
        <v>362</v>
      </c>
      <c r="H110" s="179" t="s">
        <v>363</v>
      </c>
      <c r="I110" s="414"/>
      <c r="J110" s="66"/>
    </row>
    <row r="111" spans="1:10" s="65" customFormat="1" ht="11.25" customHeight="1">
      <c r="A111" s="1277" t="s">
        <v>165</v>
      </c>
      <c r="B111" s="1278"/>
      <c r="C111" s="287" t="s">
        <v>166</v>
      </c>
      <c r="D111" s="292"/>
      <c r="E111" s="67"/>
      <c r="G111" s="185" t="s">
        <v>446</v>
      </c>
      <c r="H111" s="179"/>
      <c r="I111" s="414"/>
      <c r="J111" s="66"/>
    </row>
    <row r="112" spans="1:10" s="65" customFormat="1" ht="11.25" customHeight="1">
      <c r="A112" s="1277" t="s">
        <v>167</v>
      </c>
      <c r="B112" s="1278"/>
      <c r="C112" s="287" t="s">
        <v>38</v>
      </c>
      <c r="D112" s="292"/>
      <c r="E112" s="67"/>
      <c r="G112" s="185"/>
      <c r="H112" s="367"/>
      <c r="I112" s="414"/>
      <c r="J112" s="66"/>
    </row>
    <row r="113" spans="1:10" s="65" customFormat="1" ht="11.25" customHeight="1">
      <c r="A113" s="1277" t="s">
        <v>389</v>
      </c>
      <c r="B113" s="1278"/>
      <c r="C113" s="287" t="s">
        <v>719</v>
      </c>
      <c r="D113" s="292">
        <v>105000</v>
      </c>
      <c r="E113" s="67">
        <v>69360</v>
      </c>
      <c r="F113" s="146"/>
      <c r="G113" s="185"/>
      <c r="H113" s="367"/>
      <c r="I113" s="414"/>
      <c r="J113" s="66"/>
    </row>
    <row r="114" spans="1:10" s="65" customFormat="1" ht="11.25" customHeight="1">
      <c r="A114" s="1277" t="s">
        <v>168</v>
      </c>
      <c r="B114" s="1278"/>
      <c r="C114" s="287" t="s">
        <v>169</v>
      </c>
      <c r="D114" s="292"/>
      <c r="E114" s="67"/>
      <c r="G114" s="185"/>
      <c r="H114" s="367"/>
      <c r="I114" s="414"/>
      <c r="J114" s="66"/>
    </row>
    <row r="115" spans="1:10" s="65" customFormat="1" ht="11.25" customHeight="1">
      <c r="A115" s="1277" t="s">
        <v>268</v>
      </c>
      <c r="B115" s="1278"/>
      <c r="C115" s="287" t="s">
        <v>270</v>
      </c>
      <c r="D115" s="292">
        <v>1106496</v>
      </c>
      <c r="E115" s="67">
        <v>628726</v>
      </c>
      <c r="G115" s="185"/>
      <c r="H115" s="367"/>
      <c r="I115" s="414"/>
      <c r="J115" s="66"/>
    </row>
    <row r="116" spans="1:10" s="65" customFormat="1" ht="11.25" customHeight="1" thickBot="1">
      <c r="A116" s="1277" t="s">
        <v>234</v>
      </c>
      <c r="B116" s="1278"/>
      <c r="C116" s="287" t="s">
        <v>38</v>
      </c>
      <c r="D116" s="292"/>
      <c r="E116" s="67">
        <v>14040</v>
      </c>
      <c r="G116" s="185"/>
      <c r="H116" s="367"/>
      <c r="I116" s="414"/>
      <c r="J116" s="66"/>
    </row>
    <row r="117" spans="1:10" s="127" customFormat="1" ht="11.25" customHeight="1" thickBot="1">
      <c r="A117" s="1484" t="s">
        <v>9</v>
      </c>
      <c r="B117" s="1485"/>
      <c r="C117" s="180"/>
      <c r="D117" s="196">
        <f>SUM(D100:D116)</f>
        <v>17346496</v>
      </c>
      <c r="E117" s="126">
        <f>SUM(E100:E116)</f>
        <v>17668086</v>
      </c>
      <c r="G117" s="187" t="s">
        <v>9</v>
      </c>
      <c r="H117" s="187"/>
      <c r="I117" s="407">
        <f>SUM(I100:I116)</f>
        <v>202560</v>
      </c>
      <c r="J117" s="172">
        <f>SUM(J100:J116)</f>
        <v>254160</v>
      </c>
    </row>
    <row r="118" ht="7.5" customHeight="1"/>
    <row r="119" spans="1:5" ht="16.5" thickBot="1">
      <c r="A119" s="249" t="s">
        <v>19</v>
      </c>
      <c r="B119" s="249"/>
      <c r="C119" s="250"/>
      <c r="D119" s="250"/>
      <c r="E119" s="587"/>
    </row>
    <row r="120" spans="1:4" ht="13.5" thickBot="1">
      <c r="A120" s="1518" t="s">
        <v>565</v>
      </c>
      <c r="B120" s="1519"/>
      <c r="C120" s="1520"/>
      <c r="D120" s="1521"/>
    </row>
    <row r="121" spans="1:4" ht="12.75">
      <c r="A121" s="1512" t="s">
        <v>17</v>
      </c>
      <c r="B121" s="1513"/>
      <c r="C121" s="1510">
        <f>E117/1000</f>
        <v>17668.086</v>
      </c>
      <c r="D121" s="1511"/>
    </row>
    <row r="122" spans="1:4" ht="12.75">
      <c r="A122" s="1516" t="s">
        <v>15</v>
      </c>
      <c r="B122" s="1517"/>
      <c r="C122" s="1551">
        <f>J117/1000</f>
        <v>254.16</v>
      </c>
      <c r="D122" s="1552"/>
    </row>
    <row r="123" spans="1:4" ht="12.75">
      <c r="A123" s="588" t="s">
        <v>370</v>
      </c>
      <c r="B123" s="589"/>
      <c r="C123" s="1622">
        <f>D192</f>
        <v>315</v>
      </c>
      <c r="D123" s="1623"/>
    </row>
    <row r="124" spans="1:4" ht="13.5" thickBot="1">
      <c r="A124" s="1514" t="s">
        <v>18</v>
      </c>
      <c r="B124" s="1515"/>
      <c r="C124" s="1553">
        <f>F78</f>
        <v>11175</v>
      </c>
      <c r="D124" s="1554"/>
    </row>
    <row r="126" spans="1:10" ht="15.75" customHeight="1" thickBot="1">
      <c r="A126" s="2" t="s">
        <v>475</v>
      </c>
      <c r="J126" s="60"/>
    </row>
    <row r="127" spans="1:12" s="1110" customFormat="1" ht="22.5" customHeight="1">
      <c r="A127" s="1444" t="s">
        <v>515</v>
      </c>
      <c r="B127" s="1445"/>
      <c r="C127" s="1428" t="s">
        <v>525</v>
      </c>
      <c r="D127" s="1428" t="s">
        <v>526</v>
      </c>
      <c r="E127" s="1428" t="s">
        <v>527</v>
      </c>
      <c r="F127" s="1428" t="s">
        <v>477</v>
      </c>
      <c r="G127" s="1088" t="s">
        <v>478</v>
      </c>
      <c r="H127" s="1122" t="s">
        <v>165</v>
      </c>
      <c r="I127" s="1419" t="s">
        <v>479</v>
      </c>
      <c r="J127" s="1421" t="s">
        <v>480</v>
      </c>
      <c r="K127" s="1428" t="s">
        <v>481</v>
      </c>
      <c r="L127" s="1109"/>
    </row>
    <row r="128" spans="1:12" s="1110" customFormat="1" ht="33.75" customHeight="1" thickBot="1">
      <c r="A128" s="1446"/>
      <c r="B128" s="1447"/>
      <c r="C128" s="1429"/>
      <c r="D128" s="1429"/>
      <c r="E128" s="1438"/>
      <c r="F128" s="1439"/>
      <c r="G128" s="1089" t="s">
        <v>482</v>
      </c>
      <c r="H128" s="1123" t="s">
        <v>521</v>
      </c>
      <c r="I128" s="1420"/>
      <c r="J128" s="1422"/>
      <c r="K128" s="1429"/>
      <c r="L128" s="1109"/>
    </row>
    <row r="129" spans="1:12" s="1110" customFormat="1" ht="11.25" customHeight="1">
      <c r="A129" s="1448" t="s">
        <v>677</v>
      </c>
      <c r="B129" s="1449"/>
      <c r="C129" s="1090"/>
      <c r="D129" s="1091"/>
      <c r="E129" s="1091"/>
      <c r="F129" s="1091"/>
      <c r="G129" s="1092"/>
      <c r="H129" s="1111"/>
      <c r="I129" s="1094">
        <f>J101</f>
        <v>254160</v>
      </c>
      <c r="J129" s="1095">
        <f>SUM(G129:I129)</f>
        <v>254160</v>
      </c>
      <c r="K129" s="1096">
        <f>SUM(C129:F129,J129)</f>
        <v>254160</v>
      </c>
      <c r="L129" s="1109"/>
    </row>
    <row r="130" spans="1:12" s="1110" customFormat="1" ht="11.25" customHeight="1">
      <c r="A130" s="1432"/>
      <c r="B130" s="1433"/>
      <c r="C130" s="1099"/>
      <c r="D130" s="1091"/>
      <c r="E130" s="1091"/>
      <c r="F130" s="1091"/>
      <c r="G130" s="1092"/>
      <c r="H130" s="1111"/>
      <c r="I130" s="1094"/>
      <c r="J130" s="1095">
        <f>SUM(G130:I130)</f>
        <v>0</v>
      </c>
      <c r="K130" s="1096">
        <f>SUM(C130:F130,J130)</f>
        <v>0</v>
      </c>
      <c r="L130" s="1109"/>
    </row>
    <row r="131" spans="1:12" s="1110" customFormat="1" ht="11.25" customHeight="1" thickBot="1">
      <c r="A131" s="1442" t="s">
        <v>516</v>
      </c>
      <c r="B131" s="1443"/>
      <c r="C131" s="1100">
        <f aca="true" t="shared" si="11" ref="C131:K131">SUM(C129:C130)</f>
        <v>0</v>
      </c>
      <c r="D131" s="1100">
        <f t="shared" si="11"/>
        <v>0</v>
      </c>
      <c r="E131" s="1100">
        <f t="shared" si="11"/>
        <v>0</v>
      </c>
      <c r="F131" s="1100">
        <f t="shared" si="11"/>
        <v>0</v>
      </c>
      <c r="G131" s="1113">
        <f t="shared" si="11"/>
        <v>0</v>
      </c>
      <c r="H131" s="1114">
        <f t="shared" si="11"/>
        <v>0</v>
      </c>
      <c r="I131" s="1102">
        <f t="shared" si="11"/>
        <v>254160</v>
      </c>
      <c r="J131" s="1115">
        <f t="shared" si="11"/>
        <v>254160</v>
      </c>
      <c r="K131" s="1100">
        <f t="shared" si="11"/>
        <v>254160</v>
      </c>
      <c r="L131" s="1109"/>
    </row>
    <row r="132" spans="1:12" s="1098" customFormat="1" ht="6.75" customHeight="1" thickBot="1">
      <c r="A132" s="1106"/>
      <c r="B132" s="1106"/>
      <c r="C132" s="1106"/>
      <c r="D132" s="1106"/>
      <c r="E132" s="1106"/>
      <c r="F132" s="1106"/>
      <c r="G132" s="1106"/>
      <c r="H132" s="1106"/>
      <c r="I132" s="1106"/>
      <c r="J132" s="1106"/>
      <c r="K132" s="1106"/>
      <c r="L132" s="1097"/>
    </row>
    <row r="133" spans="1:12" s="1110" customFormat="1" ht="22.5" customHeight="1">
      <c r="A133" s="1444" t="s">
        <v>481</v>
      </c>
      <c r="B133" s="1445"/>
      <c r="C133" s="1428" t="s">
        <v>525</v>
      </c>
      <c r="D133" s="1428" t="s">
        <v>526</v>
      </c>
      <c r="E133" s="1428" t="s">
        <v>527</v>
      </c>
      <c r="F133" s="1428" t="s">
        <v>477</v>
      </c>
      <c r="G133" s="1088" t="s">
        <v>478</v>
      </c>
      <c r="H133" s="1122" t="s">
        <v>165</v>
      </c>
      <c r="I133" s="1419" t="s">
        <v>479</v>
      </c>
      <c r="J133" s="1421" t="s">
        <v>480</v>
      </c>
      <c r="K133" s="1428" t="s">
        <v>481</v>
      </c>
      <c r="L133" s="1109"/>
    </row>
    <row r="134" spans="1:12" s="1110" customFormat="1" ht="36" customHeight="1" thickBot="1">
      <c r="A134" s="1450"/>
      <c r="B134" s="1451"/>
      <c r="C134" s="1429"/>
      <c r="D134" s="1429"/>
      <c r="E134" s="1438"/>
      <c r="F134" s="1439"/>
      <c r="G134" s="1089" t="s">
        <v>482</v>
      </c>
      <c r="H134" s="1123" t="s">
        <v>521</v>
      </c>
      <c r="I134" s="1420"/>
      <c r="J134" s="1422"/>
      <c r="K134" s="1429"/>
      <c r="L134" s="1109"/>
    </row>
    <row r="135" spans="1:12" s="1110" customFormat="1" ht="11.25" customHeight="1" thickBot="1">
      <c r="A135" s="1446"/>
      <c r="B135" s="1447"/>
      <c r="C135" s="1100">
        <f aca="true" t="shared" si="12" ref="C135:K135">SUM(C131)</f>
        <v>0</v>
      </c>
      <c r="D135" s="1100">
        <f t="shared" si="12"/>
        <v>0</v>
      </c>
      <c r="E135" s="1100">
        <f t="shared" si="12"/>
        <v>0</v>
      </c>
      <c r="F135" s="1100">
        <f t="shared" si="12"/>
        <v>0</v>
      </c>
      <c r="G135" s="1113">
        <f t="shared" si="12"/>
        <v>0</v>
      </c>
      <c r="H135" s="1116">
        <f t="shared" si="12"/>
        <v>0</v>
      </c>
      <c r="I135" s="1117">
        <f t="shared" si="12"/>
        <v>254160</v>
      </c>
      <c r="J135" s="1118">
        <f t="shared" si="12"/>
        <v>254160</v>
      </c>
      <c r="K135" s="1100">
        <f t="shared" si="12"/>
        <v>254160</v>
      </c>
      <c r="L135" s="1109"/>
    </row>
    <row r="136" spans="1:12" s="1121" customFormat="1" ht="11.25" customHeight="1">
      <c r="A136" s="1119"/>
      <c r="B136" s="1119"/>
      <c r="C136" s="75"/>
      <c r="D136" s="75"/>
      <c r="E136" s="75"/>
      <c r="F136" s="75"/>
      <c r="G136" s="75"/>
      <c r="H136" s="75"/>
      <c r="I136" s="75"/>
      <c r="J136" s="75"/>
      <c r="K136" s="75"/>
      <c r="L136" s="1120"/>
    </row>
    <row r="137" spans="1:7" ht="16.5" thickBot="1">
      <c r="A137" s="249" t="s">
        <v>517</v>
      </c>
      <c r="B137" s="249"/>
      <c r="C137" s="251"/>
      <c r="D137" s="251"/>
      <c r="E137" s="251"/>
      <c r="F137" s="251"/>
      <c r="G137" s="251"/>
    </row>
    <row r="138" spans="1:6" ht="12.75">
      <c r="A138" s="1507" t="s">
        <v>224</v>
      </c>
      <c r="B138" s="252" t="s">
        <v>55</v>
      </c>
      <c r="C138" s="253" t="s">
        <v>56</v>
      </c>
      <c r="D138" s="766" t="s">
        <v>57</v>
      </c>
      <c r="E138" s="766" t="s">
        <v>58</v>
      </c>
      <c r="F138" s="761" t="s">
        <v>59</v>
      </c>
    </row>
    <row r="139" spans="1:6" ht="12.75">
      <c r="A139" s="1508"/>
      <c r="B139" s="255" t="s">
        <v>61</v>
      </c>
      <c r="C139" s="256" t="s">
        <v>62</v>
      </c>
      <c r="D139" s="767" t="s">
        <v>395</v>
      </c>
      <c r="E139" s="767" t="s">
        <v>63</v>
      </c>
      <c r="F139" s="762" t="s">
        <v>61</v>
      </c>
    </row>
    <row r="140" spans="1:6" ht="13.5" thickBot="1">
      <c r="A140" s="1509"/>
      <c r="B140" s="258" t="s">
        <v>64</v>
      </c>
      <c r="C140" s="259" t="s">
        <v>65</v>
      </c>
      <c r="D140" s="768"/>
      <c r="E140" s="768" t="s">
        <v>396</v>
      </c>
      <c r="F140" s="763" t="s">
        <v>397</v>
      </c>
    </row>
    <row r="141" spans="1:6" ht="12.75">
      <c r="A141" s="355">
        <v>1</v>
      </c>
      <c r="B141" s="356">
        <v>802</v>
      </c>
      <c r="C141" s="357">
        <v>15</v>
      </c>
      <c r="D141" s="769">
        <v>12</v>
      </c>
      <c r="E141" s="769">
        <v>120</v>
      </c>
      <c r="F141" s="765">
        <v>670</v>
      </c>
    </row>
    <row r="142" spans="1:6" ht="12.75">
      <c r="A142" s="360" t="s">
        <v>66</v>
      </c>
      <c r="B142" s="361">
        <v>0</v>
      </c>
      <c r="C142" s="362">
        <v>0</v>
      </c>
      <c r="D142" s="770">
        <v>0</v>
      </c>
      <c r="E142" s="770">
        <v>0</v>
      </c>
      <c r="F142" s="765">
        <v>0</v>
      </c>
    </row>
    <row r="143" spans="1:6" ht="12.75">
      <c r="A143" s="360">
        <v>2</v>
      </c>
      <c r="B143" s="361">
        <v>1033</v>
      </c>
      <c r="C143" s="362">
        <v>8</v>
      </c>
      <c r="D143" s="770">
        <v>513</v>
      </c>
      <c r="E143" s="772">
        <v>83</v>
      </c>
      <c r="F143" s="765">
        <v>437</v>
      </c>
    </row>
    <row r="144" spans="1:6" ht="12.75">
      <c r="A144" s="360">
        <v>3</v>
      </c>
      <c r="B144" s="361">
        <v>0</v>
      </c>
      <c r="C144" s="362">
        <v>5</v>
      </c>
      <c r="D144" s="770">
        <v>0</v>
      </c>
      <c r="E144" s="770">
        <v>0</v>
      </c>
      <c r="F144" s="765">
        <v>0</v>
      </c>
    </row>
    <row r="145" spans="1:6" ht="12.75">
      <c r="A145" s="360">
        <v>4</v>
      </c>
      <c r="B145" s="361">
        <v>0</v>
      </c>
      <c r="C145" s="362">
        <v>2.5</v>
      </c>
      <c r="D145" s="770">
        <v>0</v>
      </c>
      <c r="E145" s="770">
        <v>0</v>
      </c>
      <c r="F145" s="765">
        <v>0</v>
      </c>
    </row>
    <row r="146" spans="1:6" ht="13.5" thickBot="1">
      <c r="A146" s="360">
        <v>5</v>
      </c>
      <c r="B146" s="361">
        <v>31500</v>
      </c>
      <c r="C146" s="362">
        <v>1</v>
      </c>
      <c r="D146" s="770">
        <v>2782</v>
      </c>
      <c r="E146" s="770">
        <v>315</v>
      </c>
      <c r="F146" s="765">
        <v>28403</v>
      </c>
    </row>
    <row r="147" spans="1:6" ht="13.5" thickBot="1">
      <c r="A147" s="262" t="s">
        <v>9</v>
      </c>
      <c r="B147" s="263">
        <f>SUM(B141:B146)</f>
        <v>33335</v>
      </c>
      <c r="C147" s="264" t="s">
        <v>219</v>
      </c>
      <c r="D147" s="771">
        <f>SUM(D141:D146)</f>
        <v>3307</v>
      </c>
      <c r="E147" s="771">
        <f>SUM(E141:E146)</f>
        <v>518</v>
      </c>
      <c r="F147" s="764">
        <f>SUM(F141:F146)</f>
        <v>29510</v>
      </c>
    </row>
    <row r="149" spans="1:2" ht="16.5" thickBot="1">
      <c r="A149" s="249" t="s">
        <v>518</v>
      </c>
      <c r="B149" s="249"/>
    </row>
    <row r="150" spans="1:10" s="78" customFormat="1" ht="11.25" customHeight="1">
      <c r="A150" s="1263" t="s">
        <v>179</v>
      </c>
      <c r="B150" s="1264"/>
      <c r="C150" s="91" t="s">
        <v>35</v>
      </c>
      <c r="D150" s="77" t="s">
        <v>36</v>
      </c>
      <c r="F150" s="1267" t="s">
        <v>195</v>
      </c>
      <c r="G150" s="1268"/>
      <c r="H150" s="1269"/>
      <c r="I150" s="408" t="s">
        <v>35</v>
      </c>
      <c r="J150" s="77" t="s">
        <v>36</v>
      </c>
    </row>
    <row r="151" spans="1:10" s="78" customFormat="1" ht="11.25" customHeight="1" thickBot="1">
      <c r="A151" s="1265"/>
      <c r="B151" s="1266"/>
      <c r="C151" s="722" t="s">
        <v>232</v>
      </c>
      <c r="D151" s="71" t="s">
        <v>392</v>
      </c>
      <c r="F151" s="1270"/>
      <c r="G151" s="1271"/>
      <c r="H151" s="1272"/>
      <c r="I151" s="722" t="s">
        <v>232</v>
      </c>
      <c r="J151" s="71" t="s">
        <v>392</v>
      </c>
    </row>
    <row r="152" spans="1:10" s="78" customFormat="1" ht="11.25" customHeight="1" thickBot="1">
      <c r="A152" s="1302" t="s">
        <v>42</v>
      </c>
      <c r="B152" s="1303"/>
      <c r="C152" s="683">
        <v>972</v>
      </c>
      <c r="D152" s="674">
        <f>C193</f>
        <v>574</v>
      </c>
      <c r="F152" s="1297" t="s">
        <v>42</v>
      </c>
      <c r="G152" s="1298"/>
      <c r="H152" s="1299"/>
      <c r="I152" s="409">
        <v>1408</v>
      </c>
      <c r="J152" s="96">
        <f>I162</f>
        <v>564</v>
      </c>
    </row>
    <row r="153" spans="1:10" s="78" customFormat="1" ht="11.25" customHeight="1" thickBot="1">
      <c r="A153" s="1283" t="s">
        <v>43</v>
      </c>
      <c r="B153" s="1285"/>
      <c r="C153" s="707">
        <f>SUM(C154:C163)</f>
        <v>626.56</v>
      </c>
      <c r="D153" s="708">
        <f>SUM(D154:D163)</f>
        <v>772.16</v>
      </c>
      <c r="F153" s="1310" t="s">
        <v>43</v>
      </c>
      <c r="G153" s="1311"/>
      <c r="H153" s="1312"/>
      <c r="I153" s="89">
        <f>SUM(I154:I156)</f>
        <v>219</v>
      </c>
      <c r="J153" s="90">
        <f>SUM(J154:J156)</f>
        <v>89</v>
      </c>
    </row>
    <row r="154" spans="1:10" s="78" customFormat="1" ht="11.25" customHeight="1">
      <c r="A154" s="1286" t="s">
        <v>44</v>
      </c>
      <c r="B154" s="1288"/>
      <c r="C154" s="669">
        <v>424</v>
      </c>
      <c r="D154" s="672">
        <f>E147</f>
        <v>518</v>
      </c>
      <c r="E154" s="81"/>
      <c r="F154" s="1286" t="s">
        <v>196</v>
      </c>
      <c r="G154" s="1287"/>
      <c r="H154" s="1288"/>
      <c r="I154" s="293">
        <v>0</v>
      </c>
      <c r="J154" s="88">
        <v>89</v>
      </c>
    </row>
    <row r="155" spans="1:10" s="78" customFormat="1" ht="11.25" customHeight="1">
      <c r="A155" s="1261" t="s">
        <v>2</v>
      </c>
      <c r="B155" s="1262"/>
      <c r="C155" s="669"/>
      <c r="D155" s="671"/>
      <c r="E155" s="81"/>
      <c r="F155" s="1289" t="s">
        <v>193</v>
      </c>
      <c r="G155" s="1290"/>
      <c r="H155" s="1291"/>
      <c r="I155" s="293">
        <v>0</v>
      </c>
      <c r="J155" s="83">
        <v>0</v>
      </c>
    </row>
    <row r="156" spans="1:10" s="78" customFormat="1" ht="11.25" customHeight="1" thickBot="1">
      <c r="A156" s="1261" t="s">
        <v>3</v>
      </c>
      <c r="B156" s="1262"/>
      <c r="C156" s="669"/>
      <c r="D156" s="671"/>
      <c r="F156" s="1292" t="s">
        <v>194</v>
      </c>
      <c r="G156" s="1293"/>
      <c r="H156" s="1294"/>
      <c r="I156" s="293">
        <v>219</v>
      </c>
      <c r="J156" s="97">
        <v>0</v>
      </c>
    </row>
    <row r="157" spans="1:10" s="78" customFormat="1" ht="11.25" customHeight="1" thickBot="1">
      <c r="A157" s="1261" t="s">
        <v>4</v>
      </c>
      <c r="B157" s="1262"/>
      <c r="C157" s="669"/>
      <c r="D157" s="671"/>
      <c r="F157" s="1283" t="s">
        <v>45</v>
      </c>
      <c r="G157" s="1284"/>
      <c r="H157" s="1285"/>
      <c r="I157" s="89">
        <f>SUM(I158:I161)</f>
        <v>1063</v>
      </c>
      <c r="J157" s="90">
        <f>SUM(J158:J161)</f>
        <v>653</v>
      </c>
    </row>
    <row r="158" spans="1:10" s="78" customFormat="1" ht="11.25" customHeight="1">
      <c r="A158" s="1261" t="s">
        <v>5</v>
      </c>
      <c r="B158" s="1262"/>
      <c r="C158" s="669"/>
      <c r="D158" s="671"/>
      <c r="F158" s="1286" t="s">
        <v>47</v>
      </c>
      <c r="G158" s="1287"/>
      <c r="H158" s="1288"/>
      <c r="I158" s="293">
        <v>1063</v>
      </c>
      <c r="J158" s="88">
        <v>653</v>
      </c>
    </row>
    <row r="159" spans="1:10" s="78" customFormat="1" ht="11.25" customHeight="1">
      <c r="A159" s="1261" t="s">
        <v>6</v>
      </c>
      <c r="B159" s="1262"/>
      <c r="C159" s="669"/>
      <c r="D159" s="671"/>
      <c r="F159" s="1289" t="s">
        <v>48</v>
      </c>
      <c r="G159" s="1290"/>
      <c r="H159" s="1291"/>
      <c r="I159" s="293">
        <v>0</v>
      </c>
      <c r="J159" s="83">
        <v>0</v>
      </c>
    </row>
    <row r="160" spans="1:10" s="78" customFormat="1" ht="11.25" customHeight="1">
      <c r="A160" s="1261" t="s">
        <v>720</v>
      </c>
      <c r="B160" s="1262"/>
      <c r="C160" s="669">
        <f>I101/1000</f>
        <v>202.56</v>
      </c>
      <c r="D160" s="671">
        <f>J101/1000</f>
        <v>254.16</v>
      </c>
      <c r="F160" s="1289" t="s">
        <v>49</v>
      </c>
      <c r="G160" s="1290"/>
      <c r="H160" s="1291"/>
      <c r="I160" s="293">
        <v>0</v>
      </c>
      <c r="J160" s="83">
        <v>0</v>
      </c>
    </row>
    <row r="161" spans="1:10" s="78" customFormat="1" ht="11.25" customHeight="1" thickBot="1">
      <c r="A161" s="1289" t="s">
        <v>368</v>
      </c>
      <c r="B161" s="1291"/>
      <c r="C161" s="669"/>
      <c r="D161" s="671"/>
      <c r="F161" s="1292" t="s">
        <v>50</v>
      </c>
      <c r="G161" s="1293"/>
      <c r="H161" s="1294"/>
      <c r="I161" s="293">
        <v>0</v>
      </c>
      <c r="J161" s="97">
        <v>0</v>
      </c>
    </row>
    <row r="162" spans="1:10" s="78" customFormat="1" ht="11.25" customHeight="1" thickBot="1">
      <c r="A162" s="1289" t="s">
        <v>28</v>
      </c>
      <c r="B162" s="1291"/>
      <c r="C162" s="669"/>
      <c r="D162" s="671"/>
      <c r="F162" s="1283" t="s">
        <v>46</v>
      </c>
      <c r="G162" s="1284"/>
      <c r="H162" s="1285"/>
      <c r="I162" s="89">
        <f>SUM(I152+I153-I157)</f>
        <v>564</v>
      </c>
      <c r="J162" s="90">
        <f>SUM(J152+J153-J157)</f>
        <v>0</v>
      </c>
    </row>
    <row r="163" spans="1:9" s="78" customFormat="1" ht="11.25" customHeight="1" thickBot="1">
      <c r="A163" s="1292" t="s">
        <v>171</v>
      </c>
      <c r="B163" s="1294"/>
      <c r="C163" s="669"/>
      <c r="D163" s="670"/>
      <c r="F163" s="81"/>
      <c r="I163" s="81"/>
    </row>
    <row r="164" spans="1:10" s="78" customFormat="1" ht="11.25" customHeight="1" thickBot="1">
      <c r="A164" s="1283" t="s">
        <v>45</v>
      </c>
      <c r="B164" s="1285"/>
      <c r="C164" s="707">
        <f>SUM(C165:C192)</f>
        <v>1024.56</v>
      </c>
      <c r="D164" s="708">
        <f>SUM(D165:D192)</f>
        <v>569.16</v>
      </c>
      <c r="E164" s="82"/>
      <c r="F164" s="1330" t="s">
        <v>197</v>
      </c>
      <c r="G164" s="1331"/>
      <c r="H164" s="1332"/>
      <c r="I164" s="773" t="s">
        <v>35</v>
      </c>
      <c r="J164" s="69" t="s">
        <v>36</v>
      </c>
    </row>
    <row r="165" spans="1:10" s="78" customFormat="1" ht="11.25" customHeight="1" thickBot="1">
      <c r="A165" s="1321" t="s">
        <v>172</v>
      </c>
      <c r="B165" s="1322"/>
      <c r="C165" s="1062">
        <v>497</v>
      </c>
      <c r="D165" s="88">
        <v>0</v>
      </c>
      <c r="E165" s="84"/>
      <c r="F165" s="1333"/>
      <c r="G165" s="1334"/>
      <c r="H165" s="1335"/>
      <c r="I165" s="774" t="s">
        <v>232</v>
      </c>
      <c r="J165" s="71" t="s">
        <v>392</v>
      </c>
    </row>
    <row r="166" spans="1:10" s="78" customFormat="1" ht="11.25" customHeight="1">
      <c r="A166" s="1289" t="s">
        <v>240</v>
      </c>
      <c r="B166" s="1291"/>
      <c r="C166" s="1062"/>
      <c r="D166" s="83"/>
      <c r="E166" s="80"/>
      <c r="F166" s="1307" t="s">
        <v>42</v>
      </c>
      <c r="G166" s="1308"/>
      <c r="H166" s="1309"/>
      <c r="I166" s="189">
        <v>134</v>
      </c>
      <c r="J166" s="399">
        <f>+I169</f>
        <v>134</v>
      </c>
    </row>
    <row r="167" spans="1:10" s="78" customFormat="1" ht="11.25" customHeight="1">
      <c r="A167" s="1289" t="s">
        <v>241</v>
      </c>
      <c r="B167" s="1291"/>
      <c r="C167" s="1062"/>
      <c r="D167" s="83"/>
      <c r="E167" s="80"/>
      <c r="F167" s="1304" t="s">
        <v>43</v>
      </c>
      <c r="G167" s="1305"/>
      <c r="H167" s="1306"/>
      <c r="I167" s="104">
        <v>0</v>
      </c>
      <c r="J167" s="99">
        <v>0</v>
      </c>
    </row>
    <row r="168" spans="1:10" s="78" customFormat="1" ht="11.25" customHeight="1">
      <c r="A168" s="1289" t="s">
        <v>242</v>
      </c>
      <c r="B168" s="1291"/>
      <c r="C168" s="1063"/>
      <c r="D168" s="671"/>
      <c r="E168" s="80"/>
      <c r="F168" s="1304" t="s">
        <v>45</v>
      </c>
      <c r="G168" s="1305"/>
      <c r="H168" s="1306"/>
      <c r="I168" s="104">
        <v>0</v>
      </c>
      <c r="J168" s="1139">
        <v>100</v>
      </c>
    </row>
    <row r="169" spans="1:10" s="78" customFormat="1" ht="11.25" customHeight="1" thickBot="1">
      <c r="A169" s="1289" t="s">
        <v>243</v>
      </c>
      <c r="B169" s="1291"/>
      <c r="C169" s="1063"/>
      <c r="D169" s="671"/>
      <c r="E169" s="80"/>
      <c r="F169" s="1327" t="s">
        <v>46</v>
      </c>
      <c r="G169" s="1328"/>
      <c r="H169" s="1329"/>
      <c r="I169" s="775">
        <f>+I166+I167-I168</f>
        <v>134</v>
      </c>
      <c r="J169" s="400">
        <f>SUM(J166+J167-J168)</f>
        <v>34</v>
      </c>
    </row>
    <row r="170" spans="1:9" s="78" customFormat="1" ht="11.25" customHeight="1" thickBot="1">
      <c r="A170" s="1289" t="s">
        <v>244</v>
      </c>
      <c r="B170" s="1291"/>
      <c r="C170" s="1063"/>
      <c r="D170" s="671"/>
      <c r="E170" s="80"/>
      <c r="F170" s="80"/>
      <c r="I170" s="81"/>
    </row>
    <row r="171" spans="1:10" s="78" customFormat="1" ht="11.25" customHeight="1">
      <c r="A171" s="1289" t="s">
        <v>228</v>
      </c>
      <c r="B171" s="1291"/>
      <c r="C171" s="1063"/>
      <c r="D171" s="671"/>
      <c r="E171" s="80"/>
      <c r="F171" s="1313" t="s">
        <v>198</v>
      </c>
      <c r="G171" s="1314"/>
      <c r="H171" s="1314"/>
      <c r="I171" s="776" t="s">
        <v>35</v>
      </c>
      <c r="J171" s="77" t="s">
        <v>36</v>
      </c>
    </row>
    <row r="172" spans="1:10" s="78" customFormat="1" ht="11.25" customHeight="1" thickBot="1">
      <c r="A172" s="1289" t="s">
        <v>173</v>
      </c>
      <c r="B172" s="1291"/>
      <c r="C172" s="1063"/>
      <c r="D172" s="671"/>
      <c r="E172" s="80"/>
      <c r="F172" s="1315"/>
      <c r="G172" s="1316"/>
      <c r="H172" s="1316"/>
      <c r="I172" s="774" t="s">
        <v>232</v>
      </c>
      <c r="J172" s="71" t="s">
        <v>392</v>
      </c>
    </row>
    <row r="173" spans="1:10" s="78" customFormat="1" ht="11.25" customHeight="1">
      <c r="A173" s="1289" t="s">
        <v>174</v>
      </c>
      <c r="B173" s="1291"/>
      <c r="C173" s="1062"/>
      <c r="D173" s="83"/>
      <c r="E173" s="84"/>
      <c r="F173" s="1325" t="s">
        <v>42</v>
      </c>
      <c r="G173" s="1326"/>
      <c r="H173" s="1326"/>
      <c r="I173" s="723">
        <v>390</v>
      </c>
      <c r="J173" s="106">
        <f>+I176</f>
        <v>368</v>
      </c>
    </row>
    <row r="174" spans="1:10" s="78" customFormat="1" ht="11.25" customHeight="1">
      <c r="A174" s="1289" t="s">
        <v>245</v>
      </c>
      <c r="B174" s="1291"/>
      <c r="C174" s="1062"/>
      <c r="D174" s="83"/>
      <c r="E174" s="80"/>
      <c r="F174" s="1319" t="s">
        <v>43</v>
      </c>
      <c r="G174" s="1320"/>
      <c r="H174" s="1320"/>
      <c r="I174" s="759">
        <v>110</v>
      </c>
      <c r="J174" s="85">
        <v>112</v>
      </c>
    </row>
    <row r="175" spans="1:10" s="78" customFormat="1" ht="11.25" customHeight="1">
      <c r="A175" s="1289" t="s">
        <v>246</v>
      </c>
      <c r="B175" s="1291"/>
      <c r="C175" s="1062"/>
      <c r="D175" s="83"/>
      <c r="E175" s="80"/>
      <c r="F175" s="1319" t="s">
        <v>45</v>
      </c>
      <c r="G175" s="1320"/>
      <c r="H175" s="1320"/>
      <c r="I175" s="760">
        <v>132</v>
      </c>
      <c r="J175" s="85">
        <v>143</v>
      </c>
    </row>
    <row r="176" spans="1:10" s="78" customFormat="1" ht="11.25" customHeight="1" thickBot="1">
      <c r="A176" s="1289" t="s">
        <v>247</v>
      </c>
      <c r="B176" s="1291"/>
      <c r="C176" s="1063"/>
      <c r="D176" s="671"/>
      <c r="E176" s="80"/>
      <c r="F176" s="1317" t="s">
        <v>46</v>
      </c>
      <c r="G176" s="1318"/>
      <c r="H176" s="1318"/>
      <c r="I176" s="726">
        <f>+I173+I174-I175</f>
        <v>368</v>
      </c>
      <c r="J176" s="86">
        <f>SUM(J173+J174-J175)</f>
        <v>337</v>
      </c>
    </row>
    <row r="177" spans="1:9" s="78" customFormat="1" ht="11.25" customHeight="1">
      <c r="A177" s="1289" t="s">
        <v>248</v>
      </c>
      <c r="B177" s="1291"/>
      <c r="C177" s="1063"/>
      <c r="D177" s="671"/>
      <c r="E177" s="80"/>
      <c r="F177" s="80"/>
      <c r="I177" s="410"/>
    </row>
    <row r="178" spans="1:9" s="78" customFormat="1" ht="11.25" customHeight="1">
      <c r="A178" s="1289" t="s">
        <v>721</v>
      </c>
      <c r="B178" s="1291"/>
      <c r="C178" s="1063">
        <f>C160</f>
        <v>202.56</v>
      </c>
      <c r="D178" s="671">
        <f>D160</f>
        <v>254.16</v>
      </c>
      <c r="E178" s="80"/>
      <c r="F178" s="80"/>
      <c r="I178" s="410"/>
    </row>
    <row r="179" spans="1:9" s="78" customFormat="1" ht="11.25" customHeight="1">
      <c r="A179" s="1289" t="s">
        <v>249</v>
      </c>
      <c r="B179" s="1291"/>
      <c r="C179" s="1063"/>
      <c r="D179" s="671"/>
      <c r="E179" s="80"/>
      <c r="F179" s="80"/>
      <c r="I179" s="410"/>
    </row>
    <row r="180" spans="1:9" s="78" customFormat="1" ht="11.25" customHeight="1">
      <c r="A180" s="1289" t="s">
        <v>229</v>
      </c>
      <c r="B180" s="1291"/>
      <c r="C180" s="1063"/>
      <c r="D180" s="671"/>
      <c r="E180" s="80"/>
      <c r="F180" s="80"/>
      <c r="I180" s="410"/>
    </row>
    <row r="181" spans="1:9" s="78" customFormat="1" ht="11.25" customHeight="1">
      <c r="A181" s="1289" t="s">
        <v>175</v>
      </c>
      <c r="B181" s="1291"/>
      <c r="C181" s="1063"/>
      <c r="D181" s="671"/>
      <c r="E181" s="80"/>
      <c r="F181" s="80"/>
      <c r="I181" s="410"/>
    </row>
    <row r="182" spans="1:9" s="78" customFormat="1" ht="11.25" customHeight="1">
      <c r="A182" s="1289" t="s">
        <v>176</v>
      </c>
      <c r="B182" s="1291"/>
      <c r="C182" s="1063"/>
      <c r="D182" s="671"/>
      <c r="E182" s="80"/>
      <c r="F182" s="80"/>
      <c r="I182" s="410"/>
    </row>
    <row r="183" spans="1:9" s="78" customFormat="1" ht="11.25" customHeight="1">
      <c r="A183" s="1289" t="s">
        <v>250</v>
      </c>
      <c r="B183" s="1291"/>
      <c r="C183" s="1063"/>
      <c r="D183" s="671"/>
      <c r="E183" s="80"/>
      <c r="F183" s="80"/>
      <c r="I183" s="410"/>
    </row>
    <row r="184" spans="1:9" s="78" customFormat="1" ht="11.25" customHeight="1">
      <c r="A184" s="1289" t="s">
        <v>251</v>
      </c>
      <c r="B184" s="1291"/>
      <c r="C184" s="1062"/>
      <c r="D184" s="83"/>
      <c r="E184" s="80"/>
      <c r="F184" s="80"/>
      <c r="I184" s="410"/>
    </row>
    <row r="185" spans="1:9" s="78" customFormat="1" ht="11.25" customHeight="1">
      <c r="A185" s="1289" t="s">
        <v>792</v>
      </c>
      <c r="B185" s="1291"/>
      <c r="C185" s="1062"/>
      <c r="D185" s="83"/>
      <c r="E185" s="80"/>
      <c r="F185" s="80"/>
      <c r="I185" s="410"/>
    </row>
    <row r="186" spans="1:9" s="78" customFormat="1" ht="11.25" customHeight="1">
      <c r="A186" s="1289" t="s">
        <v>793</v>
      </c>
      <c r="B186" s="1291"/>
      <c r="C186" s="1062"/>
      <c r="D186" s="83"/>
      <c r="E186" s="80"/>
      <c r="F186" s="80"/>
      <c r="I186" s="410"/>
    </row>
    <row r="187" spans="1:9" s="78" customFormat="1" ht="11.25" customHeight="1">
      <c r="A187" s="1289" t="s">
        <v>794</v>
      </c>
      <c r="B187" s="1291"/>
      <c r="C187" s="1062"/>
      <c r="D187" s="83"/>
      <c r="E187" s="80"/>
      <c r="F187" s="80"/>
      <c r="I187" s="410"/>
    </row>
    <row r="188" spans="1:9" s="78" customFormat="1" ht="11.25" customHeight="1">
      <c r="A188" s="1289" t="s">
        <v>230</v>
      </c>
      <c r="B188" s="1291"/>
      <c r="C188" s="1062"/>
      <c r="D188" s="83"/>
      <c r="E188" s="80"/>
      <c r="F188" s="80"/>
      <c r="I188" s="410"/>
    </row>
    <row r="189" spans="1:9" s="78" customFormat="1" ht="11.25" customHeight="1">
      <c r="A189" s="1289" t="s">
        <v>177</v>
      </c>
      <c r="B189" s="1291"/>
      <c r="C189" s="1062"/>
      <c r="D189" s="83"/>
      <c r="E189" s="80"/>
      <c r="F189" s="80"/>
      <c r="I189" s="410"/>
    </row>
    <row r="190" spans="1:9" s="78" customFormat="1" ht="11.25" customHeight="1">
      <c r="A190" s="1338" t="s">
        <v>404</v>
      </c>
      <c r="B190" s="1339"/>
      <c r="C190" s="1062">
        <v>10</v>
      </c>
      <c r="D190" s="83"/>
      <c r="E190" s="80"/>
      <c r="F190" s="80"/>
      <c r="I190" s="410"/>
    </row>
    <row r="191" spans="1:9" s="78" customFormat="1" ht="11.25" customHeight="1">
      <c r="A191" s="1338" t="s">
        <v>405</v>
      </c>
      <c r="B191" s="1339"/>
      <c r="C191" s="1062"/>
      <c r="D191" s="83"/>
      <c r="E191" s="80"/>
      <c r="F191" s="80"/>
      <c r="I191" s="410"/>
    </row>
    <row r="192" spans="1:9" s="78" customFormat="1" ht="11.25" customHeight="1" thickBot="1">
      <c r="A192" s="1336" t="s">
        <v>178</v>
      </c>
      <c r="B192" s="1337"/>
      <c r="C192" s="1063">
        <v>315</v>
      </c>
      <c r="D192" s="670">
        <v>315</v>
      </c>
      <c r="F192" s="80"/>
      <c r="I192" s="410"/>
    </row>
    <row r="193" spans="1:9" s="78" customFormat="1" ht="11.25" customHeight="1" thickBot="1">
      <c r="A193" s="1283" t="s">
        <v>46</v>
      </c>
      <c r="B193" s="1285"/>
      <c r="C193" s="89">
        <f>SUM(C152+C153-C164)</f>
        <v>574</v>
      </c>
      <c r="D193" s="90">
        <f>SUM(D152+D153-D164)</f>
        <v>776.9999999999999</v>
      </c>
      <c r="E193" s="81"/>
      <c r="F193" s="80"/>
      <c r="I193" s="410"/>
    </row>
    <row r="194" spans="1:20" s="9" customFormat="1" ht="1.5" customHeight="1">
      <c r="A194" s="2"/>
      <c r="B194" s="6"/>
      <c r="C194" s="6"/>
      <c r="D194" s="6"/>
      <c r="E194" s="6"/>
      <c r="F194" s="6"/>
      <c r="G194" s="6"/>
      <c r="H194" s="6"/>
      <c r="I194" s="411"/>
      <c r="J194" s="56"/>
      <c r="K194" s="3"/>
      <c r="L194" s="3"/>
      <c r="M194" s="3"/>
      <c r="N194" s="364"/>
      <c r="O194" s="364"/>
      <c r="P194" s="364"/>
      <c r="Q194" s="364"/>
      <c r="R194" s="364"/>
      <c r="S194" s="364"/>
      <c r="T194" s="364"/>
    </row>
    <row r="195" spans="1:12" s="364" customFormat="1" ht="21.75" customHeight="1" thickBot="1">
      <c r="A195" s="11" t="s">
        <v>519</v>
      </c>
      <c r="B195" s="20"/>
      <c r="C195" s="20"/>
      <c r="D195" s="3"/>
      <c r="E195" s="3"/>
      <c r="F195" s="3"/>
      <c r="G195" s="3"/>
      <c r="H195" s="3"/>
      <c r="I195" s="411"/>
      <c r="J195" s="56"/>
      <c r="K195" s="3"/>
      <c r="L195" s="3"/>
    </row>
    <row r="196" spans="1:13" s="364" customFormat="1" ht="11.25" customHeight="1">
      <c r="A196" s="1340" t="s">
        <v>30</v>
      </c>
      <c r="B196" s="1341"/>
      <c r="C196" s="21" t="s">
        <v>35</v>
      </c>
      <c r="D196" s="18" t="s">
        <v>36</v>
      </c>
      <c r="E196" s="3"/>
      <c r="F196" s="3"/>
      <c r="G196" s="3"/>
      <c r="H196" s="3"/>
      <c r="I196" s="411"/>
      <c r="J196" s="3"/>
      <c r="K196" s="56"/>
      <c r="L196" s="3"/>
      <c r="M196" s="3"/>
    </row>
    <row r="197" spans="1:13" s="364" customFormat="1" ht="11.25" customHeight="1" thickBot="1">
      <c r="A197" s="1342"/>
      <c r="B197" s="1343"/>
      <c r="C197" s="722" t="s">
        <v>232</v>
      </c>
      <c r="D197" s="71" t="s">
        <v>392</v>
      </c>
      <c r="E197" s="3"/>
      <c r="F197" s="3"/>
      <c r="G197" s="3"/>
      <c r="H197" s="3"/>
      <c r="I197" s="411"/>
      <c r="J197" s="3"/>
      <c r="K197" s="56"/>
      <c r="L197" s="3"/>
      <c r="M197" s="3"/>
    </row>
    <row r="198" spans="1:13" s="364" customFormat="1" ht="11.25" customHeight="1" thickBot="1">
      <c r="A198" s="1257" t="s">
        <v>192</v>
      </c>
      <c r="B198" s="1600"/>
      <c r="C198" s="750">
        <v>38.28</v>
      </c>
      <c r="D198" s="191">
        <v>38.75</v>
      </c>
      <c r="E198" s="3"/>
      <c r="F198" s="3"/>
      <c r="G198" s="3"/>
      <c r="H198" s="3"/>
      <c r="I198" s="411"/>
      <c r="J198" s="3"/>
      <c r="K198" s="56"/>
      <c r="L198" s="3"/>
      <c r="M198" s="3"/>
    </row>
    <row r="199" spans="1:13" s="364" customFormat="1" ht="11.25" customHeight="1">
      <c r="A199" s="269"/>
      <c r="B199" s="269"/>
      <c r="C199" s="270"/>
      <c r="D199" s="270"/>
      <c r="E199" s="3"/>
      <c r="F199" s="3"/>
      <c r="G199" s="3"/>
      <c r="H199" s="3"/>
      <c r="I199" s="411"/>
      <c r="J199" s="3"/>
      <c r="K199" s="56"/>
      <c r="L199" s="3"/>
      <c r="M199" s="3"/>
    </row>
    <row r="200" spans="1:9" s="490" customFormat="1" ht="16.5" thickBot="1">
      <c r="A200" s="1618" t="s">
        <v>520</v>
      </c>
      <c r="B200" s="1618"/>
      <c r="I200" s="546"/>
    </row>
    <row r="201" spans="1:10" s="494" customFormat="1" ht="33.75">
      <c r="A201" s="507" t="s">
        <v>271</v>
      </c>
      <c r="B201" s="508" t="s">
        <v>272</v>
      </c>
      <c r="C201" s="508" t="s">
        <v>439</v>
      </c>
      <c r="D201" s="509" t="s">
        <v>399</v>
      </c>
      <c r="E201" s="493"/>
      <c r="F201" s="493"/>
      <c r="G201" s="493"/>
      <c r="H201" s="493"/>
      <c r="I201" s="544"/>
      <c r="J201" s="493"/>
    </row>
    <row r="202" spans="1:10" s="494" customFormat="1" ht="12.75">
      <c r="A202" s="777">
        <v>1</v>
      </c>
      <c r="B202" s="780" t="s">
        <v>448</v>
      </c>
      <c r="C202" s="778">
        <v>3369</v>
      </c>
      <c r="D202" s="779">
        <v>4000</v>
      </c>
      <c r="E202" s="493"/>
      <c r="F202" s="493"/>
      <c r="G202" s="493"/>
      <c r="H202" s="493"/>
      <c r="I202" s="544"/>
      <c r="J202" s="493"/>
    </row>
    <row r="203" spans="1:10" s="494" customFormat="1" ht="12.75">
      <c r="A203" s="777">
        <v>2</v>
      </c>
      <c r="B203" s="780" t="s">
        <v>449</v>
      </c>
      <c r="C203" s="778">
        <v>4565</v>
      </c>
      <c r="D203" s="779">
        <v>5000</v>
      </c>
      <c r="E203" s="493"/>
      <c r="F203" s="493"/>
      <c r="G203" s="493"/>
      <c r="H203" s="493"/>
      <c r="I203" s="544"/>
      <c r="J203" s="493"/>
    </row>
    <row r="204" spans="1:10" s="494" customFormat="1" ht="12.75">
      <c r="A204" s="777">
        <v>3</v>
      </c>
      <c r="B204" s="780" t="s">
        <v>450</v>
      </c>
      <c r="C204" s="778">
        <v>25950</v>
      </c>
      <c r="D204" s="779">
        <v>20000</v>
      </c>
      <c r="E204" s="493"/>
      <c r="F204" s="493"/>
      <c r="G204" s="493"/>
      <c r="H204" s="493"/>
      <c r="I204" s="544"/>
      <c r="J204" s="493"/>
    </row>
    <row r="205" spans="1:10" ht="12.75">
      <c r="A205" s="510">
        <v>4</v>
      </c>
      <c r="B205" s="491" t="s">
        <v>451</v>
      </c>
      <c r="C205" s="495">
        <v>2204</v>
      </c>
      <c r="D205" s="511">
        <v>1000</v>
      </c>
      <c r="E205" s="267"/>
      <c r="F205" s="267"/>
      <c r="G205" s="267"/>
      <c r="H205" s="267"/>
      <c r="I205" s="412"/>
      <c r="J205" s="267"/>
    </row>
    <row r="206" spans="1:10" s="489" customFormat="1" ht="12.75">
      <c r="A206" s="1500" t="s">
        <v>273</v>
      </c>
      <c r="B206" s="1501"/>
      <c r="C206" s="496">
        <f>SUM(C202:C205)</f>
        <v>36088</v>
      </c>
      <c r="D206" s="512">
        <f>SUM(D202:D205)</f>
        <v>30000</v>
      </c>
      <c r="E206" s="488"/>
      <c r="F206" s="488"/>
      <c r="G206" s="488"/>
      <c r="H206" s="488"/>
      <c r="I206" s="545"/>
      <c r="J206" s="488"/>
    </row>
    <row r="207" spans="1:10" ht="12.75">
      <c r="A207" s="513"/>
      <c r="B207" s="506"/>
      <c r="C207" s="506"/>
      <c r="D207" s="514"/>
      <c r="E207" s="267"/>
      <c r="F207" s="267"/>
      <c r="G207" s="267"/>
      <c r="H207" s="267"/>
      <c r="I207" s="412"/>
      <c r="J207" s="267"/>
    </row>
    <row r="208" spans="1:10" s="494" customFormat="1" ht="33.75">
      <c r="A208" s="517" t="s">
        <v>274</v>
      </c>
      <c r="B208" s="492" t="s">
        <v>275</v>
      </c>
      <c r="C208" s="492" t="s">
        <v>439</v>
      </c>
      <c r="D208" s="518" t="s">
        <v>399</v>
      </c>
      <c r="E208" s="493"/>
      <c r="F208" s="493"/>
      <c r="G208" s="493"/>
      <c r="H208" s="493"/>
      <c r="I208" s="544"/>
      <c r="J208" s="493"/>
    </row>
    <row r="209" spans="1:10" ht="12.75">
      <c r="A209" s="510">
        <v>1</v>
      </c>
      <c r="B209" s="491" t="s">
        <v>452</v>
      </c>
      <c r="C209" s="495">
        <v>4979</v>
      </c>
      <c r="D209" s="511">
        <v>5000</v>
      </c>
      <c r="E209" s="267"/>
      <c r="F209" s="267"/>
      <c r="G209" s="267"/>
      <c r="H209" s="267"/>
      <c r="I209" s="412"/>
      <c r="J209" s="267"/>
    </row>
    <row r="210" spans="1:10" s="489" customFormat="1" ht="12.75">
      <c r="A210" s="1619" t="s">
        <v>276</v>
      </c>
      <c r="B210" s="1620"/>
      <c r="C210" s="496">
        <f>SUM(C209)</f>
        <v>4979</v>
      </c>
      <c r="D210" s="512">
        <f>SUM(D209)</f>
        <v>5000</v>
      </c>
      <c r="E210" s="488"/>
      <c r="F210" s="488"/>
      <c r="G210" s="488"/>
      <c r="H210" s="488"/>
      <c r="I210" s="545"/>
      <c r="J210" s="488"/>
    </row>
    <row r="211" spans="1:10" ht="12.75">
      <c r="A211" s="513"/>
      <c r="B211" s="506"/>
      <c r="C211" s="506"/>
      <c r="D211" s="547"/>
      <c r="E211" s="267"/>
      <c r="F211" s="267"/>
      <c r="G211" s="267"/>
      <c r="H211" s="267"/>
      <c r="I211" s="412"/>
      <c r="J211" s="267"/>
    </row>
    <row r="212" spans="1:10" s="494" customFormat="1" ht="33.75">
      <c r="A212" s="517" t="s">
        <v>274</v>
      </c>
      <c r="B212" s="492" t="s">
        <v>277</v>
      </c>
      <c r="C212" s="492" t="s">
        <v>439</v>
      </c>
      <c r="D212" s="518" t="s">
        <v>399</v>
      </c>
      <c r="E212" s="493"/>
      <c r="F212" s="493"/>
      <c r="G212" s="493"/>
      <c r="H212" s="493"/>
      <c r="I212" s="544"/>
      <c r="J212" s="493"/>
    </row>
    <row r="213" spans="1:10" s="494" customFormat="1" ht="12.75">
      <c r="A213" s="517">
        <v>1</v>
      </c>
      <c r="B213" s="781" t="s">
        <v>453</v>
      </c>
      <c r="C213" s="783">
        <v>2538</v>
      </c>
      <c r="D213" s="785">
        <v>2000</v>
      </c>
      <c r="E213" s="493"/>
      <c r="F213" s="493"/>
      <c r="G213" s="493"/>
      <c r="H213" s="493"/>
      <c r="I213" s="544"/>
      <c r="J213" s="493"/>
    </row>
    <row r="214" spans="1:10" s="494" customFormat="1" ht="12.75">
      <c r="A214" s="517">
        <v>2</v>
      </c>
      <c r="B214" s="781" t="s">
        <v>454</v>
      </c>
      <c r="C214" s="783">
        <v>2069</v>
      </c>
      <c r="D214" s="785">
        <v>2100</v>
      </c>
      <c r="E214" s="493"/>
      <c r="F214" s="493"/>
      <c r="G214" s="493"/>
      <c r="H214" s="493"/>
      <c r="I214" s="544"/>
      <c r="J214" s="493"/>
    </row>
    <row r="215" spans="1:10" s="494" customFormat="1" ht="12.75">
      <c r="A215" s="517">
        <v>3</v>
      </c>
      <c r="B215" s="781" t="s">
        <v>279</v>
      </c>
      <c r="C215" s="783">
        <v>4925</v>
      </c>
      <c r="D215" s="785">
        <v>4000</v>
      </c>
      <c r="E215" s="493"/>
      <c r="F215" s="493"/>
      <c r="G215" s="493"/>
      <c r="H215" s="493"/>
      <c r="I215" s="544"/>
      <c r="J215" s="493"/>
    </row>
    <row r="216" spans="1:10" s="494" customFormat="1" ht="12.75">
      <c r="A216" s="517">
        <v>4</v>
      </c>
      <c r="B216" s="781" t="s">
        <v>455</v>
      </c>
      <c r="C216" s="783">
        <v>10440</v>
      </c>
      <c r="D216" s="785">
        <v>10500</v>
      </c>
      <c r="E216" s="493"/>
      <c r="F216" s="493"/>
      <c r="G216" s="493"/>
      <c r="H216" s="493"/>
      <c r="I216" s="544"/>
      <c r="J216" s="493"/>
    </row>
    <row r="217" spans="1:10" s="494" customFormat="1" ht="12.75">
      <c r="A217" s="517">
        <v>5</v>
      </c>
      <c r="B217" s="781" t="s">
        <v>456</v>
      </c>
      <c r="C217" s="783">
        <v>17588.4</v>
      </c>
      <c r="D217" s="785">
        <v>86400</v>
      </c>
      <c r="E217" s="493"/>
      <c r="F217" s="493"/>
      <c r="G217" s="493"/>
      <c r="H217" s="493"/>
      <c r="I217" s="544"/>
      <c r="J217" s="493"/>
    </row>
    <row r="218" spans="1:10" ht="12.75">
      <c r="A218" s="510">
        <v>6</v>
      </c>
      <c r="B218" s="782" t="s">
        <v>457</v>
      </c>
      <c r="C218" s="784">
        <v>57600</v>
      </c>
      <c r="D218" s="786">
        <v>10000</v>
      </c>
      <c r="E218" s="267"/>
      <c r="F218" s="267"/>
      <c r="G218" s="267"/>
      <c r="H218" s="267"/>
      <c r="I218" s="412"/>
      <c r="J218" s="267"/>
    </row>
    <row r="219" spans="1:10" s="489" customFormat="1" ht="12.75">
      <c r="A219" s="1500" t="s">
        <v>280</v>
      </c>
      <c r="B219" s="1501"/>
      <c r="C219" s="496">
        <f>SUM(C213:C218)</f>
        <v>95160.4</v>
      </c>
      <c r="D219" s="512">
        <f>SUM(D213:D218)</f>
        <v>115000</v>
      </c>
      <c r="E219" s="488"/>
      <c r="F219" s="488"/>
      <c r="G219" s="488"/>
      <c r="H219" s="488"/>
      <c r="I219" s="545"/>
      <c r="J219" s="488"/>
    </row>
    <row r="220" spans="1:10" ht="12.75">
      <c r="A220" s="513"/>
      <c r="B220" s="506"/>
      <c r="C220" s="506"/>
      <c r="D220" s="514"/>
      <c r="E220" s="267"/>
      <c r="F220" s="267"/>
      <c r="G220" s="267"/>
      <c r="H220" s="267"/>
      <c r="I220" s="412"/>
      <c r="J220" s="267"/>
    </row>
    <row r="221" spans="1:10" s="494" customFormat="1" ht="33.75">
      <c r="A221" s="517" t="s">
        <v>271</v>
      </c>
      <c r="B221" s="492" t="s">
        <v>281</v>
      </c>
      <c r="C221" s="492" t="s">
        <v>439</v>
      </c>
      <c r="D221" s="518" t="s">
        <v>399</v>
      </c>
      <c r="E221" s="493"/>
      <c r="F221" s="493"/>
      <c r="G221" s="493"/>
      <c r="H221" s="493"/>
      <c r="I221" s="544"/>
      <c r="J221" s="493"/>
    </row>
    <row r="222" spans="1:10" ht="12.75">
      <c r="A222" s="510">
        <v>1</v>
      </c>
      <c r="B222" s="491"/>
      <c r="C222" s="495"/>
      <c r="D222" s="511"/>
      <c r="E222" s="267"/>
      <c r="F222" s="267"/>
      <c r="G222" s="267"/>
      <c r="H222" s="267"/>
      <c r="I222" s="412"/>
      <c r="J222" s="267"/>
    </row>
    <row r="223" spans="1:10" s="489" customFormat="1" ht="12.75">
      <c r="A223" s="1500" t="s">
        <v>282</v>
      </c>
      <c r="B223" s="1501"/>
      <c r="C223" s="496">
        <f>SUM(C222)</f>
        <v>0</v>
      </c>
      <c r="D223" s="512">
        <f>SUM(D222)</f>
        <v>0</v>
      </c>
      <c r="E223" s="488"/>
      <c r="F223" s="488"/>
      <c r="G223" s="488"/>
      <c r="H223" s="488"/>
      <c r="I223" s="545"/>
      <c r="J223" s="488"/>
    </row>
    <row r="224" spans="1:10" ht="12.75">
      <c r="A224" s="513"/>
      <c r="B224" s="506"/>
      <c r="C224" s="506"/>
      <c r="D224" s="514"/>
      <c r="E224" s="267"/>
      <c r="F224" s="267"/>
      <c r="G224" s="267"/>
      <c r="H224" s="267"/>
      <c r="I224" s="412"/>
      <c r="J224" s="267"/>
    </row>
    <row r="225" spans="1:10" s="494" customFormat="1" ht="33.75">
      <c r="A225" s="517" t="s">
        <v>271</v>
      </c>
      <c r="B225" s="492" t="s">
        <v>283</v>
      </c>
      <c r="C225" s="492" t="s">
        <v>439</v>
      </c>
      <c r="D225" s="518" t="s">
        <v>399</v>
      </c>
      <c r="E225" s="493"/>
      <c r="F225" s="493"/>
      <c r="G225" s="493"/>
      <c r="H225" s="493"/>
      <c r="I225" s="544"/>
      <c r="J225" s="493"/>
    </row>
    <row r="226" spans="1:10" ht="12.75">
      <c r="A226" s="510">
        <v>1</v>
      </c>
      <c r="B226" s="491"/>
      <c r="C226" s="495"/>
      <c r="D226" s="511"/>
      <c r="E226" s="267"/>
      <c r="F226" s="267"/>
      <c r="G226" s="267"/>
      <c r="H226" s="267"/>
      <c r="I226" s="412"/>
      <c r="J226" s="267"/>
    </row>
    <row r="227" spans="1:10" s="489" customFormat="1" ht="12.75">
      <c r="A227" s="1500" t="s">
        <v>289</v>
      </c>
      <c r="B227" s="1501"/>
      <c r="C227" s="496">
        <f>SUM(C226)</f>
        <v>0</v>
      </c>
      <c r="D227" s="512">
        <f>SUM(D226)</f>
        <v>0</v>
      </c>
      <c r="E227" s="488"/>
      <c r="F227" s="488"/>
      <c r="G227" s="488"/>
      <c r="H227" s="488"/>
      <c r="I227" s="545"/>
      <c r="J227" s="488"/>
    </row>
    <row r="228" spans="1:10" ht="12.75">
      <c r="A228" s="513"/>
      <c r="B228" s="506"/>
      <c r="C228" s="506"/>
      <c r="D228" s="514"/>
      <c r="E228" s="267"/>
      <c r="F228" s="267"/>
      <c r="G228" s="267"/>
      <c r="H228" s="267"/>
      <c r="I228" s="412"/>
      <c r="J228" s="267"/>
    </row>
    <row r="229" spans="1:10" s="494" customFormat="1" ht="33.75">
      <c r="A229" s="517" t="s">
        <v>271</v>
      </c>
      <c r="B229" s="492" t="s">
        <v>284</v>
      </c>
      <c r="C229" s="492" t="s">
        <v>439</v>
      </c>
      <c r="D229" s="518" t="s">
        <v>399</v>
      </c>
      <c r="E229" s="493"/>
      <c r="F229" s="493"/>
      <c r="G229" s="493"/>
      <c r="H229" s="493"/>
      <c r="I229" s="544"/>
      <c r="J229" s="493"/>
    </row>
    <row r="230" spans="1:10" ht="12.75">
      <c r="A230" s="510">
        <v>1</v>
      </c>
      <c r="B230" s="491" t="s">
        <v>285</v>
      </c>
      <c r="C230" s="495">
        <f>SUM(C206,C223)</f>
        <v>36088</v>
      </c>
      <c r="D230" s="511">
        <f>SUM(D206,D223)</f>
        <v>30000</v>
      </c>
      <c r="E230" s="267"/>
      <c r="F230" s="267"/>
      <c r="G230" s="267"/>
      <c r="H230" s="267"/>
      <c r="I230" s="412"/>
      <c r="J230" s="267"/>
    </row>
    <row r="231" spans="1:10" ht="12.75">
      <c r="A231" s="510">
        <v>2</v>
      </c>
      <c r="B231" s="491" t="s">
        <v>286</v>
      </c>
      <c r="C231" s="495">
        <f>SUM(C210)</f>
        <v>4979</v>
      </c>
      <c r="D231" s="511">
        <f>SUM(D210)</f>
        <v>5000</v>
      </c>
      <c r="E231" s="267"/>
      <c r="F231" s="267"/>
      <c r="G231" s="267"/>
      <c r="H231" s="267"/>
      <c r="I231" s="412"/>
      <c r="J231" s="267"/>
    </row>
    <row r="232" spans="1:10" ht="12.75">
      <c r="A232" s="510">
        <v>3</v>
      </c>
      <c r="B232" s="491" t="s">
        <v>287</v>
      </c>
      <c r="C232" s="495">
        <f>SUM(C219,C227)</f>
        <v>95160.4</v>
      </c>
      <c r="D232" s="511">
        <f>SUM(D219,D227)</f>
        <v>115000</v>
      </c>
      <c r="E232" s="267"/>
      <c r="F232" s="267"/>
      <c r="G232" s="267"/>
      <c r="H232" s="267"/>
      <c r="I232" s="412"/>
      <c r="J232" s="267"/>
    </row>
    <row r="233" spans="1:10" s="489" customFormat="1" ht="13.5" thickBot="1">
      <c r="A233" s="540" t="s">
        <v>288</v>
      </c>
      <c r="B233" s="541"/>
      <c r="C233" s="542">
        <f>SUM(C230:C232)</f>
        <v>136227.4</v>
      </c>
      <c r="D233" s="543">
        <f>SUM(D230:D232)</f>
        <v>150000</v>
      </c>
      <c r="E233" s="488"/>
      <c r="F233" s="488"/>
      <c r="G233" s="488"/>
      <c r="H233" s="488"/>
      <c r="I233" s="545"/>
      <c r="J233" s="488"/>
    </row>
    <row r="234" spans="1:10" ht="12.75">
      <c r="A234" s="267"/>
      <c r="B234" s="267"/>
      <c r="C234" s="267"/>
      <c r="D234" s="267"/>
      <c r="E234" s="267"/>
      <c r="F234" s="267"/>
      <c r="G234" s="267"/>
      <c r="H234" s="267"/>
      <c r="I234" s="412"/>
      <c r="J234" s="267"/>
    </row>
    <row r="235" spans="1:10" ht="12.75">
      <c r="A235" s="267"/>
      <c r="B235" s="267"/>
      <c r="C235" s="267"/>
      <c r="D235" s="267"/>
      <c r="E235" s="267"/>
      <c r="F235" s="267"/>
      <c r="G235" s="267"/>
      <c r="H235" s="267"/>
      <c r="I235" s="412"/>
      <c r="J235" s="267"/>
    </row>
    <row r="236" spans="1:10" ht="12.75">
      <c r="A236" s="267"/>
      <c r="B236" s="267"/>
      <c r="C236" s="267"/>
      <c r="D236" s="267"/>
      <c r="E236" s="267"/>
      <c r="F236" s="267"/>
      <c r="G236" s="267"/>
      <c r="H236" s="267"/>
      <c r="I236" s="412"/>
      <c r="J236" s="267"/>
    </row>
    <row r="237" spans="1:10" ht="12.75">
      <c r="A237" s="267"/>
      <c r="B237" s="267"/>
      <c r="C237" s="267"/>
      <c r="D237" s="267"/>
      <c r="E237" s="267"/>
      <c r="F237" s="267"/>
      <c r="G237" s="267"/>
      <c r="H237" s="267"/>
      <c r="I237" s="412"/>
      <c r="J237" s="267"/>
    </row>
    <row r="238" spans="1:10" ht="12.75">
      <c r="A238" s="267"/>
      <c r="B238" s="267"/>
      <c r="C238" s="267"/>
      <c r="D238" s="267"/>
      <c r="E238" s="267"/>
      <c r="F238" s="267"/>
      <c r="G238" s="267"/>
      <c r="H238" s="267"/>
      <c r="I238" s="412"/>
      <c r="J238" s="267"/>
    </row>
    <row r="239" spans="1:10" ht="12.75">
      <c r="A239" s="267"/>
      <c r="B239" s="267"/>
      <c r="C239" s="267"/>
      <c r="D239" s="267"/>
      <c r="E239" s="267"/>
      <c r="F239" s="267"/>
      <c r="G239" s="267"/>
      <c r="H239" s="267"/>
      <c r="I239" s="412"/>
      <c r="J239" s="267"/>
    </row>
    <row r="240" spans="1:10" ht="12.75">
      <c r="A240" s="267"/>
      <c r="B240" s="267"/>
      <c r="C240" s="267"/>
      <c r="D240" s="267"/>
      <c r="E240" s="267"/>
      <c r="F240" s="267"/>
      <c r="G240" s="267"/>
      <c r="H240" s="267"/>
      <c r="I240" s="412"/>
      <c r="J240" s="267"/>
    </row>
    <row r="241" spans="1:10" ht="12.75">
      <c r="A241" s="267"/>
      <c r="B241" s="267"/>
      <c r="C241" s="267"/>
      <c r="D241" s="267"/>
      <c r="E241" s="267"/>
      <c r="F241" s="267"/>
      <c r="G241" s="267"/>
      <c r="H241" s="267"/>
      <c r="I241" s="412"/>
      <c r="J241" s="267"/>
    </row>
    <row r="242" spans="1:10" ht="12.75">
      <c r="A242" s="267"/>
      <c r="B242" s="267"/>
      <c r="C242" s="267"/>
      <c r="D242" s="267"/>
      <c r="E242" s="267"/>
      <c r="F242" s="267"/>
      <c r="G242" s="267"/>
      <c r="H242" s="267"/>
      <c r="I242" s="412"/>
      <c r="J242" s="267"/>
    </row>
    <row r="243" spans="1:10" ht="12.75">
      <c r="A243" s="267"/>
      <c r="B243" s="267"/>
      <c r="C243" s="267"/>
      <c r="D243" s="267"/>
      <c r="E243" s="267"/>
      <c r="F243" s="267"/>
      <c r="G243" s="267"/>
      <c r="H243" s="267"/>
      <c r="I243" s="412"/>
      <c r="J243" s="267"/>
    </row>
    <row r="244" spans="1:10" ht="12.75">
      <c r="A244" s="267"/>
      <c r="B244" s="267"/>
      <c r="C244" s="267"/>
      <c r="D244" s="267"/>
      <c r="E244" s="267"/>
      <c r="F244" s="267"/>
      <c r="G244" s="267"/>
      <c r="H244" s="267"/>
      <c r="I244" s="412"/>
      <c r="J244" s="267"/>
    </row>
    <row r="245" spans="1:10" ht="12.75">
      <c r="A245" s="267"/>
      <c r="B245" s="267"/>
      <c r="C245" s="267"/>
      <c r="D245" s="267"/>
      <c r="E245" s="267"/>
      <c r="F245" s="267"/>
      <c r="G245" s="267"/>
      <c r="H245" s="267"/>
      <c r="I245" s="412"/>
      <c r="J245" s="267"/>
    </row>
    <row r="246" spans="1:10" ht="12.75">
      <c r="A246" s="267"/>
      <c r="B246" s="267"/>
      <c r="C246" s="267"/>
      <c r="D246" s="267"/>
      <c r="E246" s="267"/>
      <c r="F246" s="267"/>
      <c r="G246" s="267"/>
      <c r="H246" s="267"/>
      <c r="I246" s="412"/>
      <c r="J246" s="267"/>
    </row>
    <row r="247" spans="1:10" ht="12.75">
      <c r="A247" s="267"/>
      <c r="B247" s="267"/>
      <c r="C247" s="267"/>
      <c r="D247" s="267"/>
      <c r="E247" s="267"/>
      <c r="F247" s="267"/>
      <c r="G247" s="267"/>
      <c r="H247" s="267"/>
      <c r="I247" s="412"/>
      <c r="J247" s="267"/>
    </row>
    <row r="248" spans="1:10" ht="12.75">
      <c r="A248" s="267"/>
      <c r="B248" s="267"/>
      <c r="C248" s="267"/>
      <c r="D248" s="267"/>
      <c r="E248" s="267"/>
      <c r="F248" s="267"/>
      <c r="G248" s="267"/>
      <c r="H248" s="267"/>
      <c r="I248" s="412"/>
      <c r="J248" s="267"/>
    </row>
    <row r="249" spans="1:10" ht="12.75">
      <c r="A249" s="267"/>
      <c r="B249" s="267"/>
      <c r="C249" s="267"/>
      <c r="D249" s="267"/>
      <c r="E249" s="267"/>
      <c r="F249" s="267"/>
      <c r="G249" s="267"/>
      <c r="H249" s="267"/>
      <c r="I249" s="412"/>
      <c r="J249" s="267"/>
    </row>
    <row r="250" spans="1:10" ht="12.75">
      <c r="A250" s="267"/>
      <c r="B250" s="267"/>
      <c r="C250" s="267"/>
      <c r="D250" s="267"/>
      <c r="E250" s="267"/>
      <c r="F250" s="267"/>
      <c r="G250" s="267"/>
      <c r="H250" s="267"/>
      <c r="I250" s="412"/>
      <c r="J250" s="267"/>
    </row>
    <row r="251" spans="1:10" ht="12.75">
      <c r="A251" s="267"/>
      <c r="B251" s="267"/>
      <c r="C251" s="267"/>
      <c r="D251" s="267"/>
      <c r="E251" s="267"/>
      <c r="F251" s="267"/>
      <c r="G251" s="267"/>
      <c r="H251" s="267"/>
      <c r="I251" s="412"/>
      <c r="J251" s="267"/>
    </row>
    <row r="252" spans="1:10" ht="12.75">
      <c r="A252" s="267"/>
      <c r="B252" s="267"/>
      <c r="C252" s="267"/>
      <c r="D252" s="267"/>
      <c r="E252" s="267"/>
      <c r="F252" s="267"/>
      <c r="G252" s="267"/>
      <c r="H252" s="267"/>
      <c r="I252" s="412"/>
      <c r="J252" s="267"/>
    </row>
    <row r="253" spans="1:10" ht="12.75">
      <c r="A253" s="267"/>
      <c r="B253" s="267"/>
      <c r="C253" s="267"/>
      <c r="D253" s="267"/>
      <c r="E253" s="267"/>
      <c r="F253" s="267"/>
      <c r="G253" s="267"/>
      <c r="H253" s="267"/>
      <c r="I253" s="412"/>
      <c r="J253" s="267"/>
    </row>
    <row r="254" spans="1:10" ht="12.75">
      <c r="A254" s="267"/>
      <c r="B254" s="267"/>
      <c r="C254" s="267"/>
      <c r="D254" s="267"/>
      <c r="E254" s="267"/>
      <c r="F254" s="267"/>
      <c r="G254" s="267"/>
      <c r="H254" s="267"/>
      <c r="I254" s="412"/>
      <c r="J254" s="267"/>
    </row>
    <row r="255" spans="1:10" ht="12.75">
      <c r="A255" s="267"/>
      <c r="B255" s="267"/>
      <c r="C255" s="267"/>
      <c r="D255" s="267"/>
      <c r="E255" s="267"/>
      <c r="F255" s="267"/>
      <c r="G255" s="267"/>
      <c r="H255" s="267"/>
      <c r="I255" s="412"/>
      <c r="J255" s="267"/>
    </row>
    <row r="256" spans="1:10" ht="12.75">
      <c r="A256" s="267"/>
      <c r="B256" s="267"/>
      <c r="C256" s="267"/>
      <c r="D256" s="267"/>
      <c r="E256" s="267"/>
      <c r="F256" s="267"/>
      <c r="G256" s="267"/>
      <c r="H256" s="267"/>
      <c r="I256" s="412"/>
      <c r="J256" s="267"/>
    </row>
    <row r="257" spans="1:10" ht="12.75">
      <c r="A257" s="267"/>
      <c r="B257" s="267"/>
      <c r="C257" s="267"/>
      <c r="D257" s="267"/>
      <c r="E257" s="267"/>
      <c r="F257" s="267"/>
      <c r="G257" s="267"/>
      <c r="H257" s="267"/>
      <c r="I257" s="412"/>
      <c r="J257" s="267"/>
    </row>
    <row r="258" spans="1:10" ht="12.75">
      <c r="A258" s="267"/>
      <c r="B258" s="267"/>
      <c r="C258" s="267"/>
      <c r="D258" s="267"/>
      <c r="E258" s="267"/>
      <c r="F258" s="267"/>
      <c r="G258" s="267"/>
      <c r="H258" s="267"/>
      <c r="I258" s="412"/>
      <c r="J258" s="267"/>
    </row>
    <row r="259" spans="1:10" ht="12.75">
      <c r="A259" s="267"/>
      <c r="B259" s="267"/>
      <c r="C259" s="267"/>
      <c r="D259" s="267"/>
      <c r="E259" s="267"/>
      <c r="F259" s="267"/>
      <c r="G259" s="267"/>
      <c r="H259" s="267"/>
      <c r="I259" s="412"/>
      <c r="J259" s="267"/>
    </row>
    <row r="260" spans="1:10" ht="12.75">
      <c r="A260" s="267"/>
      <c r="B260" s="267"/>
      <c r="C260" s="267"/>
      <c r="D260" s="267"/>
      <c r="E260" s="267"/>
      <c r="F260" s="267"/>
      <c r="G260" s="267"/>
      <c r="H260" s="267"/>
      <c r="I260" s="412"/>
      <c r="J260" s="267"/>
    </row>
    <row r="261" spans="1:10" ht="12.75">
      <c r="A261" s="267"/>
      <c r="B261" s="267"/>
      <c r="C261" s="267"/>
      <c r="D261" s="267"/>
      <c r="E261" s="267"/>
      <c r="F261" s="267"/>
      <c r="G261" s="267"/>
      <c r="H261" s="267"/>
      <c r="I261" s="412"/>
      <c r="J261" s="267"/>
    </row>
    <row r="262" spans="1:10" ht="12.75">
      <c r="A262" s="267"/>
      <c r="B262" s="267"/>
      <c r="C262" s="267"/>
      <c r="D262" s="267"/>
      <c r="E262" s="267"/>
      <c r="F262" s="267"/>
      <c r="G262" s="267"/>
      <c r="H262" s="267"/>
      <c r="I262" s="412"/>
      <c r="J262" s="267"/>
    </row>
    <row r="263" spans="1:10" ht="12.75">
      <c r="A263" s="267"/>
      <c r="B263" s="267"/>
      <c r="C263" s="267"/>
      <c r="D263" s="267"/>
      <c r="E263" s="267"/>
      <c r="F263" s="267"/>
      <c r="G263" s="267"/>
      <c r="H263" s="267"/>
      <c r="I263" s="412"/>
      <c r="J263" s="267"/>
    </row>
    <row r="264" spans="1:10" ht="12.75">
      <c r="A264" s="267"/>
      <c r="B264" s="267"/>
      <c r="C264" s="267"/>
      <c r="D264" s="267"/>
      <c r="E264" s="267"/>
      <c r="F264" s="267"/>
      <c r="G264" s="267"/>
      <c r="H264" s="267"/>
      <c r="I264" s="412"/>
      <c r="J264" s="267"/>
    </row>
    <row r="265" spans="1:10" ht="12.75">
      <c r="A265" s="267"/>
      <c r="B265" s="267"/>
      <c r="C265" s="267"/>
      <c r="D265" s="267"/>
      <c r="E265" s="267"/>
      <c r="F265" s="267"/>
      <c r="G265" s="267"/>
      <c r="H265" s="267"/>
      <c r="I265" s="412"/>
      <c r="J265" s="267"/>
    </row>
    <row r="266" spans="1:10" ht="12.75">
      <c r="A266" s="267"/>
      <c r="B266" s="267"/>
      <c r="C266" s="267"/>
      <c r="D266" s="267"/>
      <c r="E266" s="267"/>
      <c r="F266" s="267"/>
      <c r="G266" s="267"/>
      <c r="H266" s="267"/>
      <c r="I266" s="412"/>
      <c r="J266" s="267"/>
    </row>
    <row r="267" spans="1:10" ht="12.75">
      <c r="A267" s="267"/>
      <c r="B267" s="267"/>
      <c r="C267" s="267"/>
      <c r="D267" s="267"/>
      <c r="E267" s="267"/>
      <c r="F267" s="267"/>
      <c r="G267" s="267"/>
      <c r="H267" s="267"/>
      <c r="I267" s="412"/>
      <c r="J267" s="267"/>
    </row>
    <row r="268" spans="1:10" ht="12.75">
      <c r="A268" s="267"/>
      <c r="B268" s="267"/>
      <c r="C268" s="267"/>
      <c r="D268" s="267"/>
      <c r="E268" s="267"/>
      <c r="F268" s="267"/>
      <c r="G268" s="267"/>
      <c r="H268" s="267"/>
      <c r="I268" s="412"/>
      <c r="J268" s="267"/>
    </row>
    <row r="269" spans="1:10" ht="12.75">
      <c r="A269" s="267"/>
      <c r="B269" s="267"/>
      <c r="C269" s="267"/>
      <c r="D269" s="267"/>
      <c r="E269" s="267"/>
      <c r="F269" s="267"/>
      <c r="G269" s="267"/>
      <c r="H269" s="267"/>
      <c r="I269" s="412"/>
      <c r="J269" s="267"/>
    </row>
    <row r="270" spans="1:10" ht="12.75">
      <c r="A270" s="267"/>
      <c r="B270" s="267"/>
      <c r="C270" s="267"/>
      <c r="D270" s="267"/>
      <c r="E270" s="267"/>
      <c r="F270" s="267"/>
      <c r="G270" s="267"/>
      <c r="H270" s="267"/>
      <c r="I270" s="412"/>
      <c r="J270" s="267"/>
    </row>
    <row r="271" spans="1:10" ht="12.75">
      <c r="A271" s="267"/>
      <c r="B271" s="267"/>
      <c r="C271" s="267"/>
      <c r="D271" s="267"/>
      <c r="E271" s="267"/>
      <c r="F271" s="267"/>
      <c r="G271" s="267"/>
      <c r="H271" s="267"/>
      <c r="I271" s="412"/>
      <c r="J271" s="267"/>
    </row>
    <row r="272" spans="1:10" ht="12.75">
      <c r="A272" s="267"/>
      <c r="B272" s="267"/>
      <c r="C272" s="267"/>
      <c r="D272" s="267"/>
      <c r="E272" s="267"/>
      <c r="F272" s="267"/>
      <c r="G272" s="267"/>
      <c r="H272" s="267"/>
      <c r="I272" s="412"/>
      <c r="J272" s="267"/>
    </row>
    <row r="273" spans="1:10" ht="12.75">
      <c r="A273" s="267"/>
      <c r="B273" s="267"/>
      <c r="C273" s="267"/>
      <c r="D273" s="267"/>
      <c r="E273" s="267"/>
      <c r="F273" s="267"/>
      <c r="G273" s="267"/>
      <c r="H273" s="267"/>
      <c r="I273" s="412"/>
      <c r="J273" s="267"/>
    </row>
    <row r="274" spans="1:10" ht="12.75">
      <c r="A274" s="267"/>
      <c r="B274" s="267"/>
      <c r="C274" s="267"/>
      <c r="D274" s="267"/>
      <c r="E274" s="267"/>
      <c r="F274" s="267"/>
      <c r="G274" s="267"/>
      <c r="H274" s="267"/>
      <c r="I274" s="412"/>
      <c r="J274" s="267"/>
    </row>
    <row r="275" spans="1:10" ht="12.75">
      <c r="A275" s="267"/>
      <c r="B275" s="267"/>
      <c r="C275" s="267"/>
      <c r="D275" s="267"/>
      <c r="E275" s="267"/>
      <c r="F275" s="267"/>
      <c r="G275" s="267"/>
      <c r="H275" s="267"/>
      <c r="I275" s="412"/>
      <c r="J275" s="267"/>
    </row>
    <row r="276" spans="1:10" ht="12.75">
      <c r="A276" s="267"/>
      <c r="B276" s="267"/>
      <c r="C276" s="267"/>
      <c r="D276" s="267"/>
      <c r="E276" s="267"/>
      <c r="F276" s="267"/>
      <c r="G276" s="267"/>
      <c r="H276" s="267"/>
      <c r="I276" s="412"/>
      <c r="J276" s="267"/>
    </row>
    <row r="277" spans="1:10" ht="12.75">
      <c r="A277" s="267"/>
      <c r="B277" s="267"/>
      <c r="C277" s="267"/>
      <c r="D277" s="267"/>
      <c r="E277" s="267"/>
      <c r="F277" s="267"/>
      <c r="G277" s="267"/>
      <c r="H277" s="267"/>
      <c r="I277" s="412"/>
      <c r="J277" s="267"/>
    </row>
    <row r="278" spans="1:10" ht="12.75">
      <c r="A278" s="267"/>
      <c r="B278" s="267"/>
      <c r="C278" s="267"/>
      <c r="D278" s="267"/>
      <c r="E278" s="267"/>
      <c r="F278" s="267"/>
      <c r="G278" s="267"/>
      <c r="H278" s="267"/>
      <c r="I278" s="412"/>
      <c r="J278" s="267"/>
    </row>
    <row r="279" spans="1:10" ht="12.75">
      <c r="A279" s="267"/>
      <c r="B279" s="267"/>
      <c r="C279" s="267"/>
      <c r="D279" s="267"/>
      <c r="E279" s="267"/>
      <c r="F279" s="267"/>
      <c r="G279" s="267"/>
      <c r="H279" s="267"/>
      <c r="I279" s="412"/>
      <c r="J279" s="267"/>
    </row>
    <row r="280" spans="1:10" ht="12.75">
      <c r="A280" s="267"/>
      <c r="B280" s="267"/>
      <c r="C280" s="267"/>
      <c r="D280" s="267"/>
      <c r="E280" s="267"/>
      <c r="F280" s="267"/>
      <c r="G280" s="267"/>
      <c r="H280" s="267"/>
      <c r="I280" s="412"/>
      <c r="J280" s="267"/>
    </row>
    <row r="281" spans="1:10" ht="12.75">
      <c r="A281" s="267"/>
      <c r="B281" s="267"/>
      <c r="C281" s="267"/>
      <c r="D281" s="267"/>
      <c r="E281" s="267"/>
      <c r="F281" s="267"/>
      <c r="G281" s="267"/>
      <c r="H281" s="267"/>
      <c r="I281" s="412"/>
      <c r="J281" s="267"/>
    </row>
    <row r="282" spans="1:10" ht="12.75">
      <c r="A282" s="267"/>
      <c r="B282" s="267"/>
      <c r="C282" s="267"/>
      <c r="D282" s="267"/>
      <c r="E282" s="267"/>
      <c r="F282" s="267"/>
      <c r="G282" s="267"/>
      <c r="H282" s="267"/>
      <c r="I282" s="412"/>
      <c r="J282" s="267"/>
    </row>
    <row r="283" spans="1:10" ht="12.75">
      <c r="A283" s="267"/>
      <c r="B283" s="267"/>
      <c r="C283" s="267"/>
      <c r="D283" s="267"/>
      <c r="E283" s="267"/>
      <c r="F283" s="267"/>
      <c r="G283" s="267"/>
      <c r="H283" s="267"/>
      <c r="I283" s="412"/>
      <c r="J283" s="267"/>
    </row>
    <row r="284" spans="1:10" ht="12.75">
      <c r="A284" s="267"/>
      <c r="B284" s="267"/>
      <c r="C284" s="267"/>
      <c r="D284" s="267"/>
      <c r="E284" s="267"/>
      <c r="F284" s="267"/>
      <c r="G284" s="267"/>
      <c r="H284" s="267"/>
      <c r="I284" s="412"/>
      <c r="J284" s="267"/>
    </row>
    <row r="285" spans="1:10" ht="12.75">
      <c r="A285" s="267"/>
      <c r="B285" s="267"/>
      <c r="C285" s="267"/>
      <c r="D285" s="267"/>
      <c r="E285" s="267"/>
      <c r="F285" s="267"/>
      <c r="G285" s="267"/>
      <c r="H285" s="267"/>
      <c r="I285" s="412"/>
      <c r="J285" s="267"/>
    </row>
    <row r="286" spans="1:10" ht="12.75">
      <c r="A286" s="267"/>
      <c r="B286" s="267"/>
      <c r="C286" s="267"/>
      <c r="D286" s="267"/>
      <c r="E286" s="267"/>
      <c r="F286" s="267"/>
      <c r="G286" s="267"/>
      <c r="H286" s="267"/>
      <c r="I286" s="412"/>
      <c r="J286" s="267"/>
    </row>
    <row r="287" spans="1:10" ht="12.75">
      <c r="A287" s="267"/>
      <c r="B287" s="267"/>
      <c r="C287" s="267"/>
      <c r="D287" s="267"/>
      <c r="E287" s="267"/>
      <c r="F287" s="267"/>
      <c r="G287" s="267"/>
      <c r="H287" s="267"/>
      <c r="I287" s="412"/>
      <c r="J287" s="267"/>
    </row>
    <row r="288" spans="1:10" ht="12.75">
      <c r="A288" s="267"/>
      <c r="B288" s="267"/>
      <c r="C288" s="267"/>
      <c r="D288" s="267"/>
      <c r="E288" s="267"/>
      <c r="F288" s="267"/>
      <c r="G288" s="267"/>
      <c r="H288" s="267"/>
      <c r="I288" s="412"/>
      <c r="J288" s="267"/>
    </row>
    <row r="289" spans="1:10" ht="12.75">
      <c r="A289" s="267"/>
      <c r="B289" s="267"/>
      <c r="C289" s="267"/>
      <c r="D289" s="267"/>
      <c r="E289" s="267"/>
      <c r="F289" s="267"/>
      <c r="G289" s="267"/>
      <c r="H289" s="267"/>
      <c r="I289" s="412"/>
      <c r="J289" s="267"/>
    </row>
    <row r="290" spans="1:10" ht="12.75">
      <c r="A290" s="267"/>
      <c r="B290" s="267"/>
      <c r="C290" s="267"/>
      <c r="D290" s="267"/>
      <c r="E290" s="267"/>
      <c r="F290" s="267"/>
      <c r="G290" s="267"/>
      <c r="H290" s="267"/>
      <c r="I290" s="412"/>
      <c r="J290" s="267"/>
    </row>
    <row r="291" spans="1:10" ht="12.75">
      <c r="A291" s="267"/>
      <c r="B291" s="267"/>
      <c r="C291" s="267"/>
      <c r="D291" s="267"/>
      <c r="E291" s="267"/>
      <c r="F291" s="267"/>
      <c r="G291" s="267"/>
      <c r="H291" s="267"/>
      <c r="I291" s="412"/>
      <c r="J291" s="267"/>
    </row>
    <row r="292" spans="1:10" ht="12.75">
      <c r="A292" s="267"/>
      <c r="B292" s="267"/>
      <c r="C292" s="267"/>
      <c r="D292" s="267"/>
      <c r="E292" s="267"/>
      <c r="F292" s="267"/>
      <c r="G292" s="267"/>
      <c r="H292" s="267"/>
      <c r="I292" s="412"/>
      <c r="J292" s="267"/>
    </row>
    <row r="293" spans="1:10" ht="12.75">
      <c r="A293" s="267"/>
      <c r="B293" s="267"/>
      <c r="C293" s="267"/>
      <c r="D293" s="267"/>
      <c r="E293" s="267"/>
      <c r="F293" s="267"/>
      <c r="G293" s="267"/>
      <c r="H293" s="267"/>
      <c r="I293" s="412"/>
      <c r="J293" s="267"/>
    </row>
    <row r="294" spans="1:10" ht="12.75">
      <c r="A294" s="267"/>
      <c r="B294" s="267"/>
      <c r="C294" s="267"/>
      <c r="D294" s="267"/>
      <c r="E294" s="267"/>
      <c r="F294" s="267"/>
      <c r="G294" s="267"/>
      <c r="H294" s="267"/>
      <c r="I294" s="412"/>
      <c r="J294" s="267"/>
    </row>
    <row r="295" spans="1:10" ht="12.75">
      <c r="A295" s="267"/>
      <c r="B295" s="267"/>
      <c r="C295" s="267"/>
      <c r="D295" s="267"/>
      <c r="E295" s="267"/>
      <c r="F295" s="267"/>
      <c r="G295" s="267"/>
      <c r="H295" s="267"/>
      <c r="I295" s="412"/>
      <c r="J295" s="267"/>
    </row>
    <row r="296" spans="1:10" ht="12.75">
      <c r="A296" s="267"/>
      <c r="B296" s="267"/>
      <c r="C296" s="267"/>
      <c r="D296" s="267"/>
      <c r="E296" s="267"/>
      <c r="F296" s="267"/>
      <c r="G296" s="267"/>
      <c r="H296" s="267"/>
      <c r="I296" s="412"/>
      <c r="J296" s="267"/>
    </row>
    <row r="297" spans="1:10" ht="12.75">
      <c r="A297" s="267"/>
      <c r="B297" s="267"/>
      <c r="C297" s="267"/>
      <c r="D297" s="267"/>
      <c r="E297" s="267"/>
      <c r="F297" s="267"/>
      <c r="G297" s="267"/>
      <c r="H297" s="267"/>
      <c r="I297" s="412"/>
      <c r="J297" s="267"/>
    </row>
    <row r="298" spans="1:10" ht="12.75">
      <c r="A298" s="267"/>
      <c r="B298" s="267"/>
      <c r="C298" s="267"/>
      <c r="D298" s="267"/>
      <c r="E298" s="267"/>
      <c r="F298" s="267"/>
      <c r="G298" s="267"/>
      <c r="H298" s="267"/>
      <c r="I298" s="412"/>
      <c r="J298" s="267"/>
    </row>
    <row r="299" spans="1:10" ht="12.75">
      <c r="A299" s="267"/>
      <c r="B299" s="267"/>
      <c r="C299" s="267"/>
      <c r="D299" s="267"/>
      <c r="E299" s="267"/>
      <c r="F299" s="267"/>
      <c r="G299" s="267"/>
      <c r="H299" s="267"/>
      <c r="I299" s="412"/>
      <c r="J299" s="267"/>
    </row>
    <row r="300" spans="1:10" ht="12.75">
      <c r="A300" s="267"/>
      <c r="B300" s="267"/>
      <c r="C300" s="267"/>
      <c r="D300" s="267"/>
      <c r="E300" s="267"/>
      <c r="F300" s="267"/>
      <c r="G300" s="267"/>
      <c r="H300" s="267"/>
      <c r="I300" s="412"/>
      <c r="J300" s="267"/>
    </row>
    <row r="301" spans="1:10" ht="12.75">
      <c r="A301" s="267"/>
      <c r="B301" s="267"/>
      <c r="C301" s="267"/>
      <c r="D301" s="267"/>
      <c r="E301" s="267"/>
      <c r="F301" s="267"/>
      <c r="G301" s="267"/>
      <c r="H301" s="267"/>
      <c r="I301" s="412"/>
      <c r="J301" s="267"/>
    </row>
    <row r="302" spans="1:10" ht="12.75">
      <c r="A302" s="267"/>
      <c r="B302" s="267"/>
      <c r="C302" s="267"/>
      <c r="D302" s="267"/>
      <c r="E302" s="267"/>
      <c r="F302" s="267"/>
      <c r="G302" s="267"/>
      <c r="H302" s="267"/>
      <c r="I302" s="412"/>
      <c r="J302" s="267"/>
    </row>
    <row r="303" spans="1:10" ht="12.75">
      <c r="A303" s="267"/>
      <c r="B303" s="267"/>
      <c r="C303" s="267"/>
      <c r="D303" s="267"/>
      <c r="E303" s="267"/>
      <c r="F303" s="267"/>
      <c r="G303" s="267"/>
      <c r="H303" s="267"/>
      <c r="I303" s="412"/>
      <c r="J303" s="267"/>
    </row>
    <row r="304" spans="1:10" ht="12.75">
      <c r="A304" s="267"/>
      <c r="B304" s="267"/>
      <c r="C304" s="267"/>
      <c r="D304" s="267"/>
      <c r="E304" s="267"/>
      <c r="F304" s="267"/>
      <c r="G304" s="267"/>
      <c r="H304" s="267"/>
      <c r="I304" s="412"/>
      <c r="J304" s="267"/>
    </row>
    <row r="305" spans="1:10" ht="12.75">
      <c r="A305" s="267"/>
      <c r="B305" s="267"/>
      <c r="C305" s="267"/>
      <c r="D305" s="267"/>
      <c r="E305" s="267"/>
      <c r="F305" s="267"/>
      <c r="G305" s="267"/>
      <c r="H305" s="267"/>
      <c r="I305" s="412"/>
      <c r="J305" s="267"/>
    </row>
    <row r="306" spans="1:10" ht="12.75">
      <c r="A306" s="267"/>
      <c r="B306" s="267"/>
      <c r="C306" s="267"/>
      <c r="D306" s="267"/>
      <c r="E306" s="267"/>
      <c r="F306" s="267"/>
      <c r="G306" s="267"/>
      <c r="H306" s="267"/>
      <c r="I306" s="412"/>
      <c r="J306" s="267"/>
    </row>
    <row r="307" spans="1:10" ht="12.75">
      <c r="A307" s="267"/>
      <c r="B307" s="267"/>
      <c r="C307" s="267"/>
      <c r="D307" s="267"/>
      <c r="E307" s="267"/>
      <c r="F307" s="267"/>
      <c r="G307" s="267"/>
      <c r="H307" s="267"/>
      <c r="I307" s="412"/>
      <c r="J307" s="267"/>
    </row>
    <row r="308" spans="1:10" ht="12.75">
      <c r="A308" s="267"/>
      <c r="B308" s="267"/>
      <c r="C308" s="267"/>
      <c r="D308" s="267"/>
      <c r="E308" s="267"/>
      <c r="F308" s="267"/>
      <c r="G308" s="267"/>
      <c r="H308" s="267"/>
      <c r="I308" s="412"/>
      <c r="J308" s="267"/>
    </row>
    <row r="309" spans="1:10" ht="12.75">
      <c r="A309" s="267"/>
      <c r="B309" s="267"/>
      <c r="C309" s="267"/>
      <c r="D309" s="267"/>
      <c r="E309" s="267"/>
      <c r="F309" s="267"/>
      <c r="G309" s="267"/>
      <c r="H309" s="267"/>
      <c r="I309" s="412"/>
      <c r="J309" s="267"/>
    </row>
    <row r="310" spans="1:10" ht="12.75">
      <c r="A310" s="267"/>
      <c r="B310" s="267"/>
      <c r="C310" s="267"/>
      <c r="D310" s="267"/>
      <c r="E310" s="267"/>
      <c r="F310" s="267"/>
      <c r="G310" s="267"/>
      <c r="H310" s="267"/>
      <c r="I310" s="412"/>
      <c r="J310" s="267"/>
    </row>
    <row r="311" spans="1:10" ht="12.75">
      <c r="A311" s="267"/>
      <c r="B311" s="267"/>
      <c r="C311" s="267"/>
      <c r="D311" s="267"/>
      <c r="E311" s="267"/>
      <c r="F311" s="267"/>
      <c r="G311" s="267"/>
      <c r="H311" s="267"/>
      <c r="I311" s="412"/>
      <c r="J311" s="267"/>
    </row>
    <row r="312" spans="1:10" ht="12.75">
      <c r="A312" s="267"/>
      <c r="B312" s="267"/>
      <c r="C312" s="267"/>
      <c r="D312" s="267"/>
      <c r="E312" s="267"/>
      <c r="F312" s="267"/>
      <c r="G312" s="267"/>
      <c r="H312" s="267"/>
      <c r="I312" s="412"/>
      <c r="J312" s="267"/>
    </row>
    <row r="313" spans="1:10" ht="12.75">
      <c r="A313" s="267"/>
      <c r="B313" s="267"/>
      <c r="C313" s="267"/>
      <c r="D313" s="267"/>
      <c r="E313" s="267"/>
      <c r="F313" s="267"/>
      <c r="G313" s="267"/>
      <c r="H313" s="267"/>
      <c r="I313" s="412"/>
      <c r="J313" s="267"/>
    </row>
    <row r="314" spans="1:10" ht="12.75">
      <c r="A314" s="267"/>
      <c r="B314" s="267"/>
      <c r="C314" s="267"/>
      <c r="D314" s="267"/>
      <c r="E314" s="267"/>
      <c r="F314" s="267"/>
      <c r="G314" s="267"/>
      <c r="H314" s="267"/>
      <c r="I314" s="412"/>
      <c r="J314" s="267"/>
    </row>
    <row r="315" spans="1:10" ht="12.75">
      <c r="A315" s="267"/>
      <c r="B315" s="267"/>
      <c r="C315" s="267"/>
      <c r="D315" s="267"/>
      <c r="E315" s="267"/>
      <c r="F315" s="267"/>
      <c r="G315" s="267"/>
      <c r="H315" s="267"/>
      <c r="I315" s="412"/>
      <c r="J315" s="267"/>
    </row>
    <row r="316" spans="1:10" ht="12.75">
      <c r="A316" s="267"/>
      <c r="B316" s="267"/>
      <c r="C316" s="267"/>
      <c r="D316" s="267"/>
      <c r="E316" s="267"/>
      <c r="F316" s="267"/>
      <c r="G316" s="267"/>
      <c r="H316" s="267"/>
      <c r="I316" s="412"/>
      <c r="J316" s="267"/>
    </row>
    <row r="317" spans="1:10" ht="12.75">
      <c r="A317" s="267"/>
      <c r="B317" s="267"/>
      <c r="C317" s="267"/>
      <c r="D317" s="267"/>
      <c r="E317" s="267"/>
      <c r="F317" s="267"/>
      <c r="G317" s="267"/>
      <c r="H317" s="267"/>
      <c r="I317" s="412"/>
      <c r="J317" s="267"/>
    </row>
    <row r="318" spans="1:10" ht="12.75">
      <c r="A318" s="267"/>
      <c r="B318" s="267"/>
      <c r="C318" s="267"/>
      <c r="D318" s="267"/>
      <c r="E318" s="267"/>
      <c r="F318" s="267"/>
      <c r="G318" s="267"/>
      <c r="H318" s="267"/>
      <c r="I318" s="412"/>
      <c r="J318" s="267"/>
    </row>
    <row r="319" spans="1:10" ht="12.75">
      <c r="A319" s="267"/>
      <c r="B319" s="267"/>
      <c r="C319" s="267"/>
      <c r="D319" s="267"/>
      <c r="E319" s="267"/>
      <c r="F319" s="267"/>
      <c r="G319" s="267"/>
      <c r="H319" s="267"/>
      <c r="I319" s="412"/>
      <c r="J319" s="267"/>
    </row>
    <row r="320" spans="1:10" ht="12.75">
      <c r="A320" s="267"/>
      <c r="B320" s="267"/>
      <c r="C320" s="267"/>
      <c r="D320" s="267"/>
      <c r="E320" s="267"/>
      <c r="F320" s="267"/>
      <c r="G320" s="267"/>
      <c r="H320" s="267"/>
      <c r="I320" s="412"/>
      <c r="J320" s="267"/>
    </row>
    <row r="321" spans="1:10" ht="12.75">
      <c r="A321" s="267"/>
      <c r="B321" s="267"/>
      <c r="C321" s="267"/>
      <c r="D321" s="267"/>
      <c r="E321" s="267"/>
      <c r="F321" s="267"/>
      <c r="G321" s="267"/>
      <c r="H321" s="267"/>
      <c r="I321" s="412"/>
      <c r="J321" s="267"/>
    </row>
    <row r="322" spans="1:10" ht="12.75">
      <c r="A322" s="267"/>
      <c r="B322" s="267"/>
      <c r="C322" s="267"/>
      <c r="D322" s="267"/>
      <c r="E322" s="267"/>
      <c r="F322" s="267"/>
      <c r="G322" s="267"/>
      <c r="H322" s="267"/>
      <c r="I322" s="412"/>
      <c r="J322" s="267"/>
    </row>
    <row r="323" spans="1:10" ht="12.75">
      <c r="A323" s="267"/>
      <c r="B323" s="267"/>
      <c r="C323" s="267"/>
      <c r="D323" s="267"/>
      <c r="E323" s="267"/>
      <c r="F323" s="267"/>
      <c r="G323" s="267"/>
      <c r="H323" s="267"/>
      <c r="I323" s="412"/>
      <c r="J323" s="267"/>
    </row>
    <row r="324" spans="1:10" ht="12.75">
      <c r="A324" s="267"/>
      <c r="B324" s="267"/>
      <c r="C324" s="267"/>
      <c r="D324" s="267"/>
      <c r="E324" s="267"/>
      <c r="F324" s="267"/>
      <c r="G324" s="267"/>
      <c r="H324" s="267"/>
      <c r="I324" s="412"/>
      <c r="J324" s="267"/>
    </row>
    <row r="325" spans="1:10" ht="12.75">
      <c r="A325" s="267"/>
      <c r="B325" s="267"/>
      <c r="C325" s="267"/>
      <c r="D325" s="267"/>
      <c r="E325" s="267"/>
      <c r="F325" s="267"/>
      <c r="G325" s="267"/>
      <c r="H325" s="267"/>
      <c r="I325" s="412"/>
      <c r="J325" s="267"/>
    </row>
    <row r="326" spans="1:10" ht="12.75">
      <c r="A326" s="267"/>
      <c r="B326" s="267"/>
      <c r="C326" s="267"/>
      <c r="D326" s="267"/>
      <c r="E326" s="267"/>
      <c r="F326" s="267"/>
      <c r="G326" s="267"/>
      <c r="H326" s="267"/>
      <c r="I326" s="412"/>
      <c r="J326" s="267"/>
    </row>
    <row r="327" spans="1:10" ht="12.75">
      <c r="A327" s="267"/>
      <c r="B327" s="267"/>
      <c r="C327" s="267"/>
      <c r="D327" s="267"/>
      <c r="E327" s="267"/>
      <c r="F327" s="267"/>
      <c r="G327" s="267"/>
      <c r="H327" s="267"/>
      <c r="I327" s="412"/>
      <c r="J327" s="267"/>
    </row>
    <row r="328" spans="1:10" ht="12.75">
      <c r="A328" s="267"/>
      <c r="B328" s="267"/>
      <c r="C328" s="267"/>
      <c r="D328" s="267"/>
      <c r="E328" s="267"/>
      <c r="F328" s="267"/>
      <c r="G328" s="267"/>
      <c r="H328" s="267"/>
      <c r="I328" s="412"/>
      <c r="J328" s="267"/>
    </row>
    <row r="329" spans="1:10" ht="12.75">
      <c r="A329" s="267"/>
      <c r="B329" s="267"/>
      <c r="C329" s="267"/>
      <c r="D329" s="267"/>
      <c r="E329" s="267"/>
      <c r="F329" s="267"/>
      <c r="G329" s="267"/>
      <c r="H329" s="267"/>
      <c r="I329" s="412"/>
      <c r="J329" s="267"/>
    </row>
    <row r="330" spans="1:10" ht="12.75">
      <c r="A330" s="267"/>
      <c r="B330" s="267"/>
      <c r="C330" s="267"/>
      <c r="D330" s="267"/>
      <c r="E330" s="267"/>
      <c r="F330" s="267"/>
      <c r="G330" s="267"/>
      <c r="H330" s="267"/>
      <c r="I330" s="412"/>
      <c r="J330" s="267"/>
    </row>
    <row r="331" spans="1:10" ht="12.75">
      <c r="A331" s="267"/>
      <c r="B331" s="267"/>
      <c r="C331" s="267"/>
      <c r="D331" s="267"/>
      <c r="E331" s="267"/>
      <c r="F331" s="267"/>
      <c r="G331" s="267"/>
      <c r="H331" s="267"/>
      <c r="I331" s="412"/>
      <c r="J331" s="267"/>
    </row>
    <row r="332" spans="1:10" ht="12.75">
      <c r="A332" s="267"/>
      <c r="B332" s="267"/>
      <c r="C332" s="267"/>
      <c r="D332" s="267"/>
      <c r="E332" s="267"/>
      <c r="F332" s="267"/>
      <c r="G332" s="267"/>
      <c r="H332" s="267"/>
      <c r="I332" s="412"/>
      <c r="J332" s="267"/>
    </row>
    <row r="333" spans="1:10" ht="12.75">
      <c r="A333" s="267"/>
      <c r="B333" s="267"/>
      <c r="C333" s="267"/>
      <c r="D333" s="267"/>
      <c r="E333" s="267"/>
      <c r="F333" s="267"/>
      <c r="G333" s="267"/>
      <c r="H333" s="267"/>
      <c r="I333" s="412"/>
      <c r="J333" s="267"/>
    </row>
    <row r="334" spans="1:10" ht="12.75">
      <c r="A334" s="267"/>
      <c r="B334" s="267"/>
      <c r="C334" s="267"/>
      <c r="D334" s="267"/>
      <c r="E334" s="267"/>
      <c r="F334" s="267"/>
      <c r="G334" s="267"/>
      <c r="H334" s="267"/>
      <c r="I334" s="412"/>
      <c r="J334" s="267"/>
    </row>
    <row r="335" spans="1:10" ht="12.75">
      <c r="A335" s="267"/>
      <c r="B335" s="267"/>
      <c r="C335" s="267"/>
      <c r="D335" s="267"/>
      <c r="E335" s="267"/>
      <c r="F335" s="267"/>
      <c r="G335" s="267"/>
      <c r="H335" s="267"/>
      <c r="I335" s="412"/>
      <c r="J335" s="267"/>
    </row>
    <row r="336" spans="1:10" ht="12.75">
      <c r="A336" s="267"/>
      <c r="B336" s="267"/>
      <c r="C336" s="267"/>
      <c r="D336" s="267"/>
      <c r="E336" s="267"/>
      <c r="F336" s="267"/>
      <c r="G336" s="267"/>
      <c r="H336" s="267"/>
      <c r="I336" s="412"/>
      <c r="J336" s="267"/>
    </row>
    <row r="337" spans="1:10" ht="12.75">
      <c r="A337" s="267"/>
      <c r="B337" s="267"/>
      <c r="C337" s="267"/>
      <c r="D337" s="267"/>
      <c r="E337" s="267"/>
      <c r="F337" s="267"/>
      <c r="G337" s="267"/>
      <c r="H337" s="267"/>
      <c r="I337" s="412"/>
      <c r="J337" s="267"/>
    </row>
    <row r="338" spans="1:10" ht="12.75">
      <c r="A338" s="267"/>
      <c r="B338" s="267"/>
      <c r="C338" s="267"/>
      <c r="D338" s="267"/>
      <c r="E338" s="267"/>
      <c r="F338" s="267"/>
      <c r="G338" s="267"/>
      <c r="H338" s="267"/>
      <c r="I338" s="412"/>
      <c r="J338" s="267"/>
    </row>
    <row r="339" spans="1:10" ht="12.75">
      <c r="A339" s="267"/>
      <c r="B339" s="267"/>
      <c r="C339" s="267"/>
      <c r="D339" s="267"/>
      <c r="E339" s="267"/>
      <c r="F339" s="267"/>
      <c r="G339" s="267"/>
      <c r="H339" s="267"/>
      <c r="I339" s="412"/>
      <c r="J339" s="267"/>
    </row>
    <row r="340" spans="1:10" ht="12.75">
      <c r="A340" s="267"/>
      <c r="B340" s="267"/>
      <c r="C340" s="267"/>
      <c r="D340" s="267"/>
      <c r="E340" s="267"/>
      <c r="F340" s="267"/>
      <c r="G340" s="267"/>
      <c r="H340" s="267"/>
      <c r="I340" s="412"/>
      <c r="J340" s="267"/>
    </row>
    <row r="341" spans="1:10" ht="12.75">
      <c r="A341" s="267"/>
      <c r="B341" s="267"/>
      <c r="C341" s="267"/>
      <c r="D341" s="267"/>
      <c r="E341" s="267"/>
      <c r="F341" s="267"/>
      <c r="G341" s="267"/>
      <c r="H341" s="267"/>
      <c r="I341" s="412"/>
      <c r="J341" s="267"/>
    </row>
    <row r="342" spans="1:10" ht="12.75">
      <c r="A342" s="267"/>
      <c r="B342" s="267"/>
      <c r="C342" s="267"/>
      <c r="D342" s="267"/>
      <c r="E342" s="267"/>
      <c r="F342" s="267"/>
      <c r="G342" s="267"/>
      <c r="H342" s="267"/>
      <c r="I342" s="412"/>
      <c r="J342" s="267"/>
    </row>
    <row r="343" spans="1:10" ht="12.75">
      <c r="A343" s="267"/>
      <c r="B343" s="267"/>
      <c r="C343" s="267"/>
      <c r="D343" s="267"/>
      <c r="E343" s="267"/>
      <c r="F343" s="267"/>
      <c r="G343" s="267"/>
      <c r="H343" s="267"/>
      <c r="I343" s="412"/>
      <c r="J343" s="267"/>
    </row>
    <row r="344" spans="1:10" ht="12.75">
      <c r="A344" s="267"/>
      <c r="B344" s="267"/>
      <c r="C344" s="267"/>
      <c r="D344" s="267"/>
      <c r="E344" s="267"/>
      <c r="F344" s="267"/>
      <c r="G344" s="267"/>
      <c r="H344" s="267"/>
      <c r="I344" s="412"/>
      <c r="J344" s="267"/>
    </row>
    <row r="345" spans="1:10" ht="12.75">
      <c r="A345" s="267"/>
      <c r="B345" s="267"/>
      <c r="C345" s="267"/>
      <c r="D345" s="267"/>
      <c r="E345" s="267"/>
      <c r="F345" s="267"/>
      <c r="G345" s="267"/>
      <c r="H345" s="267"/>
      <c r="I345" s="412"/>
      <c r="J345" s="267"/>
    </row>
    <row r="346" spans="1:10" ht="12.75">
      <c r="A346" s="267"/>
      <c r="B346" s="267"/>
      <c r="C346" s="267"/>
      <c r="D346" s="267"/>
      <c r="E346" s="267"/>
      <c r="F346" s="267"/>
      <c r="G346" s="267"/>
      <c r="H346" s="267"/>
      <c r="I346" s="412"/>
      <c r="J346" s="267"/>
    </row>
    <row r="347" spans="1:10" ht="12.75">
      <c r="A347" s="267"/>
      <c r="B347" s="267"/>
      <c r="C347" s="267"/>
      <c r="D347" s="267"/>
      <c r="E347" s="267"/>
      <c r="F347" s="267"/>
      <c r="G347" s="267"/>
      <c r="H347" s="267"/>
      <c r="I347" s="412"/>
      <c r="J347" s="267"/>
    </row>
    <row r="348" spans="1:10" ht="12.75">
      <c r="A348" s="267"/>
      <c r="B348" s="267"/>
      <c r="C348" s="267"/>
      <c r="D348" s="267"/>
      <c r="E348" s="267"/>
      <c r="F348" s="267"/>
      <c r="G348" s="267"/>
      <c r="H348" s="267"/>
      <c r="I348" s="412"/>
      <c r="J348" s="267"/>
    </row>
    <row r="349" spans="1:10" ht="12.75">
      <c r="A349" s="267"/>
      <c r="B349" s="267"/>
      <c r="C349" s="267"/>
      <c r="D349" s="267"/>
      <c r="E349" s="267"/>
      <c r="F349" s="267"/>
      <c r="G349" s="267"/>
      <c r="H349" s="267"/>
      <c r="I349" s="412"/>
      <c r="J349" s="267"/>
    </row>
    <row r="350" spans="1:10" ht="12.75">
      <c r="A350" s="267"/>
      <c r="B350" s="267"/>
      <c r="C350" s="267"/>
      <c r="D350" s="267"/>
      <c r="E350" s="267"/>
      <c r="F350" s="267"/>
      <c r="G350" s="267"/>
      <c r="H350" s="267"/>
      <c r="I350" s="412"/>
      <c r="J350" s="267"/>
    </row>
    <row r="351" spans="1:10" ht="12.75">
      <c r="A351" s="267"/>
      <c r="B351" s="267"/>
      <c r="C351" s="267"/>
      <c r="D351" s="267"/>
      <c r="E351" s="267"/>
      <c r="F351" s="267"/>
      <c r="G351" s="267"/>
      <c r="H351" s="267"/>
      <c r="I351" s="412"/>
      <c r="J351" s="267"/>
    </row>
    <row r="352" spans="1:10" ht="12.75">
      <c r="A352" s="267"/>
      <c r="B352" s="267"/>
      <c r="C352" s="267"/>
      <c r="D352" s="267"/>
      <c r="E352" s="267"/>
      <c r="F352" s="267"/>
      <c r="G352" s="267"/>
      <c r="H352" s="267"/>
      <c r="I352" s="412"/>
      <c r="J352" s="267"/>
    </row>
    <row r="353" spans="1:10" ht="12.75">
      <c r="A353" s="267"/>
      <c r="B353" s="267"/>
      <c r="C353" s="267"/>
      <c r="D353" s="267"/>
      <c r="E353" s="267"/>
      <c r="F353" s="267"/>
      <c r="G353" s="267"/>
      <c r="H353" s="267"/>
      <c r="I353" s="412"/>
      <c r="J353" s="267"/>
    </row>
    <row r="354" spans="1:10" ht="12.75">
      <c r="A354" s="267"/>
      <c r="B354" s="267"/>
      <c r="C354" s="267"/>
      <c r="D354" s="267"/>
      <c r="E354" s="267"/>
      <c r="F354" s="267"/>
      <c r="G354" s="267"/>
      <c r="H354" s="267"/>
      <c r="I354" s="412"/>
      <c r="J354" s="267"/>
    </row>
    <row r="355" spans="1:10" ht="12.75">
      <c r="A355" s="267"/>
      <c r="B355" s="267"/>
      <c r="C355" s="267"/>
      <c r="D355" s="267"/>
      <c r="E355" s="267"/>
      <c r="F355" s="267"/>
      <c r="G355" s="267"/>
      <c r="H355" s="267"/>
      <c r="I355" s="412"/>
      <c r="J355" s="267"/>
    </row>
    <row r="356" spans="1:10" ht="12.75">
      <c r="A356" s="267"/>
      <c r="B356" s="267"/>
      <c r="C356" s="267"/>
      <c r="D356" s="267"/>
      <c r="E356" s="267"/>
      <c r="F356" s="267"/>
      <c r="G356" s="267"/>
      <c r="H356" s="267"/>
      <c r="I356" s="412"/>
      <c r="J356" s="267"/>
    </row>
    <row r="357" spans="1:10" ht="12.75">
      <c r="A357" s="267"/>
      <c r="B357" s="267"/>
      <c r="C357" s="267"/>
      <c r="D357" s="267"/>
      <c r="E357" s="267"/>
      <c r="F357" s="267"/>
      <c r="G357" s="267"/>
      <c r="H357" s="267"/>
      <c r="I357" s="412"/>
      <c r="J357" s="267"/>
    </row>
    <row r="358" spans="1:10" ht="12.75">
      <c r="A358" s="267"/>
      <c r="B358" s="267"/>
      <c r="C358" s="267"/>
      <c r="D358" s="267"/>
      <c r="E358" s="267"/>
      <c r="F358" s="267"/>
      <c r="G358" s="267"/>
      <c r="H358" s="267"/>
      <c r="I358" s="412"/>
      <c r="J358" s="267"/>
    </row>
    <row r="359" spans="1:10" ht="12.75">
      <c r="A359" s="267"/>
      <c r="B359" s="267"/>
      <c r="C359" s="267"/>
      <c r="D359" s="267"/>
      <c r="E359" s="267"/>
      <c r="F359" s="267"/>
      <c r="G359" s="267"/>
      <c r="H359" s="267"/>
      <c r="I359" s="412"/>
      <c r="J359" s="267"/>
    </row>
    <row r="360" spans="1:10" ht="12.75">
      <c r="A360" s="267"/>
      <c r="B360" s="267"/>
      <c r="C360" s="267"/>
      <c r="D360" s="267"/>
      <c r="E360" s="267"/>
      <c r="F360" s="267"/>
      <c r="G360" s="267"/>
      <c r="H360" s="267"/>
      <c r="I360" s="412"/>
      <c r="J360" s="267"/>
    </row>
    <row r="361" spans="1:10" ht="12.75">
      <c r="A361" s="267"/>
      <c r="B361" s="267"/>
      <c r="C361" s="267"/>
      <c r="D361" s="267"/>
      <c r="E361" s="267"/>
      <c r="F361" s="267"/>
      <c r="G361" s="267"/>
      <c r="H361" s="267"/>
      <c r="I361" s="412"/>
      <c r="J361" s="267"/>
    </row>
    <row r="362" spans="1:10" ht="12.75">
      <c r="A362" s="267"/>
      <c r="B362" s="267"/>
      <c r="C362" s="267"/>
      <c r="D362" s="267"/>
      <c r="E362" s="267"/>
      <c r="F362" s="267"/>
      <c r="G362" s="267"/>
      <c r="H362" s="267"/>
      <c r="I362" s="412"/>
      <c r="J362" s="267"/>
    </row>
    <row r="363" spans="1:10" ht="12.75">
      <c r="A363" s="267"/>
      <c r="B363" s="267"/>
      <c r="C363" s="267"/>
      <c r="D363" s="267"/>
      <c r="E363" s="267"/>
      <c r="F363" s="267"/>
      <c r="G363" s="267"/>
      <c r="H363" s="267"/>
      <c r="I363" s="412"/>
      <c r="J363" s="267"/>
    </row>
    <row r="364" spans="1:10" ht="12.75">
      <c r="A364" s="267"/>
      <c r="B364" s="267"/>
      <c r="C364" s="267"/>
      <c r="D364" s="267"/>
      <c r="E364" s="267"/>
      <c r="F364" s="267"/>
      <c r="G364" s="267"/>
      <c r="H364" s="267"/>
      <c r="I364" s="412"/>
      <c r="J364" s="267"/>
    </row>
    <row r="365" spans="1:10" ht="12.75">
      <c r="A365" s="267"/>
      <c r="B365" s="267"/>
      <c r="C365" s="267"/>
      <c r="D365" s="267"/>
      <c r="E365" s="267"/>
      <c r="F365" s="267"/>
      <c r="G365" s="267"/>
      <c r="H365" s="267"/>
      <c r="I365" s="412"/>
      <c r="J365" s="267"/>
    </row>
    <row r="366" spans="1:10" ht="12.75">
      <c r="A366" s="267"/>
      <c r="B366" s="267"/>
      <c r="C366" s="267"/>
      <c r="D366" s="267"/>
      <c r="E366" s="267"/>
      <c r="F366" s="267"/>
      <c r="G366" s="267"/>
      <c r="H366" s="267"/>
      <c r="I366" s="412"/>
      <c r="J366" s="267"/>
    </row>
    <row r="367" spans="1:10" ht="12.75">
      <c r="A367" s="267"/>
      <c r="B367" s="267"/>
      <c r="C367" s="267"/>
      <c r="D367" s="267"/>
      <c r="E367" s="267"/>
      <c r="F367" s="267"/>
      <c r="G367" s="267"/>
      <c r="H367" s="267"/>
      <c r="I367" s="412"/>
      <c r="J367" s="267"/>
    </row>
    <row r="368" spans="1:10" ht="12.75">
      <c r="A368" s="267"/>
      <c r="B368" s="267"/>
      <c r="C368" s="267"/>
      <c r="D368" s="267"/>
      <c r="E368" s="267"/>
      <c r="F368" s="267"/>
      <c r="G368" s="267"/>
      <c r="H368" s="267"/>
      <c r="I368" s="412"/>
      <c r="J368" s="267"/>
    </row>
    <row r="369" spans="1:10" ht="12.75">
      <c r="A369" s="267"/>
      <c r="B369" s="267"/>
      <c r="C369" s="267"/>
      <c r="D369" s="267"/>
      <c r="E369" s="267"/>
      <c r="F369" s="267"/>
      <c r="G369" s="267"/>
      <c r="H369" s="267"/>
      <c r="I369" s="412"/>
      <c r="J369" s="267"/>
    </row>
    <row r="370" spans="1:10" ht="12.75">
      <c r="A370" s="267"/>
      <c r="B370" s="267"/>
      <c r="C370" s="267"/>
      <c r="D370" s="267"/>
      <c r="E370" s="267"/>
      <c r="F370" s="267"/>
      <c r="G370" s="267"/>
      <c r="H370" s="267"/>
      <c r="I370" s="412"/>
      <c r="J370" s="267"/>
    </row>
    <row r="371" spans="1:10" ht="12.75">
      <c r="A371" s="267"/>
      <c r="B371" s="267"/>
      <c r="C371" s="267"/>
      <c r="D371" s="267"/>
      <c r="E371" s="267"/>
      <c r="F371" s="267"/>
      <c r="G371" s="267"/>
      <c r="H371" s="267"/>
      <c r="I371" s="412"/>
      <c r="J371" s="267"/>
    </row>
    <row r="372" spans="1:10" ht="12.75">
      <c r="A372" s="267"/>
      <c r="B372" s="267"/>
      <c r="C372" s="267"/>
      <c r="D372" s="267"/>
      <c r="E372" s="267"/>
      <c r="F372" s="267"/>
      <c r="G372" s="267"/>
      <c r="H372" s="267"/>
      <c r="I372" s="412"/>
      <c r="J372" s="267"/>
    </row>
    <row r="373" spans="1:10" ht="12.75">
      <c r="A373" s="267"/>
      <c r="B373" s="267"/>
      <c r="C373" s="267"/>
      <c r="D373" s="267"/>
      <c r="E373" s="267"/>
      <c r="F373" s="267"/>
      <c r="G373" s="267"/>
      <c r="H373" s="267"/>
      <c r="I373" s="412"/>
      <c r="J373" s="267"/>
    </row>
    <row r="374" spans="1:10" ht="12.75">
      <c r="A374" s="267"/>
      <c r="B374" s="267"/>
      <c r="C374" s="267"/>
      <c r="D374" s="267"/>
      <c r="E374" s="267"/>
      <c r="F374" s="267"/>
      <c r="G374" s="267"/>
      <c r="H374" s="267"/>
      <c r="I374" s="412"/>
      <c r="J374" s="267"/>
    </row>
    <row r="375" spans="1:10" ht="12.75">
      <c r="A375" s="267"/>
      <c r="B375" s="267"/>
      <c r="C375" s="267"/>
      <c r="D375" s="267"/>
      <c r="E375" s="267"/>
      <c r="F375" s="267"/>
      <c r="G375" s="267"/>
      <c r="H375" s="267"/>
      <c r="I375" s="412"/>
      <c r="J375" s="267"/>
    </row>
    <row r="376" spans="1:10" ht="12.75">
      <c r="A376" s="267"/>
      <c r="B376" s="267"/>
      <c r="C376" s="267"/>
      <c r="D376" s="267"/>
      <c r="E376" s="267"/>
      <c r="F376" s="267"/>
      <c r="G376" s="267"/>
      <c r="H376" s="267"/>
      <c r="I376" s="412"/>
      <c r="J376" s="267"/>
    </row>
    <row r="377" spans="1:10" ht="12.75">
      <c r="A377" s="267"/>
      <c r="B377" s="267"/>
      <c r="C377" s="267"/>
      <c r="D377" s="267"/>
      <c r="E377" s="267"/>
      <c r="F377" s="267"/>
      <c r="G377" s="267"/>
      <c r="H377" s="267"/>
      <c r="I377" s="412"/>
      <c r="J377" s="267"/>
    </row>
    <row r="378" spans="1:10" ht="12.75">
      <c r="A378" s="267"/>
      <c r="B378" s="267"/>
      <c r="C378" s="267"/>
      <c r="D378" s="267"/>
      <c r="E378" s="267"/>
      <c r="F378" s="267"/>
      <c r="G378" s="267"/>
      <c r="H378" s="267"/>
      <c r="I378" s="412"/>
      <c r="J378" s="267"/>
    </row>
    <row r="379" spans="1:10" ht="12.75">
      <c r="A379" s="267"/>
      <c r="B379" s="267"/>
      <c r="C379" s="267"/>
      <c r="D379" s="267"/>
      <c r="E379" s="267"/>
      <c r="F379" s="267"/>
      <c r="G379" s="267"/>
      <c r="H379" s="267"/>
      <c r="I379" s="412"/>
      <c r="J379" s="267"/>
    </row>
    <row r="380" spans="1:10" ht="12.75">
      <c r="A380" s="267"/>
      <c r="B380" s="267"/>
      <c r="C380" s="267"/>
      <c r="D380" s="267"/>
      <c r="E380" s="267"/>
      <c r="F380" s="267"/>
      <c r="G380" s="267"/>
      <c r="H380" s="267"/>
      <c r="I380" s="412"/>
      <c r="J380" s="267"/>
    </row>
    <row r="381" spans="1:10" ht="12.75">
      <c r="A381" s="267"/>
      <c r="B381" s="267"/>
      <c r="C381" s="267"/>
      <c r="D381" s="267"/>
      <c r="E381" s="267"/>
      <c r="F381" s="267"/>
      <c r="G381" s="267"/>
      <c r="H381" s="267"/>
      <c r="I381" s="412"/>
      <c r="J381" s="267"/>
    </row>
    <row r="382" spans="1:10" ht="12.75">
      <c r="A382" s="267"/>
      <c r="B382" s="267"/>
      <c r="C382" s="267"/>
      <c r="D382" s="267"/>
      <c r="E382" s="267"/>
      <c r="F382" s="267"/>
      <c r="G382" s="267"/>
      <c r="H382" s="267"/>
      <c r="I382" s="412"/>
      <c r="J382" s="267"/>
    </row>
    <row r="383" spans="1:10" ht="12.75">
      <c r="A383" s="267"/>
      <c r="B383" s="267"/>
      <c r="C383" s="267"/>
      <c r="D383" s="267"/>
      <c r="E383" s="267"/>
      <c r="F383" s="267"/>
      <c r="G383" s="267"/>
      <c r="H383" s="267"/>
      <c r="I383" s="412"/>
      <c r="J383" s="267"/>
    </row>
    <row r="384" spans="1:10" ht="12.75">
      <c r="A384" s="267"/>
      <c r="B384" s="267"/>
      <c r="C384" s="267"/>
      <c r="D384" s="267"/>
      <c r="E384" s="267"/>
      <c r="F384" s="267"/>
      <c r="G384" s="267"/>
      <c r="H384" s="267"/>
      <c r="I384" s="412"/>
      <c r="J384" s="267"/>
    </row>
    <row r="385" spans="1:10" ht="12.75">
      <c r="A385" s="267"/>
      <c r="B385" s="267"/>
      <c r="C385" s="267"/>
      <c r="D385" s="267"/>
      <c r="E385" s="267"/>
      <c r="F385" s="267"/>
      <c r="G385" s="267"/>
      <c r="H385" s="267"/>
      <c r="I385" s="412"/>
      <c r="J385" s="267"/>
    </row>
    <row r="386" spans="1:10" ht="12.75">
      <c r="A386" s="267"/>
      <c r="B386" s="267"/>
      <c r="C386" s="267"/>
      <c r="D386" s="267"/>
      <c r="E386" s="267"/>
      <c r="F386" s="267"/>
      <c r="G386" s="267"/>
      <c r="H386" s="267"/>
      <c r="I386" s="412"/>
      <c r="J386" s="267"/>
    </row>
    <row r="387" spans="1:10" ht="12.75">
      <c r="A387" s="267"/>
      <c r="B387" s="267"/>
      <c r="C387" s="267"/>
      <c r="D387" s="267"/>
      <c r="E387" s="267"/>
      <c r="F387" s="267"/>
      <c r="G387" s="267"/>
      <c r="H387" s="267"/>
      <c r="I387" s="412"/>
      <c r="J387" s="267"/>
    </row>
    <row r="388" spans="1:10" ht="12.75">
      <c r="A388" s="267"/>
      <c r="B388" s="267"/>
      <c r="C388" s="267"/>
      <c r="D388" s="267"/>
      <c r="E388" s="267"/>
      <c r="F388" s="267"/>
      <c r="G388" s="267"/>
      <c r="H388" s="267"/>
      <c r="I388" s="412"/>
      <c r="J388" s="267"/>
    </row>
    <row r="389" spans="1:10" ht="12.75">
      <c r="A389" s="267"/>
      <c r="B389" s="267"/>
      <c r="C389" s="267"/>
      <c r="D389" s="267"/>
      <c r="E389" s="267"/>
      <c r="F389" s="267"/>
      <c r="G389" s="267"/>
      <c r="H389" s="267"/>
      <c r="I389" s="412"/>
      <c r="J389" s="267"/>
    </row>
    <row r="390" spans="1:10" ht="12.75">
      <c r="A390" s="267"/>
      <c r="B390" s="267"/>
      <c r="C390" s="267"/>
      <c r="D390" s="267"/>
      <c r="E390" s="267"/>
      <c r="F390" s="267"/>
      <c r="G390" s="267"/>
      <c r="H390" s="267"/>
      <c r="I390" s="412"/>
      <c r="J390" s="267"/>
    </row>
    <row r="391" spans="1:10" ht="12.75">
      <c r="A391" s="267"/>
      <c r="B391" s="267"/>
      <c r="C391" s="267"/>
      <c r="D391" s="267"/>
      <c r="E391" s="267"/>
      <c r="F391" s="267"/>
      <c r="G391" s="267"/>
      <c r="H391" s="267"/>
      <c r="I391" s="412"/>
      <c r="J391" s="267"/>
    </row>
    <row r="392" spans="1:10" ht="12.75">
      <c r="A392" s="267"/>
      <c r="B392" s="267"/>
      <c r="C392" s="267"/>
      <c r="D392" s="267"/>
      <c r="E392" s="267"/>
      <c r="F392" s="267"/>
      <c r="G392" s="267"/>
      <c r="H392" s="267"/>
      <c r="I392" s="412"/>
      <c r="J392" s="267"/>
    </row>
    <row r="393" spans="1:10" ht="12.75">
      <c r="A393" s="267"/>
      <c r="B393" s="267"/>
      <c r="C393" s="267"/>
      <c r="D393" s="267"/>
      <c r="E393" s="267"/>
      <c r="F393" s="267"/>
      <c r="G393" s="267"/>
      <c r="H393" s="267"/>
      <c r="I393" s="412"/>
      <c r="J393" s="267"/>
    </row>
    <row r="394" spans="1:10" ht="12.75">
      <c r="A394" s="267"/>
      <c r="B394" s="267"/>
      <c r="C394" s="267"/>
      <c r="D394" s="267"/>
      <c r="E394" s="267"/>
      <c r="F394" s="267"/>
      <c r="G394" s="267"/>
      <c r="H394" s="267"/>
      <c r="I394" s="412"/>
      <c r="J394" s="267"/>
    </row>
    <row r="395" spans="1:10" ht="12.75">
      <c r="A395" s="267"/>
      <c r="B395" s="267"/>
      <c r="C395" s="267"/>
      <c r="D395" s="267"/>
      <c r="E395" s="267"/>
      <c r="F395" s="267"/>
      <c r="G395" s="267"/>
      <c r="H395" s="267"/>
      <c r="I395" s="412"/>
      <c r="J395" s="267"/>
    </row>
    <row r="396" spans="1:10" ht="12.75">
      <c r="A396" s="267"/>
      <c r="B396" s="267"/>
      <c r="C396" s="267"/>
      <c r="D396" s="267"/>
      <c r="E396" s="267"/>
      <c r="F396" s="267"/>
      <c r="G396" s="267"/>
      <c r="H396" s="267"/>
      <c r="I396" s="412"/>
      <c r="J396" s="267"/>
    </row>
    <row r="397" spans="1:10" ht="12.75">
      <c r="A397" s="267"/>
      <c r="B397" s="267"/>
      <c r="C397" s="267"/>
      <c r="D397" s="267"/>
      <c r="E397" s="267"/>
      <c r="F397" s="267"/>
      <c r="G397" s="267"/>
      <c r="H397" s="267"/>
      <c r="I397" s="412"/>
      <c r="J397" s="267"/>
    </row>
    <row r="398" spans="1:10" ht="12.75">
      <c r="A398" s="267"/>
      <c r="B398" s="267"/>
      <c r="C398" s="267"/>
      <c r="D398" s="267"/>
      <c r="E398" s="267"/>
      <c r="F398" s="267"/>
      <c r="G398" s="267"/>
      <c r="H398" s="267"/>
      <c r="I398" s="412"/>
      <c r="J398" s="267"/>
    </row>
    <row r="399" spans="1:10" ht="12.75">
      <c r="A399" s="267"/>
      <c r="B399" s="267"/>
      <c r="C399" s="267"/>
      <c r="D399" s="267"/>
      <c r="E399" s="267"/>
      <c r="F399" s="267"/>
      <c r="G399" s="267"/>
      <c r="H399" s="267"/>
      <c r="I399" s="412"/>
      <c r="J399" s="267"/>
    </row>
    <row r="400" spans="1:10" ht="12.75">
      <c r="A400" s="267"/>
      <c r="B400" s="267"/>
      <c r="C400" s="267"/>
      <c r="D400" s="267"/>
      <c r="E400" s="267"/>
      <c r="F400" s="267"/>
      <c r="G400" s="267"/>
      <c r="H400" s="267"/>
      <c r="I400" s="412"/>
      <c r="J400" s="267"/>
    </row>
    <row r="401" spans="1:10" ht="12.75">
      <c r="A401" s="267"/>
      <c r="B401" s="267"/>
      <c r="C401" s="267"/>
      <c r="D401" s="267"/>
      <c r="E401" s="267"/>
      <c r="F401" s="267"/>
      <c r="G401" s="267"/>
      <c r="H401" s="267"/>
      <c r="I401" s="412"/>
      <c r="J401" s="267"/>
    </row>
    <row r="402" spans="1:10" ht="12.75">
      <c r="A402" s="267"/>
      <c r="B402" s="267"/>
      <c r="C402" s="267"/>
      <c r="D402" s="267"/>
      <c r="E402" s="267"/>
      <c r="F402" s="267"/>
      <c r="G402" s="267"/>
      <c r="H402" s="267"/>
      <c r="I402" s="412"/>
      <c r="J402" s="267"/>
    </row>
    <row r="403" spans="1:10" ht="12.75">
      <c r="A403" s="267"/>
      <c r="B403" s="267"/>
      <c r="C403" s="267"/>
      <c r="D403" s="267"/>
      <c r="E403" s="267"/>
      <c r="F403" s="267"/>
      <c r="G403" s="267"/>
      <c r="H403" s="267"/>
      <c r="I403" s="412"/>
      <c r="J403" s="267"/>
    </row>
    <row r="404" spans="1:10" ht="12.75">
      <c r="A404" s="267"/>
      <c r="B404" s="267"/>
      <c r="C404" s="267"/>
      <c r="D404" s="267"/>
      <c r="E404" s="267"/>
      <c r="F404" s="267"/>
      <c r="G404" s="267"/>
      <c r="H404" s="267"/>
      <c r="I404" s="412"/>
      <c r="J404" s="267"/>
    </row>
    <row r="405" spans="1:10" ht="12.75">
      <c r="A405" s="267"/>
      <c r="B405" s="267"/>
      <c r="C405" s="267"/>
      <c r="D405" s="267"/>
      <c r="E405" s="267"/>
      <c r="F405" s="267"/>
      <c r="G405" s="267"/>
      <c r="H405" s="267"/>
      <c r="I405" s="412"/>
      <c r="J405" s="267"/>
    </row>
    <row r="406" spans="1:10" ht="12.75">
      <c r="A406" s="267"/>
      <c r="B406" s="267"/>
      <c r="C406" s="267"/>
      <c r="D406" s="267"/>
      <c r="E406" s="267"/>
      <c r="F406" s="267"/>
      <c r="G406" s="267"/>
      <c r="H406" s="267"/>
      <c r="I406" s="412"/>
      <c r="J406" s="267"/>
    </row>
    <row r="407" spans="1:10" ht="12.75">
      <c r="A407" s="267"/>
      <c r="B407" s="267"/>
      <c r="C407" s="267"/>
      <c r="D407" s="267"/>
      <c r="E407" s="267"/>
      <c r="F407" s="267"/>
      <c r="G407" s="267"/>
      <c r="H407" s="267"/>
      <c r="I407" s="412"/>
      <c r="J407" s="267"/>
    </row>
    <row r="408" spans="1:10" ht="12.75">
      <c r="A408" s="267"/>
      <c r="B408" s="267"/>
      <c r="C408" s="267"/>
      <c r="D408" s="267"/>
      <c r="E408" s="267"/>
      <c r="F408" s="267"/>
      <c r="G408" s="267"/>
      <c r="H408" s="267"/>
      <c r="I408" s="412"/>
      <c r="J408" s="267"/>
    </row>
    <row r="409" spans="1:10" ht="12.75">
      <c r="A409" s="267"/>
      <c r="B409" s="267"/>
      <c r="C409" s="267"/>
      <c r="D409" s="267"/>
      <c r="E409" s="267"/>
      <c r="F409" s="267"/>
      <c r="G409" s="267"/>
      <c r="H409" s="267"/>
      <c r="I409" s="412"/>
      <c r="J409" s="267"/>
    </row>
    <row r="410" spans="1:10" ht="12.75">
      <c r="A410" s="267"/>
      <c r="B410" s="267"/>
      <c r="C410" s="267"/>
      <c r="D410" s="267"/>
      <c r="E410" s="267"/>
      <c r="F410" s="267"/>
      <c r="G410" s="267"/>
      <c r="H410" s="267"/>
      <c r="I410" s="412"/>
      <c r="J410" s="267"/>
    </row>
    <row r="411" spans="1:10" ht="12.75">
      <c r="A411" s="267"/>
      <c r="B411" s="267"/>
      <c r="C411" s="267"/>
      <c r="D411" s="267"/>
      <c r="E411" s="267"/>
      <c r="F411" s="267"/>
      <c r="G411" s="267"/>
      <c r="H411" s="267"/>
      <c r="I411" s="412"/>
      <c r="J411" s="267"/>
    </row>
    <row r="412" spans="1:10" ht="12.75">
      <c r="A412" s="267"/>
      <c r="B412" s="267"/>
      <c r="C412" s="267"/>
      <c r="D412" s="267"/>
      <c r="E412" s="267"/>
      <c r="F412" s="267"/>
      <c r="G412" s="267"/>
      <c r="H412" s="267"/>
      <c r="I412" s="412"/>
      <c r="J412" s="267"/>
    </row>
    <row r="413" spans="1:10" ht="12.75">
      <c r="A413" s="267"/>
      <c r="B413" s="267"/>
      <c r="C413" s="267"/>
      <c r="D413" s="267"/>
      <c r="E413" s="267"/>
      <c r="F413" s="267"/>
      <c r="G413" s="267"/>
      <c r="H413" s="267"/>
      <c r="I413" s="412"/>
      <c r="J413" s="267"/>
    </row>
    <row r="414" spans="1:10" ht="12.75">
      <c r="A414" s="267"/>
      <c r="B414" s="267"/>
      <c r="C414" s="267"/>
      <c r="D414" s="267"/>
      <c r="E414" s="267"/>
      <c r="F414" s="267"/>
      <c r="G414" s="267"/>
      <c r="H414" s="267"/>
      <c r="I414" s="412"/>
      <c r="J414" s="267"/>
    </row>
    <row r="415" spans="1:10" ht="12.75">
      <c r="A415" s="267"/>
      <c r="B415" s="267"/>
      <c r="C415" s="267"/>
      <c r="D415" s="267"/>
      <c r="E415" s="267"/>
      <c r="F415" s="267"/>
      <c r="G415" s="267"/>
      <c r="H415" s="267"/>
      <c r="I415" s="412"/>
      <c r="J415" s="267"/>
    </row>
    <row r="416" spans="1:10" ht="12.75">
      <c r="A416" s="267"/>
      <c r="B416" s="267"/>
      <c r="C416" s="267"/>
      <c r="D416" s="267"/>
      <c r="E416" s="267"/>
      <c r="F416" s="267"/>
      <c r="G416" s="267"/>
      <c r="H416" s="267"/>
      <c r="I416" s="412"/>
      <c r="J416" s="267"/>
    </row>
    <row r="417" spans="1:10" ht="12.75">
      <c r="A417" s="267"/>
      <c r="B417" s="267"/>
      <c r="C417" s="267"/>
      <c r="D417" s="267"/>
      <c r="E417" s="267"/>
      <c r="F417" s="267"/>
      <c r="G417" s="267"/>
      <c r="H417" s="267"/>
      <c r="I417" s="412"/>
      <c r="J417" s="267"/>
    </row>
    <row r="418" spans="1:10" ht="12.75">
      <c r="A418" s="267"/>
      <c r="B418" s="267"/>
      <c r="C418" s="267"/>
      <c r="D418" s="267"/>
      <c r="E418" s="267"/>
      <c r="F418" s="267"/>
      <c r="G418" s="267"/>
      <c r="H418" s="267"/>
      <c r="I418" s="412"/>
      <c r="J418" s="267"/>
    </row>
    <row r="419" spans="1:10" ht="12.75">
      <c r="A419" s="267"/>
      <c r="B419" s="267"/>
      <c r="C419" s="267"/>
      <c r="D419" s="267"/>
      <c r="E419" s="267"/>
      <c r="F419" s="267"/>
      <c r="G419" s="267"/>
      <c r="H419" s="267"/>
      <c r="I419" s="412"/>
      <c r="J419" s="267"/>
    </row>
    <row r="420" spans="1:10" ht="12.75">
      <c r="A420" s="267"/>
      <c r="B420" s="267"/>
      <c r="C420" s="267"/>
      <c r="D420" s="267"/>
      <c r="E420" s="267"/>
      <c r="F420" s="267"/>
      <c r="G420" s="267"/>
      <c r="H420" s="267"/>
      <c r="I420" s="412"/>
      <c r="J420" s="267"/>
    </row>
    <row r="421" spans="1:10" ht="12.75">
      <c r="A421" s="267"/>
      <c r="B421" s="267"/>
      <c r="C421" s="267"/>
      <c r="D421" s="267"/>
      <c r="E421" s="267"/>
      <c r="F421" s="267"/>
      <c r="G421" s="267"/>
      <c r="H421" s="267"/>
      <c r="I421" s="412"/>
      <c r="J421" s="267"/>
    </row>
    <row r="422" spans="1:10" ht="12.75">
      <c r="A422" s="267"/>
      <c r="B422" s="267"/>
      <c r="C422" s="267"/>
      <c r="D422" s="267"/>
      <c r="E422" s="267"/>
      <c r="F422" s="267"/>
      <c r="G422" s="267"/>
      <c r="H422" s="267"/>
      <c r="I422" s="412"/>
      <c r="J422" s="267"/>
    </row>
    <row r="423" spans="1:10" ht="12.75">
      <c r="A423" s="267"/>
      <c r="B423" s="267"/>
      <c r="C423" s="267"/>
      <c r="D423" s="267"/>
      <c r="E423" s="267"/>
      <c r="F423" s="267"/>
      <c r="G423" s="267"/>
      <c r="H423" s="267"/>
      <c r="I423" s="412"/>
      <c r="J423" s="267"/>
    </row>
    <row r="424" spans="1:10" ht="12.75">
      <c r="A424" s="267"/>
      <c r="B424" s="267"/>
      <c r="C424" s="267"/>
      <c r="D424" s="267"/>
      <c r="E424" s="267"/>
      <c r="F424" s="267"/>
      <c r="G424" s="267"/>
      <c r="H424" s="267"/>
      <c r="I424" s="412"/>
      <c r="J424" s="267"/>
    </row>
    <row r="425" spans="1:10" ht="12.75">
      <c r="A425" s="267"/>
      <c r="B425" s="267"/>
      <c r="C425" s="267"/>
      <c r="D425" s="267"/>
      <c r="E425" s="267"/>
      <c r="F425" s="267"/>
      <c r="G425" s="267"/>
      <c r="H425" s="267"/>
      <c r="I425" s="412"/>
      <c r="J425" s="267"/>
    </row>
    <row r="426" spans="1:10" ht="12.75">
      <c r="A426" s="267"/>
      <c r="B426" s="267"/>
      <c r="C426" s="267"/>
      <c r="D426" s="267"/>
      <c r="E426" s="267"/>
      <c r="F426" s="267"/>
      <c r="G426" s="267"/>
      <c r="H426" s="267"/>
      <c r="I426" s="412"/>
      <c r="J426" s="267"/>
    </row>
    <row r="427" spans="1:10" ht="12.75">
      <c r="A427" s="267"/>
      <c r="B427" s="267"/>
      <c r="C427" s="267"/>
      <c r="D427" s="267"/>
      <c r="E427" s="267"/>
      <c r="F427" s="267"/>
      <c r="G427" s="267"/>
      <c r="H427" s="267"/>
      <c r="I427" s="412"/>
      <c r="J427" s="267"/>
    </row>
    <row r="428" spans="1:10" ht="12.75">
      <c r="A428" s="267"/>
      <c r="B428" s="267"/>
      <c r="C428" s="267"/>
      <c r="D428" s="267"/>
      <c r="E428" s="267"/>
      <c r="F428" s="267"/>
      <c r="G428" s="267"/>
      <c r="H428" s="267"/>
      <c r="I428" s="412"/>
      <c r="J428" s="267"/>
    </row>
    <row r="429" spans="1:10" ht="12.75">
      <c r="A429" s="267"/>
      <c r="B429" s="267"/>
      <c r="C429" s="267"/>
      <c r="D429" s="267"/>
      <c r="E429" s="267"/>
      <c r="F429" s="267"/>
      <c r="G429" s="267"/>
      <c r="H429" s="267"/>
      <c r="I429" s="412"/>
      <c r="J429" s="267"/>
    </row>
    <row r="430" spans="1:10" ht="12.75">
      <c r="A430" s="267"/>
      <c r="B430" s="267"/>
      <c r="C430" s="267"/>
      <c r="D430" s="267"/>
      <c r="E430" s="267"/>
      <c r="F430" s="267"/>
      <c r="G430" s="267"/>
      <c r="H430" s="267"/>
      <c r="I430" s="412"/>
      <c r="J430" s="267"/>
    </row>
    <row r="431" spans="1:10" ht="12.75">
      <c r="A431" s="267"/>
      <c r="B431" s="267"/>
      <c r="C431" s="267"/>
      <c r="D431" s="267"/>
      <c r="E431" s="267"/>
      <c r="F431" s="267"/>
      <c r="G431" s="267"/>
      <c r="H431" s="267"/>
      <c r="I431" s="412"/>
      <c r="J431" s="267"/>
    </row>
    <row r="432" spans="1:10" ht="12.75">
      <c r="A432" s="267"/>
      <c r="B432" s="267"/>
      <c r="C432" s="267"/>
      <c r="D432" s="267"/>
      <c r="E432" s="267"/>
      <c r="F432" s="267"/>
      <c r="G432" s="267"/>
      <c r="H432" s="267"/>
      <c r="I432" s="412"/>
      <c r="J432" s="267"/>
    </row>
    <row r="433" spans="1:10" ht="12.75">
      <c r="A433" s="267"/>
      <c r="B433" s="267"/>
      <c r="C433" s="267"/>
      <c r="D433" s="267"/>
      <c r="E433" s="267"/>
      <c r="F433" s="267"/>
      <c r="G433" s="267"/>
      <c r="H433" s="267"/>
      <c r="I433" s="412"/>
      <c r="J433" s="267"/>
    </row>
    <row r="434" spans="1:10" ht="12.75">
      <c r="A434" s="267"/>
      <c r="B434" s="267"/>
      <c r="C434" s="267"/>
      <c r="D434" s="267"/>
      <c r="E434" s="267"/>
      <c r="F434" s="267"/>
      <c r="G434" s="267"/>
      <c r="H434" s="267"/>
      <c r="I434" s="412"/>
      <c r="J434" s="267"/>
    </row>
    <row r="435" spans="1:10" ht="12.75">
      <c r="A435" s="267"/>
      <c r="B435" s="267"/>
      <c r="C435" s="267"/>
      <c r="D435" s="267"/>
      <c r="E435" s="267"/>
      <c r="F435" s="267"/>
      <c r="G435" s="267"/>
      <c r="H435" s="267"/>
      <c r="I435" s="412"/>
      <c r="J435" s="267"/>
    </row>
    <row r="436" spans="1:10" ht="12.75">
      <c r="A436" s="267"/>
      <c r="B436" s="267"/>
      <c r="C436" s="267"/>
      <c r="D436" s="267"/>
      <c r="E436" s="267"/>
      <c r="F436" s="267"/>
      <c r="G436" s="267"/>
      <c r="H436" s="267"/>
      <c r="I436" s="412"/>
      <c r="J436" s="267"/>
    </row>
    <row r="437" spans="1:10" ht="12.75">
      <c r="A437" s="267"/>
      <c r="B437" s="267"/>
      <c r="C437" s="267"/>
      <c r="D437" s="267"/>
      <c r="E437" s="267"/>
      <c r="F437" s="267"/>
      <c r="G437" s="267"/>
      <c r="H437" s="267"/>
      <c r="I437" s="412"/>
      <c r="J437" s="267"/>
    </row>
    <row r="438" spans="1:10" ht="12.75">
      <c r="A438" s="267"/>
      <c r="B438" s="267"/>
      <c r="C438" s="267"/>
      <c r="D438" s="267"/>
      <c r="E438" s="267"/>
      <c r="F438" s="267"/>
      <c r="G438" s="267"/>
      <c r="H438" s="267"/>
      <c r="I438" s="412"/>
      <c r="J438" s="267"/>
    </row>
    <row r="439" spans="1:10" ht="12.75">
      <c r="A439" s="267"/>
      <c r="B439" s="267"/>
      <c r="C439" s="267"/>
      <c r="D439" s="267"/>
      <c r="E439" s="267"/>
      <c r="F439" s="267"/>
      <c r="G439" s="267"/>
      <c r="H439" s="267"/>
      <c r="I439" s="412"/>
      <c r="J439" s="267"/>
    </row>
    <row r="440" spans="1:10" ht="12.75">
      <c r="A440" s="267"/>
      <c r="B440" s="267"/>
      <c r="C440" s="267"/>
      <c r="D440" s="267"/>
      <c r="E440" s="267"/>
      <c r="F440" s="267"/>
      <c r="G440" s="267"/>
      <c r="H440" s="267"/>
      <c r="I440" s="412"/>
      <c r="J440" s="267"/>
    </row>
    <row r="441" spans="1:10" ht="12.75">
      <c r="A441" s="267"/>
      <c r="B441" s="267"/>
      <c r="C441" s="267"/>
      <c r="D441" s="267"/>
      <c r="E441" s="267"/>
      <c r="F441" s="267"/>
      <c r="G441" s="267"/>
      <c r="H441" s="267"/>
      <c r="I441" s="412"/>
      <c r="J441" s="267"/>
    </row>
    <row r="442" spans="1:10" ht="12.75">
      <c r="A442" s="267"/>
      <c r="B442" s="267"/>
      <c r="C442" s="267"/>
      <c r="D442" s="267"/>
      <c r="E442" s="267"/>
      <c r="F442" s="267"/>
      <c r="G442" s="267"/>
      <c r="H442" s="267"/>
      <c r="I442" s="412"/>
      <c r="J442" s="267"/>
    </row>
    <row r="443" spans="1:10" ht="12.75">
      <c r="A443" s="267"/>
      <c r="B443" s="267"/>
      <c r="C443" s="267"/>
      <c r="D443" s="267"/>
      <c r="E443" s="267"/>
      <c r="F443" s="267"/>
      <c r="G443" s="267"/>
      <c r="H443" s="267"/>
      <c r="I443" s="412"/>
      <c r="J443" s="267"/>
    </row>
    <row r="444" spans="1:10" ht="12.75">
      <c r="A444" s="267"/>
      <c r="B444" s="267"/>
      <c r="C444" s="267"/>
      <c r="D444" s="267"/>
      <c r="E444" s="267"/>
      <c r="F444" s="267"/>
      <c r="G444" s="267"/>
      <c r="H444" s="267"/>
      <c r="I444" s="412"/>
      <c r="J444" s="267"/>
    </row>
    <row r="445" spans="1:10" ht="12.75">
      <c r="A445" s="267"/>
      <c r="B445" s="267"/>
      <c r="C445" s="267"/>
      <c r="D445" s="267"/>
      <c r="E445" s="267"/>
      <c r="F445" s="267"/>
      <c r="G445" s="267"/>
      <c r="H445" s="267"/>
      <c r="I445" s="412"/>
      <c r="J445" s="267"/>
    </row>
    <row r="446" spans="1:10" ht="12.75">
      <c r="A446" s="267"/>
      <c r="B446" s="267"/>
      <c r="C446" s="267"/>
      <c r="D446" s="267"/>
      <c r="E446" s="267"/>
      <c r="F446" s="267"/>
      <c r="G446" s="267"/>
      <c r="H446" s="267"/>
      <c r="I446" s="412"/>
      <c r="J446" s="267"/>
    </row>
    <row r="447" spans="1:10" ht="12.75">
      <c r="A447" s="267"/>
      <c r="B447" s="267"/>
      <c r="C447" s="267"/>
      <c r="D447" s="267"/>
      <c r="E447" s="267"/>
      <c r="F447" s="267"/>
      <c r="G447" s="267"/>
      <c r="H447" s="267"/>
      <c r="I447" s="412"/>
      <c r="J447" s="267"/>
    </row>
    <row r="448" spans="1:10" ht="12.75">
      <c r="A448" s="267"/>
      <c r="B448" s="267"/>
      <c r="C448" s="267"/>
      <c r="D448" s="267"/>
      <c r="E448" s="267"/>
      <c r="F448" s="267"/>
      <c r="G448" s="267"/>
      <c r="H448" s="267"/>
      <c r="I448" s="412"/>
      <c r="J448" s="267"/>
    </row>
    <row r="449" spans="1:10" ht="12.75">
      <c r="A449" s="267"/>
      <c r="B449" s="267"/>
      <c r="C449" s="267"/>
      <c r="D449" s="267"/>
      <c r="E449" s="267"/>
      <c r="F449" s="267"/>
      <c r="G449" s="267"/>
      <c r="H449" s="267"/>
      <c r="I449" s="412"/>
      <c r="J449" s="267"/>
    </row>
    <row r="450" spans="1:10" ht="12.75">
      <c r="A450" s="267"/>
      <c r="B450" s="267"/>
      <c r="C450" s="267"/>
      <c r="D450" s="267"/>
      <c r="E450" s="267"/>
      <c r="F450" s="267"/>
      <c r="G450" s="267"/>
      <c r="H450" s="267"/>
      <c r="I450" s="412"/>
      <c r="J450" s="267"/>
    </row>
    <row r="451" spans="1:10" ht="12.75">
      <c r="A451" s="267"/>
      <c r="B451" s="267"/>
      <c r="C451" s="267"/>
      <c r="D451" s="267"/>
      <c r="E451" s="267"/>
      <c r="F451" s="267"/>
      <c r="G451" s="267"/>
      <c r="H451" s="267"/>
      <c r="I451" s="412"/>
      <c r="J451" s="267"/>
    </row>
    <row r="452" spans="1:10" ht="12.75">
      <c r="A452" s="267"/>
      <c r="B452" s="267"/>
      <c r="C452" s="267"/>
      <c r="D452" s="267"/>
      <c r="E452" s="267"/>
      <c r="F452" s="267"/>
      <c r="G452" s="267"/>
      <c r="H452" s="267"/>
      <c r="I452" s="412"/>
      <c r="J452" s="267"/>
    </row>
    <row r="453" spans="1:10" ht="12.75">
      <c r="A453" s="267"/>
      <c r="B453" s="267"/>
      <c r="C453" s="267"/>
      <c r="D453" s="267"/>
      <c r="E453" s="267"/>
      <c r="F453" s="267"/>
      <c r="G453" s="267"/>
      <c r="H453" s="267"/>
      <c r="I453" s="412"/>
      <c r="J453" s="267"/>
    </row>
    <row r="454" spans="1:10" ht="12.75">
      <c r="A454" s="267"/>
      <c r="B454" s="267"/>
      <c r="C454" s="267"/>
      <c r="D454" s="267"/>
      <c r="E454" s="267"/>
      <c r="F454" s="267"/>
      <c r="G454" s="267"/>
      <c r="H454" s="267"/>
      <c r="I454" s="412"/>
      <c r="J454" s="267"/>
    </row>
    <row r="455" spans="1:10" ht="12.75">
      <c r="A455" s="267"/>
      <c r="B455" s="267"/>
      <c r="C455" s="267"/>
      <c r="D455" s="267"/>
      <c r="E455" s="267"/>
      <c r="F455" s="267"/>
      <c r="G455" s="267"/>
      <c r="H455" s="267"/>
      <c r="I455" s="412"/>
      <c r="J455" s="267"/>
    </row>
    <row r="456" spans="1:10" ht="12.75">
      <c r="A456" s="267"/>
      <c r="B456" s="267"/>
      <c r="C456" s="267"/>
      <c r="D456" s="267"/>
      <c r="E456" s="267"/>
      <c r="F456" s="267"/>
      <c r="G456" s="267"/>
      <c r="H456" s="267"/>
      <c r="I456" s="412"/>
      <c r="J456" s="267"/>
    </row>
    <row r="457" spans="1:10" ht="12.75">
      <c r="A457" s="267"/>
      <c r="B457" s="267"/>
      <c r="C457" s="267"/>
      <c r="D457" s="267"/>
      <c r="E457" s="267"/>
      <c r="F457" s="267"/>
      <c r="G457" s="267"/>
      <c r="H457" s="267"/>
      <c r="I457" s="412"/>
      <c r="J457" s="267"/>
    </row>
    <row r="458" spans="1:10" ht="12.75">
      <c r="A458" s="267"/>
      <c r="B458" s="267"/>
      <c r="C458" s="267"/>
      <c r="D458" s="267"/>
      <c r="E458" s="267"/>
      <c r="F458" s="267"/>
      <c r="G458" s="267"/>
      <c r="H458" s="267"/>
      <c r="I458" s="412"/>
      <c r="J458" s="267"/>
    </row>
    <row r="459" spans="1:10" ht="12.75">
      <c r="A459" s="267"/>
      <c r="B459" s="267"/>
      <c r="C459" s="267"/>
      <c r="D459" s="267"/>
      <c r="E459" s="267"/>
      <c r="F459" s="267"/>
      <c r="G459" s="267"/>
      <c r="H459" s="267"/>
      <c r="I459" s="412"/>
      <c r="J459" s="267"/>
    </row>
    <row r="460" spans="1:10" ht="12.75">
      <c r="A460" s="267"/>
      <c r="B460" s="267"/>
      <c r="C460" s="267"/>
      <c r="D460" s="267"/>
      <c r="E460" s="267"/>
      <c r="F460" s="267"/>
      <c r="G460" s="267"/>
      <c r="H460" s="267"/>
      <c r="I460" s="412"/>
      <c r="J460" s="267"/>
    </row>
    <row r="461" spans="1:10" ht="12.75">
      <c r="A461" s="267"/>
      <c r="B461" s="267"/>
      <c r="C461" s="267"/>
      <c r="D461" s="267"/>
      <c r="E461" s="267"/>
      <c r="F461" s="267"/>
      <c r="G461" s="267"/>
      <c r="H461" s="267"/>
      <c r="I461" s="412"/>
      <c r="J461" s="267"/>
    </row>
    <row r="462" spans="1:10" ht="12.75">
      <c r="A462" s="267"/>
      <c r="B462" s="267"/>
      <c r="C462" s="267"/>
      <c r="D462" s="267"/>
      <c r="E462" s="267"/>
      <c r="F462" s="267"/>
      <c r="G462" s="267"/>
      <c r="H462" s="267"/>
      <c r="I462" s="412"/>
      <c r="J462" s="267"/>
    </row>
    <row r="463" spans="1:10" ht="12.75">
      <c r="A463" s="267"/>
      <c r="B463" s="267"/>
      <c r="C463" s="267"/>
      <c r="D463" s="267"/>
      <c r="E463" s="267"/>
      <c r="F463" s="267"/>
      <c r="G463" s="267"/>
      <c r="H463" s="267"/>
      <c r="I463" s="412"/>
      <c r="J463" s="267"/>
    </row>
    <row r="464" spans="1:10" ht="12.75">
      <c r="A464" s="267"/>
      <c r="B464" s="267"/>
      <c r="C464" s="267"/>
      <c r="D464" s="267"/>
      <c r="E464" s="267"/>
      <c r="F464" s="267"/>
      <c r="G464" s="267"/>
      <c r="H464" s="267"/>
      <c r="I464" s="412"/>
      <c r="J464" s="267"/>
    </row>
    <row r="465" spans="1:10" ht="12.75">
      <c r="A465" s="267"/>
      <c r="B465" s="267"/>
      <c r="C465" s="267"/>
      <c r="D465" s="267"/>
      <c r="E465" s="267"/>
      <c r="F465" s="267"/>
      <c r="G465" s="267"/>
      <c r="H465" s="267"/>
      <c r="I465" s="412"/>
      <c r="J465" s="267"/>
    </row>
    <row r="466" spans="1:10" ht="12.75">
      <c r="A466" s="267"/>
      <c r="B466" s="267"/>
      <c r="C466" s="267"/>
      <c r="D466" s="267"/>
      <c r="E466" s="267"/>
      <c r="F466" s="267"/>
      <c r="G466" s="267"/>
      <c r="H466" s="267"/>
      <c r="I466" s="412"/>
      <c r="J466" s="267"/>
    </row>
    <row r="467" spans="1:10" ht="12.75">
      <c r="A467" s="267"/>
      <c r="B467" s="267"/>
      <c r="C467" s="267"/>
      <c r="D467" s="267"/>
      <c r="E467" s="267"/>
      <c r="F467" s="267"/>
      <c r="G467" s="267"/>
      <c r="H467" s="267"/>
      <c r="I467" s="412"/>
      <c r="J467" s="267"/>
    </row>
    <row r="468" spans="1:10" ht="12.75">
      <c r="A468" s="267"/>
      <c r="B468" s="267"/>
      <c r="C468" s="267"/>
      <c r="D468" s="267"/>
      <c r="E468" s="267"/>
      <c r="F468" s="267"/>
      <c r="G468" s="267"/>
      <c r="H468" s="267"/>
      <c r="I468" s="412"/>
      <c r="J468" s="267"/>
    </row>
    <row r="469" spans="1:10" ht="12.75">
      <c r="A469" s="267"/>
      <c r="B469" s="267"/>
      <c r="C469" s="267"/>
      <c r="D469" s="267"/>
      <c r="E469" s="267"/>
      <c r="F469" s="267"/>
      <c r="G469" s="267"/>
      <c r="H469" s="267"/>
      <c r="I469" s="412"/>
      <c r="J469" s="267"/>
    </row>
    <row r="470" spans="1:10" ht="12.75">
      <c r="A470" s="267"/>
      <c r="B470" s="267"/>
      <c r="C470" s="267"/>
      <c r="D470" s="267"/>
      <c r="E470" s="267"/>
      <c r="F470" s="267"/>
      <c r="G470" s="267"/>
      <c r="H470" s="267"/>
      <c r="I470" s="412"/>
      <c r="J470" s="267"/>
    </row>
    <row r="471" spans="1:10" ht="12.75">
      <c r="A471" s="267"/>
      <c r="B471" s="267"/>
      <c r="C471" s="267"/>
      <c r="D471" s="267"/>
      <c r="E471" s="267"/>
      <c r="F471" s="267"/>
      <c r="G471" s="267"/>
      <c r="H471" s="267"/>
      <c r="I471" s="412"/>
      <c r="J471" s="267"/>
    </row>
    <row r="472" spans="1:10" ht="12.75">
      <c r="A472" s="267"/>
      <c r="B472" s="267"/>
      <c r="C472" s="267"/>
      <c r="D472" s="267"/>
      <c r="E472" s="267"/>
      <c r="F472" s="267"/>
      <c r="G472" s="267"/>
      <c r="H472" s="267"/>
      <c r="I472" s="412"/>
      <c r="J472" s="267"/>
    </row>
    <row r="473" spans="1:10" ht="12.75">
      <c r="A473" s="267"/>
      <c r="B473" s="267"/>
      <c r="C473" s="267"/>
      <c r="D473" s="267"/>
      <c r="E473" s="267"/>
      <c r="F473" s="267"/>
      <c r="G473" s="267"/>
      <c r="H473" s="267"/>
      <c r="I473" s="412"/>
      <c r="J473" s="267"/>
    </row>
    <row r="474" spans="1:10" ht="12.75">
      <c r="A474" s="267"/>
      <c r="B474" s="267"/>
      <c r="C474" s="267"/>
      <c r="D474" s="267"/>
      <c r="E474" s="267"/>
      <c r="F474" s="267"/>
      <c r="G474" s="267"/>
      <c r="H474" s="267"/>
      <c r="I474" s="412"/>
      <c r="J474" s="267"/>
    </row>
    <row r="475" spans="1:10" ht="12.75">
      <c r="A475" s="267"/>
      <c r="B475" s="267"/>
      <c r="C475" s="267"/>
      <c r="D475" s="267"/>
      <c r="E475" s="267"/>
      <c r="F475" s="267"/>
      <c r="G475" s="267"/>
      <c r="H475" s="267"/>
      <c r="I475" s="412"/>
      <c r="J475" s="267"/>
    </row>
    <row r="476" spans="1:10" ht="12.75">
      <c r="A476" s="267"/>
      <c r="B476" s="267"/>
      <c r="C476" s="267"/>
      <c r="D476" s="267"/>
      <c r="E476" s="267"/>
      <c r="F476" s="267"/>
      <c r="G476" s="267"/>
      <c r="H476" s="267"/>
      <c r="I476" s="412"/>
      <c r="J476" s="267"/>
    </row>
    <row r="477" spans="1:10" ht="12.75">
      <c r="A477" s="267"/>
      <c r="B477" s="267"/>
      <c r="C477" s="267"/>
      <c r="D477" s="267"/>
      <c r="E477" s="267"/>
      <c r="F477" s="267"/>
      <c r="G477" s="267"/>
      <c r="H477" s="267"/>
      <c r="I477" s="412"/>
      <c r="J477" s="267"/>
    </row>
    <row r="478" spans="1:10" ht="12.75">
      <c r="A478" s="267"/>
      <c r="B478" s="267"/>
      <c r="C478" s="267"/>
      <c r="D478" s="267"/>
      <c r="E478" s="267"/>
      <c r="F478" s="267"/>
      <c r="G478" s="267"/>
      <c r="H478" s="267"/>
      <c r="I478" s="412"/>
      <c r="J478" s="267"/>
    </row>
    <row r="479" spans="1:10" ht="12.75">
      <c r="A479" s="267"/>
      <c r="B479" s="267"/>
      <c r="C479" s="267"/>
      <c r="D479" s="267"/>
      <c r="E479" s="267"/>
      <c r="F479" s="267"/>
      <c r="G479" s="267"/>
      <c r="H479" s="267"/>
      <c r="I479" s="412"/>
      <c r="J479" s="267"/>
    </row>
    <row r="480" spans="1:10" ht="12.75">
      <c r="A480" s="267"/>
      <c r="B480" s="267"/>
      <c r="C480" s="267"/>
      <c r="D480" s="267"/>
      <c r="E480" s="267"/>
      <c r="F480" s="267"/>
      <c r="G480" s="267"/>
      <c r="H480" s="267"/>
      <c r="I480" s="412"/>
      <c r="J480" s="267"/>
    </row>
    <row r="481" spans="1:10" ht="12.75">
      <c r="A481" s="267"/>
      <c r="B481" s="267"/>
      <c r="C481" s="267"/>
      <c r="D481" s="267"/>
      <c r="E481" s="267"/>
      <c r="F481" s="267"/>
      <c r="G481" s="267"/>
      <c r="H481" s="267"/>
      <c r="I481" s="412"/>
      <c r="J481" s="267"/>
    </row>
    <row r="482" spans="1:10" ht="12.75">
      <c r="A482" s="267"/>
      <c r="B482" s="267"/>
      <c r="C482" s="267"/>
      <c r="D482" s="267"/>
      <c r="E482" s="267"/>
      <c r="F482" s="267"/>
      <c r="G482" s="267"/>
      <c r="H482" s="267"/>
      <c r="I482" s="412"/>
      <c r="J482" s="267"/>
    </row>
    <row r="483" spans="1:10" ht="12.75">
      <c r="A483" s="267"/>
      <c r="B483" s="267"/>
      <c r="C483" s="267"/>
      <c r="D483" s="267"/>
      <c r="E483" s="267"/>
      <c r="F483" s="267"/>
      <c r="G483" s="267"/>
      <c r="H483" s="267"/>
      <c r="I483" s="412"/>
      <c r="J483" s="267"/>
    </row>
    <row r="484" spans="1:10" ht="12.75">
      <c r="A484" s="267"/>
      <c r="B484" s="267"/>
      <c r="C484" s="267"/>
      <c r="D484" s="267"/>
      <c r="E484" s="267"/>
      <c r="F484" s="267"/>
      <c r="G484" s="267"/>
      <c r="H484" s="267"/>
      <c r="I484" s="412"/>
      <c r="J484" s="267"/>
    </row>
    <row r="485" spans="1:10" ht="12.75">
      <c r="A485" s="267"/>
      <c r="B485" s="267"/>
      <c r="C485" s="267"/>
      <c r="D485" s="267"/>
      <c r="E485" s="267"/>
      <c r="F485" s="267"/>
      <c r="G485" s="267"/>
      <c r="H485" s="267"/>
      <c r="I485" s="412"/>
      <c r="J485" s="267"/>
    </row>
    <row r="486" spans="1:10" ht="12.75">
      <c r="A486" s="267"/>
      <c r="B486" s="267"/>
      <c r="C486" s="267"/>
      <c r="D486" s="267"/>
      <c r="E486" s="267"/>
      <c r="F486" s="267"/>
      <c r="G486" s="267"/>
      <c r="H486" s="267"/>
      <c r="I486" s="412"/>
      <c r="J486" s="267"/>
    </row>
    <row r="487" spans="1:10" ht="12.75">
      <c r="A487" s="267"/>
      <c r="B487" s="267"/>
      <c r="C487" s="267"/>
      <c r="D487" s="267"/>
      <c r="E487" s="267"/>
      <c r="F487" s="267"/>
      <c r="G487" s="267"/>
      <c r="H487" s="267"/>
      <c r="I487" s="412"/>
      <c r="J487" s="267"/>
    </row>
    <row r="488" spans="1:10" ht="12.75">
      <c r="A488" s="267"/>
      <c r="B488" s="267"/>
      <c r="C488" s="267"/>
      <c r="D488" s="267"/>
      <c r="E488" s="267"/>
      <c r="F488" s="267"/>
      <c r="G488" s="267"/>
      <c r="H488" s="267"/>
      <c r="I488" s="412"/>
      <c r="J488" s="267"/>
    </row>
    <row r="489" spans="1:10" ht="12.75">
      <c r="A489" s="267"/>
      <c r="B489" s="267"/>
      <c r="C489" s="267"/>
      <c r="D489" s="267"/>
      <c r="E489" s="267"/>
      <c r="F489" s="267"/>
      <c r="G489" s="267"/>
      <c r="H489" s="267"/>
      <c r="I489" s="412"/>
      <c r="J489" s="267"/>
    </row>
    <row r="490" spans="1:10" ht="12.75">
      <c r="A490" s="267"/>
      <c r="B490" s="267"/>
      <c r="C490" s="267"/>
      <c r="D490" s="267"/>
      <c r="E490" s="267"/>
      <c r="F490" s="267"/>
      <c r="G490" s="267"/>
      <c r="H490" s="267"/>
      <c r="I490" s="412"/>
      <c r="J490" s="267"/>
    </row>
    <row r="491" spans="1:10" ht="12.75">
      <c r="A491" s="267"/>
      <c r="B491" s="267"/>
      <c r="C491" s="267"/>
      <c r="D491" s="267"/>
      <c r="E491" s="267"/>
      <c r="F491" s="267"/>
      <c r="G491" s="267"/>
      <c r="H491" s="267"/>
      <c r="I491" s="412"/>
      <c r="J491" s="267"/>
    </row>
    <row r="492" spans="1:10" ht="12.75">
      <c r="A492" s="267"/>
      <c r="B492" s="267"/>
      <c r="C492" s="267"/>
      <c r="D492" s="267"/>
      <c r="E492" s="267"/>
      <c r="F492" s="267"/>
      <c r="G492" s="267"/>
      <c r="H492" s="267"/>
      <c r="I492" s="412"/>
      <c r="J492" s="267"/>
    </row>
    <row r="493" spans="1:10" ht="12.75">
      <c r="A493" s="267"/>
      <c r="B493" s="267"/>
      <c r="C493" s="267"/>
      <c r="D493" s="267"/>
      <c r="E493" s="267"/>
      <c r="F493" s="267"/>
      <c r="G493" s="267"/>
      <c r="H493" s="267"/>
      <c r="I493" s="412"/>
      <c r="J493" s="267"/>
    </row>
    <row r="494" spans="1:10" ht="12.75">
      <c r="A494" s="267"/>
      <c r="B494" s="267"/>
      <c r="C494" s="267"/>
      <c r="D494" s="267"/>
      <c r="E494" s="267"/>
      <c r="F494" s="267"/>
      <c r="G494" s="267"/>
      <c r="H494" s="267"/>
      <c r="I494" s="412"/>
      <c r="J494" s="267"/>
    </row>
    <row r="495" spans="1:10" ht="12.75">
      <c r="A495" s="267"/>
      <c r="B495" s="267"/>
      <c r="C495" s="267"/>
      <c r="D495" s="267"/>
      <c r="E495" s="267"/>
      <c r="F495" s="267"/>
      <c r="G495" s="267"/>
      <c r="H495" s="267"/>
      <c r="I495" s="412"/>
      <c r="J495" s="267"/>
    </row>
    <row r="496" spans="1:10" ht="12.75">
      <c r="A496" s="267"/>
      <c r="B496" s="267"/>
      <c r="C496" s="267"/>
      <c r="D496" s="267"/>
      <c r="E496" s="267"/>
      <c r="F496" s="267"/>
      <c r="G496" s="267"/>
      <c r="H496" s="267"/>
      <c r="I496" s="412"/>
      <c r="J496" s="267"/>
    </row>
    <row r="497" spans="1:10" ht="12.75">
      <c r="A497" s="267"/>
      <c r="B497" s="267"/>
      <c r="C497" s="267"/>
      <c r="D497" s="267"/>
      <c r="E497" s="267"/>
      <c r="F497" s="267"/>
      <c r="G497" s="267"/>
      <c r="H497" s="267"/>
      <c r="I497" s="412"/>
      <c r="J497" s="267"/>
    </row>
    <row r="498" spans="1:10" ht="12.75">
      <c r="A498" s="267"/>
      <c r="B498" s="267"/>
      <c r="C498" s="267"/>
      <c r="D498" s="267"/>
      <c r="E498" s="267"/>
      <c r="F498" s="267"/>
      <c r="G498" s="267"/>
      <c r="H498" s="267"/>
      <c r="I498" s="412"/>
      <c r="J498" s="267"/>
    </row>
    <row r="499" spans="1:10" ht="12.75">
      <c r="A499" s="267"/>
      <c r="B499" s="267"/>
      <c r="C499" s="267"/>
      <c r="D499" s="267"/>
      <c r="E499" s="267"/>
      <c r="F499" s="267"/>
      <c r="G499" s="267"/>
      <c r="H499" s="267"/>
      <c r="I499" s="412"/>
      <c r="J499" s="267"/>
    </row>
    <row r="500" spans="1:10" ht="12.75">
      <c r="A500" s="267"/>
      <c r="B500" s="267"/>
      <c r="C500" s="267"/>
      <c r="D500" s="267"/>
      <c r="E500" s="267"/>
      <c r="F500" s="267"/>
      <c r="G500" s="267"/>
      <c r="H500" s="267"/>
      <c r="I500" s="412"/>
      <c r="J500" s="267"/>
    </row>
    <row r="501" spans="1:10" ht="12.75">
      <c r="A501" s="267"/>
      <c r="B501" s="267"/>
      <c r="C501" s="267"/>
      <c r="D501" s="267"/>
      <c r="E501" s="267"/>
      <c r="F501" s="267"/>
      <c r="G501" s="267"/>
      <c r="H501" s="267"/>
      <c r="I501" s="412"/>
      <c r="J501" s="267"/>
    </row>
    <row r="502" spans="1:10" ht="12.75">
      <c r="A502" s="267"/>
      <c r="B502" s="267"/>
      <c r="C502" s="267"/>
      <c r="D502" s="267"/>
      <c r="E502" s="267"/>
      <c r="F502" s="267"/>
      <c r="G502" s="267"/>
      <c r="H502" s="267"/>
      <c r="I502" s="412"/>
      <c r="J502" s="267"/>
    </row>
    <row r="503" spans="1:10" ht="12.75">
      <c r="A503" s="267"/>
      <c r="B503" s="267"/>
      <c r="C503" s="267"/>
      <c r="D503" s="267"/>
      <c r="E503" s="267"/>
      <c r="F503" s="267"/>
      <c r="G503" s="267"/>
      <c r="H503" s="267"/>
      <c r="I503" s="412"/>
      <c r="J503" s="267"/>
    </row>
    <row r="504" spans="1:10" ht="12.75">
      <c r="A504" s="267"/>
      <c r="B504" s="267"/>
      <c r="C504" s="267"/>
      <c r="D504" s="267"/>
      <c r="E504" s="267"/>
      <c r="F504" s="267"/>
      <c r="G504" s="267"/>
      <c r="H504" s="267"/>
      <c r="I504" s="412"/>
      <c r="J504" s="267"/>
    </row>
    <row r="505" spans="1:10" ht="12.75">
      <c r="A505" s="267"/>
      <c r="B505" s="267"/>
      <c r="C505" s="267"/>
      <c r="D505" s="267"/>
      <c r="E505" s="267"/>
      <c r="F505" s="267"/>
      <c r="G505" s="267"/>
      <c r="H505" s="267"/>
      <c r="I505" s="412"/>
      <c r="J505" s="267"/>
    </row>
    <row r="506" spans="1:10" ht="12.75">
      <c r="A506" s="267"/>
      <c r="B506" s="267"/>
      <c r="C506" s="267"/>
      <c r="D506" s="267"/>
      <c r="E506" s="267"/>
      <c r="F506" s="267"/>
      <c r="G506" s="267"/>
      <c r="H506" s="267"/>
      <c r="I506" s="412"/>
      <c r="J506" s="267"/>
    </row>
    <row r="507" spans="1:10" ht="12.75">
      <c r="A507" s="267"/>
      <c r="B507" s="267"/>
      <c r="C507" s="267"/>
      <c r="D507" s="267"/>
      <c r="E507" s="267"/>
      <c r="F507" s="267"/>
      <c r="G507" s="267"/>
      <c r="H507" s="267"/>
      <c r="I507" s="412"/>
      <c r="J507" s="267"/>
    </row>
    <row r="508" spans="1:10" ht="12.75">
      <c r="A508" s="267"/>
      <c r="B508" s="267"/>
      <c r="C508" s="267"/>
      <c r="D508" s="267"/>
      <c r="E508" s="267"/>
      <c r="F508" s="267"/>
      <c r="G508" s="267"/>
      <c r="H508" s="267"/>
      <c r="I508" s="412"/>
      <c r="J508" s="267"/>
    </row>
    <row r="509" spans="1:10" ht="12.75">
      <c r="A509" s="267"/>
      <c r="B509" s="267"/>
      <c r="C509" s="267"/>
      <c r="D509" s="267"/>
      <c r="E509" s="267"/>
      <c r="F509" s="267"/>
      <c r="G509" s="267"/>
      <c r="H509" s="267"/>
      <c r="I509" s="412"/>
      <c r="J509" s="267"/>
    </row>
    <row r="510" spans="1:10" ht="12.75">
      <c r="A510" s="267"/>
      <c r="B510" s="267"/>
      <c r="C510" s="267"/>
      <c r="D510" s="267"/>
      <c r="E510" s="267"/>
      <c r="F510" s="267"/>
      <c r="G510" s="267"/>
      <c r="H510" s="267"/>
      <c r="I510" s="412"/>
      <c r="J510" s="267"/>
    </row>
    <row r="511" spans="1:10" ht="12.75">
      <c r="A511" s="267"/>
      <c r="B511" s="267"/>
      <c r="C511" s="267"/>
      <c r="D511" s="267"/>
      <c r="E511" s="267"/>
      <c r="F511" s="267"/>
      <c r="G511" s="267"/>
      <c r="H511" s="267"/>
      <c r="I511" s="412"/>
      <c r="J511" s="267"/>
    </row>
    <row r="512" spans="1:10" ht="12.75">
      <c r="A512" s="267"/>
      <c r="B512" s="267"/>
      <c r="C512" s="267"/>
      <c r="D512" s="267"/>
      <c r="E512" s="267"/>
      <c r="F512" s="267"/>
      <c r="G512" s="267"/>
      <c r="H512" s="267"/>
      <c r="I512" s="412"/>
      <c r="J512" s="267"/>
    </row>
    <row r="513" spans="1:10" ht="12.75">
      <c r="A513" s="267"/>
      <c r="B513" s="267"/>
      <c r="C513" s="267"/>
      <c r="D513" s="267"/>
      <c r="E513" s="267"/>
      <c r="F513" s="267"/>
      <c r="G513" s="267"/>
      <c r="H513" s="267"/>
      <c r="I513" s="412"/>
      <c r="J513" s="267"/>
    </row>
    <row r="514" spans="1:10" ht="12.75">
      <c r="A514" s="267"/>
      <c r="B514" s="267"/>
      <c r="C514" s="267"/>
      <c r="D514" s="267"/>
      <c r="E514" s="267"/>
      <c r="F514" s="267"/>
      <c r="G514" s="267"/>
      <c r="H514" s="267"/>
      <c r="I514" s="412"/>
      <c r="J514" s="267"/>
    </row>
    <row r="515" spans="1:10" ht="12.75">
      <c r="A515" s="267"/>
      <c r="B515" s="267"/>
      <c r="C515" s="267"/>
      <c r="D515" s="267"/>
      <c r="E515" s="267"/>
      <c r="F515" s="267"/>
      <c r="G515" s="267"/>
      <c r="H515" s="267"/>
      <c r="I515" s="412"/>
      <c r="J515" s="267"/>
    </row>
    <row r="516" spans="1:10" ht="12.75">
      <c r="A516" s="267"/>
      <c r="B516" s="267"/>
      <c r="C516" s="267"/>
      <c r="D516" s="267"/>
      <c r="E516" s="267"/>
      <c r="F516" s="267"/>
      <c r="G516" s="267"/>
      <c r="H516" s="267"/>
      <c r="I516" s="412"/>
      <c r="J516" s="267"/>
    </row>
    <row r="517" spans="1:10" ht="12.75">
      <c r="A517" s="267"/>
      <c r="B517" s="267"/>
      <c r="C517" s="267"/>
      <c r="D517" s="267"/>
      <c r="E517" s="267"/>
      <c r="F517" s="267"/>
      <c r="G517" s="267"/>
      <c r="H517" s="267"/>
      <c r="I517" s="412"/>
      <c r="J517" s="267"/>
    </row>
    <row r="518" spans="1:10" ht="12.75">
      <c r="A518" s="267"/>
      <c r="B518" s="267"/>
      <c r="C518" s="267"/>
      <c r="D518" s="267"/>
      <c r="E518" s="267"/>
      <c r="F518" s="267"/>
      <c r="G518" s="267"/>
      <c r="H518" s="267"/>
      <c r="I518" s="412"/>
      <c r="J518" s="267"/>
    </row>
    <row r="519" spans="1:10" ht="12.75">
      <c r="A519" s="267"/>
      <c r="B519" s="267"/>
      <c r="C519" s="267"/>
      <c r="D519" s="267"/>
      <c r="E519" s="267"/>
      <c r="F519" s="267"/>
      <c r="G519" s="267"/>
      <c r="H519" s="267"/>
      <c r="I519" s="412"/>
      <c r="J519" s="267"/>
    </row>
    <row r="520" spans="1:10" ht="12.75">
      <c r="A520" s="267"/>
      <c r="B520" s="267"/>
      <c r="C520" s="267"/>
      <c r="D520" s="267"/>
      <c r="E520" s="267"/>
      <c r="F520" s="267"/>
      <c r="G520" s="267"/>
      <c r="H520" s="267"/>
      <c r="I520" s="412"/>
      <c r="J520" s="267"/>
    </row>
    <row r="521" spans="1:10" ht="12.75">
      <c r="A521" s="267"/>
      <c r="B521" s="267"/>
      <c r="C521" s="267"/>
      <c r="D521" s="267"/>
      <c r="E521" s="267"/>
      <c r="F521" s="267"/>
      <c r="G521" s="267"/>
      <c r="H521" s="267"/>
      <c r="I521" s="412"/>
      <c r="J521" s="267"/>
    </row>
    <row r="522" spans="1:10" ht="12.75">
      <c r="A522" s="267"/>
      <c r="B522" s="267"/>
      <c r="C522" s="267"/>
      <c r="D522" s="267"/>
      <c r="E522" s="267"/>
      <c r="F522" s="267"/>
      <c r="G522" s="267"/>
      <c r="H522" s="267"/>
      <c r="I522" s="412"/>
      <c r="J522" s="267"/>
    </row>
    <row r="523" spans="1:10" ht="12.75">
      <c r="A523" s="267"/>
      <c r="B523" s="267"/>
      <c r="C523" s="267"/>
      <c r="D523" s="267"/>
      <c r="E523" s="267"/>
      <c r="F523" s="267"/>
      <c r="G523" s="267"/>
      <c r="H523" s="267"/>
      <c r="I523" s="412"/>
      <c r="J523" s="267"/>
    </row>
    <row r="524" spans="1:10" ht="12.75">
      <c r="A524" s="267"/>
      <c r="B524" s="267"/>
      <c r="C524" s="267"/>
      <c r="D524" s="267"/>
      <c r="E524" s="267"/>
      <c r="F524" s="267"/>
      <c r="G524" s="267"/>
      <c r="H524" s="267"/>
      <c r="I524" s="412"/>
      <c r="J524" s="267"/>
    </row>
    <row r="525" spans="1:10" ht="12.75">
      <c r="A525" s="267"/>
      <c r="B525" s="267"/>
      <c r="C525" s="267"/>
      <c r="D525" s="267"/>
      <c r="E525" s="267"/>
      <c r="F525" s="267"/>
      <c r="G525" s="267"/>
      <c r="H525" s="267"/>
      <c r="I525" s="412"/>
      <c r="J525" s="267"/>
    </row>
    <row r="526" spans="1:10" ht="12.75">
      <c r="A526" s="267"/>
      <c r="B526" s="267"/>
      <c r="C526" s="267"/>
      <c r="D526" s="267"/>
      <c r="E526" s="267"/>
      <c r="F526" s="267"/>
      <c r="G526" s="267"/>
      <c r="H526" s="267"/>
      <c r="I526" s="412"/>
      <c r="J526" s="267"/>
    </row>
    <row r="527" spans="1:10" ht="12.75">
      <c r="A527" s="267"/>
      <c r="B527" s="267"/>
      <c r="C527" s="267"/>
      <c r="D527" s="267"/>
      <c r="E527" s="267"/>
      <c r="F527" s="267"/>
      <c r="G527" s="267"/>
      <c r="H527" s="267"/>
      <c r="I527" s="412"/>
      <c r="J527" s="267"/>
    </row>
    <row r="528" spans="1:10" ht="12.75">
      <c r="A528" s="267"/>
      <c r="B528" s="267"/>
      <c r="C528" s="267"/>
      <c r="D528" s="267"/>
      <c r="E528" s="267"/>
      <c r="F528" s="267"/>
      <c r="G528" s="267"/>
      <c r="H528" s="267"/>
      <c r="I528" s="412"/>
      <c r="J528" s="267"/>
    </row>
    <row r="529" spans="1:10" ht="12.75">
      <c r="A529" s="267"/>
      <c r="B529" s="267"/>
      <c r="C529" s="267"/>
      <c r="D529" s="267"/>
      <c r="E529" s="267"/>
      <c r="F529" s="267"/>
      <c r="G529" s="267"/>
      <c r="H529" s="267"/>
      <c r="I529" s="412"/>
      <c r="J529" s="267"/>
    </row>
    <row r="530" spans="1:10" ht="12.75">
      <c r="A530" s="267"/>
      <c r="B530" s="267"/>
      <c r="C530" s="267"/>
      <c r="D530" s="267"/>
      <c r="E530" s="267"/>
      <c r="F530" s="267"/>
      <c r="G530" s="267"/>
      <c r="H530" s="267"/>
      <c r="I530" s="412"/>
      <c r="J530" s="267"/>
    </row>
    <row r="531" spans="1:10" ht="12.75">
      <c r="A531" s="267"/>
      <c r="B531" s="267"/>
      <c r="C531" s="267"/>
      <c r="D531" s="267"/>
      <c r="E531" s="267"/>
      <c r="F531" s="267"/>
      <c r="G531" s="267"/>
      <c r="H531" s="267"/>
      <c r="I531" s="412"/>
      <c r="J531" s="267"/>
    </row>
    <row r="532" spans="1:10" ht="12.75">
      <c r="A532" s="267"/>
      <c r="B532" s="267"/>
      <c r="C532" s="267"/>
      <c r="D532" s="267"/>
      <c r="E532" s="267"/>
      <c r="F532" s="267"/>
      <c r="G532" s="267"/>
      <c r="H532" s="267"/>
      <c r="I532" s="412"/>
      <c r="J532" s="267"/>
    </row>
    <row r="533" spans="1:10" ht="12.75">
      <c r="A533" s="267"/>
      <c r="B533" s="267"/>
      <c r="C533" s="267"/>
      <c r="D533" s="267"/>
      <c r="E533" s="267"/>
      <c r="F533" s="267"/>
      <c r="G533" s="267"/>
      <c r="H533" s="267"/>
      <c r="I533" s="412"/>
      <c r="J533" s="267"/>
    </row>
    <row r="534" spans="1:10" ht="12.75">
      <c r="A534" s="267"/>
      <c r="B534" s="267"/>
      <c r="C534" s="267"/>
      <c r="D534" s="267"/>
      <c r="E534" s="267"/>
      <c r="F534" s="267"/>
      <c r="G534" s="267"/>
      <c r="H534" s="267"/>
      <c r="I534" s="412"/>
      <c r="J534" s="267"/>
    </row>
    <row r="535" spans="1:10" ht="12.75">
      <c r="A535" s="267"/>
      <c r="B535" s="267"/>
      <c r="C535" s="267"/>
      <c r="D535" s="267"/>
      <c r="E535" s="267"/>
      <c r="F535" s="267"/>
      <c r="G535" s="267"/>
      <c r="H535" s="267"/>
      <c r="I535" s="412"/>
      <c r="J535" s="267"/>
    </row>
    <row r="536" spans="1:10" ht="12.75">
      <c r="A536" s="267"/>
      <c r="B536" s="267"/>
      <c r="C536" s="267"/>
      <c r="D536" s="267"/>
      <c r="E536" s="267"/>
      <c r="F536" s="267"/>
      <c r="G536" s="267"/>
      <c r="H536" s="267"/>
      <c r="I536" s="412"/>
      <c r="J536" s="267"/>
    </row>
    <row r="537" spans="1:10" ht="12.75">
      <c r="A537" s="267"/>
      <c r="B537" s="267"/>
      <c r="C537" s="267"/>
      <c r="D537" s="267"/>
      <c r="E537" s="267"/>
      <c r="F537" s="267"/>
      <c r="G537" s="267"/>
      <c r="H537" s="267"/>
      <c r="I537" s="412"/>
      <c r="J537" s="267"/>
    </row>
    <row r="538" spans="1:10" ht="12.75">
      <c r="A538" s="267"/>
      <c r="B538" s="267"/>
      <c r="C538" s="267"/>
      <c r="D538" s="267"/>
      <c r="E538" s="267"/>
      <c r="F538" s="267"/>
      <c r="G538" s="267"/>
      <c r="H538" s="267"/>
      <c r="I538" s="412"/>
      <c r="J538" s="267"/>
    </row>
    <row r="539" spans="1:10" ht="12.75">
      <c r="A539" s="267"/>
      <c r="B539" s="267"/>
      <c r="C539" s="267"/>
      <c r="D539" s="267"/>
      <c r="E539" s="267"/>
      <c r="F539" s="267"/>
      <c r="G539" s="267"/>
      <c r="H539" s="267"/>
      <c r="I539" s="412"/>
      <c r="J539" s="267"/>
    </row>
    <row r="540" spans="1:10" ht="12.75">
      <c r="A540" s="267"/>
      <c r="B540" s="267"/>
      <c r="C540" s="267"/>
      <c r="D540" s="267"/>
      <c r="E540" s="267"/>
      <c r="F540" s="267"/>
      <c r="G540" s="267"/>
      <c r="H540" s="267"/>
      <c r="I540" s="412"/>
      <c r="J540" s="267"/>
    </row>
    <row r="541" spans="1:10" ht="12.75">
      <c r="A541" s="267"/>
      <c r="B541" s="267"/>
      <c r="C541" s="267"/>
      <c r="D541" s="267"/>
      <c r="E541" s="267"/>
      <c r="F541" s="267"/>
      <c r="G541" s="267"/>
      <c r="H541" s="267"/>
      <c r="I541" s="412"/>
      <c r="J541" s="267"/>
    </row>
    <row r="542" spans="1:10" ht="12.75">
      <c r="A542" s="267"/>
      <c r="B542" s="267"/>
      <c r="C542" s="267"/>
      <c r="D542" s="267"/>
      <c r="E542" s="267"/>
      <c r="F542" s="267"/>
      <c r="G542" s="267"/>
      <c r="H542" s="267"/>
      <c r="I542" s="412"/>
      <c r="J542" s="267"/>
    </row>
    <row r="543" spans="1:10" ht="12.75">
      <c r="A543" s="267"/>
      <c r="B543" s="267"/>
      <c r="C543" s="267"/>
      <c r="D543" s="267"/>
      <c r="E543" s="267"/>
      <c r="F543" s="267"/>
      <c r="G543" s="267"/>
      <c r="H543" s="267"/>
      <c r="I543" s="412"/>
      <c r="J543" s="267"/>
    </row>
    <row r="544" spans="1:10" ht="12.75">
      <c r="A544" s="267"/>
      <c r="B544" s="267"/>
      <c r="C544" s="267"/>
      <c r="D544" s="267"/>
      <c r="E544" s="267"/>
      <c r="F544" s="267"/>
      <c r="G544" s="267"/>
      <c r="H544" s="267"/>
      <c r="I544" s="412"/>
      <c r="J544" s="267"/>
    </row>
    <row r="545" spans="1:10" ht="12.75">
      <c r="A545" s="267"/>
      <c r="B545" s="267"/>
      <c r="C545" s="267"/>
      <c r="D545" s="267"/>
      <c r="E545" s="267"/>
      <c r="F545" s="267"/>
      <c r="G545" s="267"/>
      <c r="H545" s="267"/>
      <c r="I545" s="412"/>
      <c r="J545" s="267"/>
    </row>
    <row r="546" spans="1:10" ht="12.75">
      <c r="A546" s="267"/>
      <c r="B546" s="267"/>
      <c r="C546" s="267"/>
      <c r="D546" s="267"/>
      <c r="E546" s="267"/>
      <c r="F546" s="267"/>
      <c r="G546" s="267"/>
      <c r="H546" s="267"/>
      <c r="I546" s="412"/>
      <c r="J546" s="267"/>
    </row>
    <row r="547" spans="1:10" ht="12.75">
      <c r="A547" s="267"/>
      <c r="B547" s="267"/>
      <c r="C547" s="267"/>
      <c r="D547" s="267"/>
      <c r="E547" s="267"/>
      <c r="F547" s="267"/>
      <c r="G547" s="267"/>
      <c r="H547" s="267"/>
      <c r="I547" s="412"/>
      <c r="J547" s="267"/>
    </row>
    <row r="548" spans="1:10" ht="12.75">
      <c r="A548" s="267"/>
      <c r="B548" s="267"/>
      <c r="C548" s="267"/>
      <c r="D548" s="267"/>
      <c r="E548" s="267"/>
      <c r="F548" s="267"/>
      <c r="G548" s="267"/>
      <c r="H548" s="267"/>
      <c r="I548" s="412"/>
      <c r="J548" s="267"/>
    </row>
    <row r="549" spans="1:10" ht="12.75">
      <c r="A549" s="267"/>
      <c r="B549" s="267"/>
      <c r="C549" s="267"/>
      <c r="D549" s="267"/>
      <c r="E549" s="267"/>
      <c r="F549" s="267"/>
      <c r="G549" s="267"/>
      <c r="H549" s="267"/>
      <c r="I549" s="412"/>
      <c r="J549" s="267"/>
    </row>
    <row r="550" spans="1:10" ht="12.75">
      <c r="A550" s="267"/>
      <c r="B550" s="267"/>
      <c r="C550" s="267"/>
      <c r="D550" s="267"/>
      <c r="E550" s="267"/>
      <c r="F550" s="267"/>
      <c r="G550" s="267"/>
      <c r="H550" s="267"/>
      <c r="I550" s="412"/>
      <c r="J550" s="267"/>
    </row>
    <row r="551" spans="1:10" ht="12.75">
      <c r="A551" s="267"/>
      <c r="B551" s="267"/>
      <c r="C551" s="267"/>
      <c r="D551" s="267"/>
      <c r="E551" s="267"/>
      <c r="F551" s="267"/>
      <c r="G551" s="267"/>
      <c r="H551" s="267"/>
      <c r="I551" s="412"/>
      <c r="J551" s="267"/>
    </row>
    <row r="552" spans="1:10" ht="12.75">
      <c r="A552" s="267"/>
      <c r="B552" s="267"/>
      <c r="C552" s="267"/>
      <c r="D552" s="267"/>
      <c r="E552" s="267"/>
      <c r="F552" s="267"/>
      <c r="G552" s="267"/>
      <c r="H552" s="267"/>
      <c r="I552" s="412"/>
      <c r="J552" s="267"/>
    </row>
    <row r="553" spans="1:10" ht="12.75">
      <c r="A553" s="267"/>
      <c r="B553" s="267"/>
      <c r="C553" s="267"/>
      <c r="D553" s="267"/>
      <c r="E553" s="267"/>
      <c r="F553" s="267"/>
      <c r="G553" s="267"/>
      <c r="H553" s="267"/>
      <c r="I553" s="412"/>
      <c r="J553" s="267"/>
    </row>
    <row r="554" spans="1:10" ht="12.75">
      <c r="A554" s="267"/>
      <c r="B554" s="267"/>
      <c r="C554" s="267"/>
      <c r="D554" s="267"/>
      <c r="E554" s="267"/>
      <c r="F554" s="267"/>
      <c r="G554" s="267"/>
      <c r="H554" s="267"/>
      <c r="I554" s="412"/>
      <c r="J554" s="267"/>
    </row>
    <row r="555" spans="1:10" ht="12.75">
      <c r="A555" s="267"/>
      <c r="B555" s="267"/>
      <c r="C555" s="267"/>
      <c r="D555" s="267"/>
      <c r="E555" s="267"/>
      <c r="F555" s="267"/>
      <c r="G555" s="267"/>
      <c r="H555" s="267"/>
      <c r="I555" s="412"/>
      <c r="J555" s="267"/>
    </row>
    <row r="556" spans="1:10" ht="12.75">
      <c r="A556" s="267"/>
      <c r="B556" s="267"/>
      <c r="C556" s="267"/>
      <c r="D556" s="267"/>
      <c r="E556" s="267"/>
      <c r="F556" s="267"/>
      <c r="G556" s="267"/>
      <c r="H556" s="267"/>
      <c r="I556" s="412"/>
      <c r="J556" s="267"/>
    </row>
    <row r="557" spans="1:10" ht="12.75">
      <c r="A557" s="267"/>
      <c r="B557" s="267"/>
      <c r="C557" s="267"/>
      <c r="D557" s="267"/>
      <c r="E557" s="267"/>
      <c r="F557" s="267"/>
      <c r="G557" s="267"/>
      <c r="H557" s="267"/>
      <c r="I557" s="412"/>
      <c r="J557" s="267"/>
    </row>
    <row r="558" spans="1:10" ht="12.75">
      <c r="A558" s="267"/>
      <c r="B558" s="267"/>
      <c r="C558" s="267"/>
      <c r="D558" s="267"/>
      <c r="E558" s="267"/>
      <c r="F558" s="267"/>
      <c r="G558" s="267"/>
      <c r="H558" s="267"/>
      <c r="I558" s="412"/>
      <c r="J558" s="267"/>
    </row>
    <row r="559" spans="1:10" ht="12.75">
      <c r="A559" s="267"/>
      <c r="B559" s="267"/>
      <c r="C559" s="267"/>
      <c r="D559" s="267"/>
      <c r="E559" s="267"/>
      <c r="F559" s="267"/>
      <c r="G559" s="267"/>
      <c r="H559" s="267"/>
      <c r="I559" s="412"/>
      <c r="J559" s="267"/>
    </row>
    <row r="560" spans="1:10" ht="12.75">
      <c r="A560" s="267"/>
      <c r="B560" s="267"/>
      <c r="C560" s="267"/>
      <c r="D560" s="267"/>
      <c r="E560" s="267"/>
      <c r="F560" s="267"/>
      <c r="G560" s="267"/>
      <c r="H560" s="267"/>
      <c r="I560" s="412"/>
      <c r="J560" s="267"/>
    </row>
    <row r="561" spans="1:10" ht="12.75">
      <c r="A561" s="267"/>
      <c r="B561" s="267"/>
      <c r="C561" s="267"/>
      <c r="D561" s="267"/>
      <c r="E561" s="267"/>
      <c r="F561" s="267"/>
      <c r="G561" s="267"/>
      <c r="H561" s="267"/>
      <c r="I561" s="412"/>
      <c r="J561" s="267"/>
    </row>
    <row r="562" spans="1:10" ht="12.75">
      <c r="A562" s="267"/>
      <c r="B562" s="267"/>
      <c r="C562" s="267"/>
      <c r="D562" s="267"/>
      <c r="E562" s="267"/>
      <c r="F562" s="267"/>
      <c r="G562" s="267"/>
      <c r="H562" s="267"/>
      <c r="I562" s="412"/>
      <c r="J562" s="267"/>
    </row>
    <row r="563" spans="1:10" ht="12.75">
      <c r="A563" s="267"/>
      <c r="B563" s="267"/>
      <c r="C563" s="267"/>
      <c r="D563" s="267"/>
      <c r="E563" s="267"/>
      <c r="F563" s="267"/>
      <c r="G563" s="267"/>
      <c r="H563" s="267"/>
      <c r="I563" s="412"/>
      <c r="J563" s="267"/>
    </row>
    <row r="564" spans="1:10" ht="12.75">
      <c r="A564" s="267"/>
      <c r="B564" s="267"/>
      <c r="C564" s="267"/>
      <c r="D564" s="267"/>
      <c r="E564" s="267"/>
      <c r="F564" s="267"/>
      <c r="G564" s="267"/>
      <c r="H564" s="267"/>
      <c r="I564" s="412"/>
      <c r="J564" s="267"/>
    </row>
    <row r="565" spans="1:10" ht="12.75">
      <c r="A565" s="267"/>
      <c r="B565" s="267"/>
      <c r="C565" s="267"/>
      <c r="D565" s="267"/>
      <c r="E565" s="267"/>
      <c r="F565" s="267"/>
      <c r="G565" s="267"/>
      <c r="H565" s="267"/>
      <c r="I565" s="412"/>
      <c r="J565" s="267"/>
    </row>
    <row r="566" spans="1:10" ht="12.75">
      <c r="A566" s="267"/>
      <c r="B566" s="267"/>
      <c r="C566" s="267"/>
      <c r="D566" s="267"/>
      <c r="E566" s="267"/>
      <c r="F566" s="267"/>
      <c r="G566" s="267"/>
      <c r="H566" s="267"/>
      <c r="I566" s="412"/>
      <c r="J566" s="267"/>
    </row>
    <row r="567" spans="1:10" ht="12.75">
      <c r="A567" s="267"/>
      <c r="B567" s="267"/>
      <c r="C567" s="267"/>
      <c r="D567" s="267"/>
      <c r="E567" s="267"/>
      <c r="F567" s="267"/>
      <c r="G567" s="267"/>
      <c r="H567" s="267"/>
      <c r="I567" s="412"/>
      <c r="J567" s="267"/>
    </row>
    <row r="568" spans="1:10" ht="12.75">
      <c r="A568" s="267"/>
      <c r="B568" s="267"/>
      <c r="C568" s="267"/>
      <c r="D568" s="267"/>
      <c r="E568" s="267"/>
      <c r="F568" s="267"/>
      <c r="G568" s="267"/>
      <c r="H568" s="267"/>
      <c r="I568" s="412"/>
      <c r="J568" s="267"/>
    </row>
    <row r="569" spans="1:10" ht="12.75">
      <c r="A569" s="267"/>
      <c r="B569" s="267"/>
      <c r="C569" s="267"/>
      <c r="D569" s="267"/>
      <c r="E569" s="267"/>
      <c r="F569" s="267"/>
      <c r="G569" s="267"/>
      <c r="H569" s="267"/>
      <c r="I569" s="412"/>
      <c r="J569" s="267"/>
    </row>
    <row r="570" spans="1:10" ht="12.75">
      <c r="A570" s="267"/>
      <c r="B570" s="267"/>
      <c r="C570" s="267"/>
      <c r="D570" s="267"/>
      <c r="E570" s="267"/>
      <c r="F570" s="267"/>
      <c r="G570" s="267"/>
      <c r="H570" s="267"/>
      <c r="I570" s="412"/>
      <c r="J570" s="267"/>
    </row>
    <row r="571" spans="1:10" ht="12.75">
      <c r="A571" s="267"/>
      <c r="B571" s="267"/>
      <c r="C571" s="267"/>
      <c r="D571" s="267"/>
      <c r="E571" s="267"/>
      <c r="F571" s="267"/>
      <c r="G571" s="267"/>
      <c r="H571" s="267"/>
      <c r="I571" s="412"/>
      <c r="J571" s="267"/>
    </row>
    <row r="572" spans="1:10" ht="12.75">
      <c r="A572" s="267"/>
      <c r="B572" s="267"/>
      <c r="C572" s="267"/>
      <c r="D572" s="267"/>
      <c r="E572" s="267"/>
      <c r="F572" s="267"/>
      <c r="G572" s="267"/>
      <c r="H572" s="267"/>
      <c r="I572" s="412"/>
      <c r="J572" s="267"/>
    </row>
    <row r="573" spans="1:10" ht="12.75">
      <c r="A573" s="267"/>
      <c r="B573" s="267"/>
      <c r="C573" s="267"/>
      <c r="D573" s="267"/>
      <c r="E573" s="267"/>
      <c r="F573" s="267"/>
      <c r="G573" s="267"/>
      <c r="H573" s="267"/>
      <c r="I573" s="412"/>
      <c r="J573" s="267"/>
    </row>
    <row r="574" spans="1:10" ht="12.75">
      <c r="A574" s="267"/>
      <c r="B574" s="267"/>
      <c r="C574" s="267"/>
      <c r="D574" s="267"/>
      <c r="E574" s="267"/>
      <c r="F574" s="267"/>
      <c r="G574" s="267"/>
      <c r="H574" s="267"/>
      <c r="I574" s="412"/>
      <c r="J574" s="267"/>
    </row>
    <row r="575" spans="1:10" ht="12.75">
      <c r="A575" s="267"/>
      <c r="B575" s="267"/>
      <c r="C575" s="267"/>
      <c r="D575" s="267"/>
      <c r="E575" s="267"/>
      <c r="F575" s="267"/>
      <c r="G575" s="267"/>
      <c r="H575" s="267"/>
      <c r="I575" s="412"/>
      <c r="J575" s="267"/>
    </row>
    <row r="576" spans="1:10" ht="12.75">
      <c r="A576" s="267"/>
      <c r="B576" s="267"/>
      <c r="C576" s="267"/>
      <c r="D576" s="267"/>
      <c r="E576" s="267"/>
      <c r="F576" s="267"/>
      <c r="G576" s="267"/>
      <c r="H576" s="267"/>
      <c r="I576" s="412"/>
      <c r="J576" s="267"/>
    </row>
    <row r="577" spans="1:10" ht="12.75">
      <c r="A577" s="267"/>
      <c r="B577" s="267"/>
      <c r="C577" s="267"/>
      <c r="D577" s="267"/>
      <c r="E577" s="267"/>
      <c r="F577" s="267"/>
      <c r="G577" s="267"/>
      <c r="H577" s="267"/>
      <c r="I577" s="412"/>
      <c r="J577" s="267"/>
    </row>
    <row r="578" spans="1:10" ht="12.75">
      <c r="A578" s="267"/>
      <c r="B578" s="267"/>
      <c r="C578" s="267"/>
      <c r="D578" s="267"/>
      <c r="E578" s="267"/>
      <c r="F578" s="267"/>
      <c r="G578" s="267"/>
      <c r="H578" s="267"/>
      <c r="I578" s="412"/>
      <c r="J578" s="267"/>
    </row>
    <row r="579" spans="1:10" ht="12.75">
      <c r="A579" s="267"/>
      <c r="B579" s="267"/>
      <c r="C579" s="267"/>
      <c r="D579" s="267"/>
      <c r="E579" s="267"/>
      <c r="F579" s="267"/>
      <c r="G579" s="267"/>
      <c r="H579" s="267"/>
      <c r="I579" s="412"/>
      <c r="J579" s="267"/>
    </row>
    <row r="580" spans="1:10" ht="12.75">
      <c r="A580" s="267"/>
      <c r="B580" s="267"/>
      <c r="C580" s="267"/>
      <c r="D580" s="267"/>
      <c r="E580" s="267"/>
      <c r="F580" s="267"/>
      <c r="G580" s="267"/>
      <c r="H580" s="267"/>
      <c r="I580" s="412"/>
      <c r="J580" s="267"/>
    </row>
    <row r="581" spans="1:10" ht="12.75">
      <c r="A581" s="267"/>
      <c r="B581" s="267"/>
      <c r="C581" s="267"/>
      <c r="D581" s="267"/>
      <c r="E581" s="267"/>
      <c r="F581" s="267"/>
      <c r="G581" s="267"/>
      <c r="H581" s="267"/>
      <c r="I581" s="412"/>
      <c r="J581" s="267"/>
    </row>
    <row r="582" spans="1:10" ht="12.75">
      <c r="A582" s="267"/>
      <c r="B582" s="267"/>
      <c r="C582" s="267"/>
      <c r="D582" s="267"/>
      <c r="E582" s="267"/>
      <c r="F582" s="267"/>
      <c r="G582" s="267"/>
      <c r="H582" s="267"/>
      <c r="I582" s="412"/>
      <c r="J582" s="267"/>
    </row>
    <row r="583" spans="1:10" ht="12.75">
      <c r="A583" s="267"/>
      <c r="B583" s="267"/>
      <c r="C583" s="267"/>
      <c r="D583" s="267"/>
      <c r="E583" s="267"/>
      <c r="F583" s="267"/>
      <c r="G583" s="267"/>
      <c r="H583" s="267"/>
      <c r="I583" s="412"/>
      <c r="J583" s="267"/>
    </row>
    <row r="584" spans="1:10" ht="12.75">
      <c r="A584" s="267"/>
      <c r="B584" s="267"/>
      <c r="C584" s="267"/>
      <c r="D584" s="267"/>
      <c r="E584" s="267"/>
      <c r="F584" s="267"/>
      <c r="G584" s="267"/>
      <c r="H584" s="267"/>
      <c r="I584" s="412"/>
      <c r="J584" s="267"/>
    </row>
    <row r="585" spans="1:10" ht="12.75">
      <c r="A585" s="267"/>
      <c r="B585" s="267"/>
      <c r="C585" s="267"/>
      <c r="D585" s="267"/>
      <c r="E585" s="267"/>
      <c r="F585" s="267"/>
      <c r="G585" s="267"/>
      <c r="H585" s="267"/>
      <c r="I585" s="412"/>
      <c r="J585" s="267"/>
    </row>
    <row r="586" spans="1:10" ht="12.75">
      <c r="A586" s="267"/>
      <c r="B586" s="267"/>
      <c r="C586" s="267"/>
      <c r="D586" s="267"/>
      <c r="E586" s="267"/>
      <c r="F586" s="267"/>
      <c r="G586" s="267"/>
      <c r="H586" s="267"/>
      <c r="I586" s="412"/>
      <c r="J586" s="267"/>
    </row>
    <row r="587" spans="1:10" ht="12.75">
      <c r="A587" s="267"/>
      <c r="B587" s="267"/>
      <c r="C587" s="267"/>
      <c r="D587" s="267"/>
      <c r="E587" s="267"/>
      <c r="F587" s="267"/>
      <c r="G587" s="267"/>
      <c r="H587" s="267"/>
      <c r="I587" s="412"/>
      <c r="J587" s="267"/>
    </row>
    <row r="588" spans="1:10" ht="12.75">
      <c r="A588" s="267"/>
      <c r="B588" s="267"/>
      <c r="C588" s="267"/>
      <c r="D588" s="267"/>
      <c r="E588" s="267"/>
      <c r="F588" s="267"/>
      <c r="G588" s="267"/>
      <c r="H588" s="267"/>
      <c r="I588" s="412"/>
      <c r="J588" s="267"/>
    </row>
    <row r="589" spans="1:10" ht="12.75">
      <c r="A589" s="267"/>
      <c r="B589" s="267"/>
      <c r="C589" s="267"/>
      <c r="D589" s="267"/>
      <c r="E589" s="267"/>
      <c r="F589" s="267"/>
      <c r="G589" s="267"/>
      <c r="H589" s="267"/>
      <c r="I589" s="412"/>
      <c r="J589" s="267"/>
    </row>
    <row r="590" spans="1:10" ht="12.75">
      <c r="A590" s="267"/>
      <c r="B590" s="267"/>
      <c r="C590" s="267"/>
      <c r="D590" s="267"/>
      <c r="E590" s="267"/>
      <c r="F590" s="267"/>
      <c r="G590" s="267"/>
      <c r="H590" s="267"/>
      <c r="I590" s="412"/>
      <c r="J590" s="267"/>
    </row>
    <row r="591" spans="1:10" ht="12.75">
      <c r="A591" s="267"/>
      <c r="B591" s="267"/>
      <c r="C591" s="267"/>
      <c r="D591" s="267"/>
      <c r="E591" s="267"/>
      <c r="F591" s="267"/>
      <c r="G591" s="267"/>
      <c r="H591" s="267"/>
      <c r="I591" s="412"/>
      <c r="J591" s="267"/>
    </row>
    <row r="592" spans="1:10" ht="12.75">
      <c r="A592" s="267"/>
      <c r="B592" s="267"/>
      <c r="C592" s="267"/>
      <c r="D592" s="267"/>
      <c r="E592" s="267"/>
      <c r="F592" s="267"/>
      <c r="G592" s="267"/>
      <c r="H592" s="267"/>
      <c r="I592" s="412"/>
      <c r="J592" s="267"/>
    </row>
    <row r="593" spans="1:10" ht="12.75">
      <c r="A593" s="267"/>
      <c r="B593" s="267"/>
      <c r="C593" s="267"/>
      <c r="D593" s="267"/>
      <c r="E593" s="267"/>
      <c r="F593" s="267"/>
      <c r="G593" s="267"/>
      <c r="H593" s="267"/>
      <c r="I593" s="412"/>
      <c r="J593" s="267"/>
    </row>
    <row r="594" spans="1:10" ht="12.75">
      <c r="A594" s="267"/>
      <c r="B594" s="267"/>
      <c r="C594" s="267"/>
      <c r="D594" s="267"/>
      <c r="E594" s="267"/>
      <c r="F594" s="267"/>
      <c r="G594" s="267"/>
      <c r="H594" s="267"/>
      <c r="I594" s="412"/>
      <c r="J594" s="267"/>
    </row>
    <row r="595" spans="1:10" ht="12.75">
      <c r="A595" s="267"/>
      <c r="B595" s="267"/>
      <c r="C595" s="267"/>
      <c r="D595" s="267"/>
      <c r="E595" s="267"/>
      <c r="F595" s="267"/>
      <c r="G595" s="267"/>
      <c r="H595" s="267"/>
      <c r="I595" s="412"/>
      <c r="J595" s="267"/>
    </row>
    <row r="596" spans="1:10" ht="12.75">
      <c r="A596" s="267"/>
      <c r="B596" s="267"/>
      <c r="C596" s="267"/>
      <c r="D596" s="267"/>
      <c r="E596" s="267"/>
      <c r="F596" s="267"/>
      <c r="G596" s="267"/>
      <c r="H596" s="267"/>
      <c r="I596" s="412"/>
      <c r="J596" s="267"/>
    </row>
    <row r="597" spans="1:10" ht="12.75">
      <c r="A597" s="267"/>
      <c r="B597" s="267"/>
      <c r="C597" s="267"/>
      <c r="D597" s="267"/>
      <c r="E597" s="267"/>
      <c r="F597" s="267"/>
      <c r="G597" s="267"/>
      <c r="H597" s="267"/>
      <c r="I597" s="412"/>
      <c r="J597" s="267"/>
    </row>
    <row r="598" spans="1:10" ht="12.75">
      <c r="A598" s="267"/>
      <c r="B598" s="267"/>
      <c r="C598" s="267"/>
      <c r="D598" s="267"/>
      <c r="E598" s="267"/>
      <c r="F598" s="267"/>
      <c r="G598" s="267"/>
      <c r="H598" s="267"/>
      <c r="I598" s="412"/>
      <c r="J598" s="267"/>
    </row>
    <row r="599" spans="1:10" ht="12.75">
      <c r="A599" s="267"/>
      <c r="B599" s="267"/>
      <c r="C599" s="267"/>
      <c r="D599" s="267"/>
      <c r="E599" s="267"/>
      <c r="F599" s="267"/>
      <c r="G599" s="267"/>
      <c r="H599" s="267"/>
      <c r="I599" s="412"/>
      <c r="J599" s="267"/>
    </row>
    <row r="600" spans="1:10" ht="12.75">
      <c r="A600" s="267"/>
      <c r="B600" s="267"/>
      <c r="C600" s="267"/>
      <c r="D600" s="267"/>
      <c r="E600" s="267"/>
      <c r="F600" s="267"/>
      <c r="G600" s="267"/>
      <c r="H600" s="267"/>
      <c r="I600" s="412"/>
      <c r="J600" s="267"/>
    </row>
    <row r="601" spans="1:10" ht="12.75">
      <c r="A601" s="267"/>
      <c r="B601" s="267"/>
      <c r="C601" s="267"/>
      <c r="D601" s="267"/>
      <c r="E601" s="267"/>
      <c r="F601" s="267"/>
      <c r="G601" s="267"/>
      <c r="H601" s="267"/>
      <c r="I601" s="412"/>
      <c r="J601" s="267"/>
    </row>
    <row r="602" spans="1:10" ht="12.75">
      <c r="A602" s="267"/>
      <c r="B602" s="267"/>
      <c r="C602" s="267"/>
      <c r="D602" s="267"/>
      <c r="E602" s="267"/>
      <c r="F602" s="267"/>
      <c r="G602" s="267"/>
      <c r="H602" s="267"/>
      <c r="I602" s="412"/>
      <c r="J602" s="267"/>
    </row>
    <row r="603" spans="1:10" ht="12.75">
      <c r="A603" s="267"/>
      <c r="B603" s="267"/>
      <c r="C603" s="267"/>
      <c r="D603" s="267"/>
      <c r="E603" s="267"/>
      <c r="F603" s="267"/>
      <c r="G603" s="267"/>
      <c r="H603" s="267"/>
      <c r="I603" s="412"/>
      <c r="J603" s="267"/>
    </row>
    <row r="604" spans="1:10" ht="12.75">
      <c r="A604" s="267"/>
      <c r="B604" s="267"/>
      <c r="C604" s="267"/>
      <c r="D604" s="267"/>
      <c r="E604" s="267"/>
      <c r="F604" s="267"/>
      <c r="G604" s="267"/>
      <c r="H604" s="267"/>
      <c r="I604" s="412"/>
      <c r="J604" s="267"/>
    </row>
    <row r="605" spans="1:10" ht="12.75">
      <c r="A605" s="267"/>
      <c r="B605" s="267"/>
      <c r="C605" s="267"/>
      <c r="D605" s="267"/>
      <c r="E605" s="267"/>
      <c r="F605" s="267"/>
      <c r="G605" s="267"/>
      <c r="H605" s="267"/>
      <c r="I605" s="412"/>
      <c r="J605" s="267"/>
    </row>
    <row r="606" spans="1:10" ht="12.75">
      <c r="A606" s="267"/>
      <c r="B606" s="267"/>
      <c r="C606" s="267"/>
      <c r="D606" s="267"/>
      <c r="E606" s="267"/>
      <c r="F606" s="267"/>
      <c r="G606" s="267"/>
      <c r="H606" s="267"/>
      <c r="I606" s="412"/>
      <c r="J606" s="267"/>
    </row>
    <row r="607" spans="1:10" ht="12.75">
      <c r="A607" s="267"/>
      <c r="B607" s="267"/>
      <c r="C607" s="267"/>
      <c r="D607" s="267"/>
      <c r="E607" s="267"/>
      <c r="F607" s="267"/>
      <c r="G607" s="267"/>
      <c r="H607" s="267"/>
      <c r="I607" s="412"/>
      <c r="J607" s="267"/>
    </row>
    <row r="608" spans="1:10" ht="12.75">
      <c r="A608" s="267"/>
      <c r="B608" s="267"/>
      <c r="C608" s="267"/>
      <c r="D608" s="267"/>
      <c r="E608" s="267"/>
      <c r="F608" s="267"/>
      <c r="G608" s="267"/>
      <c r="H608" s="267"/>
      <c r="I608" s="412"/>
      <c r="J608" s="267"/>
    </row>
    <row r="609" spans="1:10" ht="12.75">
      <c r="A609" s="267"/>
      <c r="B609" s="267"/>
      <c r="C609" s="267"/>
      <c r="D609" s="267"/>
      <c r="E609" s="267"/>
      <c r="F609" s="267"/>
      <c r="G609" s="267"/>
      <c r="H609" s="267"/>
      <c r="I609" s="412"/>
      <c r="J609" s="267"/>
    </row>
    <row r="610" spans="1:10" ht="12.75">
      <c r="A610" s="267"/>
      <c r="B610" s="267"/>
      <c r="C610" s="267"/>
      <c r="D610" s="267"/>
      <c r="E610" s="267"/>
      <c r="F610" s="267"/>
      <c r="G610" s="267"/>
      <c r="H610" s="267"/>
      <c r="I610" s="412"/>
      <c r="J610" s="267"/>
    </row>
    <row r="611" spans="1:10" ht="12.75">
      <c r="A611" s="267"/>
      <c r="B611" s="267"/>
      <c r="C611" s="267"/>
      <c r="D611" s="267"/>
      <c r="E611" s="267"/>
      <c r="F611" s="267"/>
      <c r="G611" s="267"/>
      <c r="H611" s="267"/>
      <c r="I611" s="412"/>
      <c r="J611" s="267"/>
    </row>
    <row r="612" spans="1:10" ht="12.75">
      <c r="A612" s="267"/>
      <c r="B612" s="267"/>
      <c r="C612" s="267"/>
      <c r="D612" s="267"/>
      <c r="E612" s="267"/>
      <c r="F612" s="267"/>
      <c r="G612" s="267"/>
      <c r="H612" s="267"/>
      <c r="I612" s="412"/>
      <c r="J612" s="267"/>
    </row>
    <row r="613" spans="1:10" ht="12.75">
      <c r="A613" s="267"/>
      <c r="B613" s="267"/>
      <c r="C613" s="267"/>
      <c r="D613" s="267"/>
      <c r="E613" s="267"/>
      <c r="F613" s="267"/>
      <c r="G613" s="267"/>
      <c r="H613" s="267"/>
      <c r="I613" s="412"/>
      <c r="J613" s="267"/>
    </row>
    <row r="614" spans="1:10" ht="12.75">
      <c r="A614" s="267"/>
      <c r="B614" s="267"/>
      <c r="C614" s="267"/>
      <c r="D614" s="267"/>
      <c r="E614" s="267"/>
      <c r="F614" s="267"/>
      <c r="G614" s="267"/>
      <c r="H614" s="267"/>
      <c r="I614" s="412"/>
      <c r="J614" s="267"/>
    </row>
    <row r="615" spans="1:10" ht="12.75">
      <c r="A615" s="267"/>
      <c r="B615" s="267"/>
      <c r="C615" s="267"/>
      <c r="D615" s="267"/>
      <c r="E615" s="267"/>
      <c r="F615" s="267"/>
      <c r="G615" s="267"/>
      <c r="H615" s="267"/>
      <c r="I615" s="412"/>
      <c r="J615" s="267"/>
    </row>
    <row r="616" spans="1:10" ht="12.75">
      <c r="A616" s="267"/>
      <c r="B616" s="267"/>
      <c r="C616" s="267"/>
      <c r="D616" s="267"/>
      <c r="E616" s="267"/>
      <c r="F616" s="267"/>
      <c r="G616" s="267"/>
      <c r="H616" s="267"/>
      <c r="I616" s="412"/>
      <c r="J616" s="267"/>
    </row>
    <row r="617" spans="1:10" ht="12.75">
      <c r="A617" s="267"/>
      <c r="B617" s="267"/>
      <c r="C617" s="267"/>
      <c r="D617" s="267"/>
      <c r="E617" s="267"/>
      <c r="F617" s="267"/>
      <c r="G617" s="267"/>
      <c r="H617" s="267"/>
      <c r="I617" s="412"/>
      <c r="J617" s="267"/>
    </row>
    <row r="618" spans="1:10" ht="12.75">
      <c r="A618" s="267"/>
      <c r="B618" s="267"/>
      <c r="C618" s="267"/>
      <c r="D618" s="267"/>
      <c r="E618" s="267"/>
      <c r="F618" s="267"/>
      <c r="G618" s="267"/>
      <c r="H618" s="267"/>
      <c r="I618" s="412"/>
      <c r="J618" s="267"/>
    </row>
    <row r="619" spans="1:10" ht="12.75">
      <c r="A619" s="267"/>
      <c r="B619" s="267"/>
      <c r="C619" s="267"/>
      <c r="D619" s="267"/>
      <c r="E619" s="267"/>
      <c r="F619" s="267"/>
      <c r="G619" s="267"/>
      <c r="H619" s="267"/>
      <c r="I619" s="412"/>
      <c r="J619" s="267"/>
    </row>
    <row r="620" spans="1:10" ht="12.75">
      <c r="A620" s="267"/>
      <c r="B620" s="267"/>
      <c r="C620" s="267"/>
      <c r="D620" s="267"/>
      <c r="E620" s="267"/>
      <c r="F620" s="267"/>
      <c r="G620" s="267"/>
      <c r="H620" s="267"/>
      <c r="I620" s="412"/>
      <c r="J620" s="267"/>
    </row>
    <row r="621" spans="1:10" ht="12.75">
      <c r="A621" s="267"/>
      <c r="B621" s="267"/>
      <c r="C621" s="267"/>
      <c r="D621" s="267"/>
      <c r="E621" s="267"/>
      <c r="F621" s="267"/>
      <c r="G621" s="267"/>
      <c r="H621" s="267"/>
      <c r="I621" s="412"/>
      <c r="J621" s="267"/>
    </row>
    <row r="622" spans="1:10" ht="12.75">
      <c r="A622" s="267"/>
      <c r="B622" s="267"/>
      <c r="C622" s="267"/>
      <c r="D622" s="267"/>
      <c r="E622" s="267"/>
      <c r="F622" s="267"/>
      <c r="G622" s="267"/>
      <c r="H622" s="267"/>
      <c r="I622" s="412"/>
      <c r="J622" s="267"/>
    </row>
    <row r="623" spans="1:10" ht="12.75">
      <c r="A623" s="267"/>
      <c r="B623" s="267"/>
      <c r="C623" s="267"/>
      <c r="D623" s="267"/>
      <c r="E623" s="267"/>
      <c r="F623" s="267"/>
      <c r="G623" s="267"/>
      <c r="H623" s="267"/>
      <c r="I623" s="412"/>
      <c r="J623" s="267"/>
    </row>
    <row r="624" spans="1:10" ht="12.75">
      <c r="A624" s="267"/>
      <c r="B624" s="267"/>
      <c r="C624" s="267"/>
      <c r="D624" s="267"/>
      <c r="E624" s="267"/>
      <c r="F624" s="267"/>
      <c r="G624" s="267"/>
      <c r="H624" s="267"/>
      <c r="I624" s="412"/>
      <c r="J624" s="267"/>
    </row>
    <row r="625" spans="1:10" ht="12.75">
      <c r="A625" s="267"/>
      <c r="B625" s="267"/>
      <c r="C625" s="267"/>
      <c r="D625" s="267"/>
      <c r="E625" s="267"/>
      <c r="F625" s="267"/>
      <c r="G625" s="267"/>
      <c r="H625" s="267"/>
      <c r="I625" s="412"/>
      <c r="J625" s="267"/>
    </row>
    <row r="626" spans="1:10" ht="12.75">
      <c r="A626" s="267"/>
      <c r="B626" s="267"/>
      <c r="C626" s="267"/>
      <c r="D626" s="267"/>
      <c r="E626" s="267"/>
      <c r="F626" s="267"/>
      <c r="G626" s="267"/>
      <c r="H626" s="267"/>
      <c r="I626" s="412"/>
      <c r="J626" s="267"/>
    </row>
    <row r="627" spans="1:10" ht="12.75">
      <c r="A627" s="267"/>
      <c r="B627" s="267"/>
      <c r="C627" s="267"/>
      <c r="D627" s="267"/>
      <c r="E627" s="267"/>
      <c r="F627" s="267"/>
      <c r="G627" s="267"/>
      <c r="H627" s="267"/>
      <c r="I627" s="412"/>
      <c r="J627" s="267"/>
    </row>
    <row r="628" spans="1:10" ht="12.75">
      <c r="A628" s="267"/>
      <c r="B628" s="267"/>
      <c r="C628" s="267"/>
      <c r="D628" s="267"/>
      <c r="E628" s="267"/>
      <c r="F628" s="267"/>
      <c r="G628" s="267"/>
      <c r="H628" s="267"/>
      <c r="I628" s="412"/>
      <c r="J628" s="267"/>
    </row>
    <row r="629" spans="1:10" ht="12.75">
      <c r="A629" s="267"/>
      <c r="B629" s="267"/>
      <c r="C629" s="267"/>
      <c r="D629" s="267"/>
      <c r="E629" s="267"/>
      <c r="F629" s="267"/>
      <c r="G629" s="267"/>
      <c r="H629" s="267"/>
      <c r="I629" s="412"/>
      <c r="J629" s="267"/>
    </row>
    <row r="630" spans="1:10" ht="12.75">
      <c r="A630" s="267"/>
      <c r="B630" s="267"/>
      <c r="C630" s="267"/>
      <c r="D630" s="267"/>
      <c r="E630" s="267"/>
      <c r="F630" s="267"/>
      <c r="G630" s="267"/>
      <c r="H630" s="267"/>
      <c r="I630" s="412"/>
      <c r="J630" s="267"/>
    </row>
    <row r="631" spans="1:10" ht="12.75">
      <c r="A631" s="267"/>
      <c r="B631" s="267"/>
      <c r="C631" s="267"/>
      <c r="D631" s="267"/>
      <c r="E631" s="267"/>
      <c r="F631" s="267"/>
      <c r="G631" s="267"/>
      <c r="H631" s="267"/>
      <c r="I631" s="412"/>
      <c r="J631" s="267"/>
    </row>
    <row r="632" spans="1:10" ht="12.75">
      <c r="A632" s="267"/>
      <c r="B632" s="267"/>
      <c r="C632" s="267"/>
      <c r="D632" s="267"/>
      <c r="E632" s="267"/>
      <c r="F632" s="267"/>
      <c r="G632" s="267"/>
      <c r="H632" s="267"/>
      <c r="I632" s="412"/>
      <c r="J632" s="267"/>
    </row>
    <row r="633" spans="1:10" ht="12.75">
      <c r="A633" s="267"/>
      <c r="B633" s="267"/>
      <c r="C633" s="267"/>
      <c r="D633" s="267"/>
      <c r="E633" s="267"/>
      <c r="F633" s="267"/>
      <c r="G633" s="267"/>
      <c r="H633" s="267"/>
      <c r="I633" s="412"/>
      <c r="J633" s="267"/>
    </row>
    <row r="634" spans="1:10" ht="12.75">
      <c r="A634" s="267"/>
      <c r="B634" s="267"/>
      <c r="C634" s="267"/>
      <c r="D634" s="267"/>
      <c r="E634" s="267"/>
      <c r="F634" s="267"/>
      <c r="G634" s="267"/>
      <c r="H634" s="267"/>
      <c r="I634" s="412"/>
      <c r="J634" s="267"/>
    </row>
    <row r="635" spans="1:10" ht="12.75">
      <c r="A635" s="267"/>
      <c r="B635" s="267"/>
      <c r="C635" s="267"/>
      <c r="D635" s="267"/>
      <c r="E635" s="267"/>
      <c r="F635" s="267"/>
      <c r="G635" s="267"/>
      <c r="H635" s="267"/>
      <c r="I635" s="412"/>
      <c r="J635" s="267"/>
    </row>
    <row r="636" spans="1:10" ht="12.75">
      <c r="A636" s="267"/>
      <c r="B636" s="267"/>
      <c r="C636" s="267"/>
      <c r="D636" s="267"/>
      <c r="E636" s="267"/>
      <c r="F636" s="267"/>
      <c r="G636" s="267"/>
      <c r="H636" s="267"/>
      <c r="I636" s="412"/>
      <c r="J636" s="267"/>
    </row>
    <row r="637" spans="1:10" ht="12.75">
      <c r="A637" s="267"/>
      <c r="B637" s="267"/>
      <c r="C637" s="267"/>
      <c r="D637" s="267"/>
      <c r="E637" s="267"/>
      <c r="F637" s="267"/>
      <c r="G637" s="267"/>
      <c r="H637" s="267"/>
      <c r="I637" s="412"/>
      <c r="J637" s="267"/>
    </row>
    <row r="638" spans="1:10" ht="12.75">
      <c r="A638" s="267"/>
      <c r="B638" s="267"/>
      <c r="C638" s="267"/>
      <c r="D638" s="267"/>
      <c r="E638" s="267"/>
      <c r="F638" s="267"/>
      <c r="G638" s="267"/>
      <c r="H638" s="267"/>
      <c r="I638" s="412"/>
      <c r="J638" s="267"/>
    </row>
    <row r="639" spans="1:10" ht="12.75">
      <c r="A639" s="267"/>
      <c r="B639" s="267"/>
      <c r="C639" s="267"/>
      <c r="D639" s="267"/>
      <c r="E639" s="267"/>
      <c r="F639" s="267"/>
      <c r="G639" s="267"/>
      <c r="H639" s="267"/>
      <c r="I639" s="412"/>
      <c r="J639" s="267"/>
    </row>
    <row r="640" spans="1:10" ht="12.75">
      <c r="A640" s="267"/>
      <c r="B640" s="267"/>
      <c r="C640" s="267"/>
      <c r="D640" s="267"/>
      <c r="E640" s="267"/>
      <c r="F640" s="267"/>
      <c r="G640" s="267"/>
      <c r="H640" s="267"/>
      <c r="I640" s="412"/>
      <c r="J640" s="267"/>
    </row>
    <row r="641" spans="1:10" ht="12.75">
      <c r="A641" s="267"/>
      <c r="B641" s="267"/>
      <c r="C641" s="267"/>
      <c r="D641" s="267"/>
      <c r="E641" s="267"/>
      <c r="F641" s="267"/>
      <c r="G641" s="267"/>
      <c r="H641" s="267"/>
      <c r="I641" s="412"/>
      <c r="J641" s="267"/>
    </row>
    <row r="642" spans="1:10" ht="12.75">
      <c r="A642" s="267"/>
      <c r="B642" s="267"/>
      <c r="C642" s="267"/>
      <c r="D642" s="267"/>
      <c r="E642" s="267"/>
      <c r="F642" s="267"/>
      <c r="G642" s="267"/>
      <c r="H642" s="267"/>
      <c r="I642" s="412"/>
      <c r="J642" s="267"/>
    </row>
    <row r="643" spans="1:10" ht="12.75">
      <c r="A643" s="267"/>
      <c r="B643" s="267"/>
      <c r="C643" s="267"/>
      <c r="D643" s="267"/>
      <c r="E643" s="267"/>
      <c r="F643" s="267"/>
      <c r="G643" s="267"/>
      <c r="H643" s="267"/>
      <c r="I643" s="412"/>
      <c r="J643" s="267"/>
    </row>
    <row r="644" spans="1:10" ht="12.75">
      <c r="A644" s="267"/>
      <c r="B644" s="267"/>
      <c r="C644" s="267"/>
      <c r="D644" s="267"/>
      <c r="E644" s="267"/>
      <c r="F644" s="267"/>
      <c r="G644" s="267"/>
      <c r="H644" s="267"/>
      <c r="I644" s="412"/>
      <c r="J644" s="267"/>
    </row>
    <row r="645" spans="1:10" ht="12.75">
      <c r="A645" s="267"/>
      <c r="B645" s="267"/>
      <c r="C645" s="267"/>
      <c r="D645" s="267"/>
      <c r="E645" s="267"/>
      <c r="F645" s="267"/>
      <c r="G645" s="267"/>
      <c r="H645" s="267"/>
      <c r="I645" s="412"/>
      <c r="J645" s="267"/>
    </row>
    <row r="646" spans="1:10" ht="12.75">
      <c r="A646" s="267"/>
      <c r="B646" s="267"/>
      <c r="C646" s="267"/>
      <c r="D646" s="267"/>
      <c r="E646" s="267"/>
      <c r="F646" s="267"/>
      <c r="G646" s="267"/>
      <c r="H646" s="267"/>
      <c r="I646" s="412"/>
      <c r="J646" s="267"/>
    </row>
    <row r="647" spans="1:10" ht="12.75">
      <c r="A647" s="267"/>
      <c r="B647" s="267"/>
      <c r="C647" s="267"/>
      <c r="D647" s="267"/>
      <c r="E647" s="267"/>
      <c r="F647" s="267"/>
      <c r="G647" s="267"/>
      <c r="H647" s="267"/>
      <c r="I647" s="412"/>
      <c r="J647" s="267"/>
    </row>
    <row r="648" spans="1:10" ht="12.75">
      <c r="A648" s="267"/>
      <c r="B648" s="267"/>
      <c r="C648" s="267"/>
      <c r="D648" s="267"/>
      <c r="E648" s="267"/>
      <c r="F648" s="267"/>
      <c r="G648" s="267"/>
      <c r="H648" s="267"/>
      <c r="I648" s="412"/>
      <c r="J648" s="267"/>
    </row>
    <row r="649" spans="1:10" ht="12.75">
      <c r="A649" s="267"/>
      <c r="B649" s="267"/>
      <c r="C649" s="267"/>
      <c r="D649" s="267"/>
      <c r="E649" s="267"/>
      <c r="F649" s="267"/>
      <c r="G649" s="267"/>
      <c r="H649" s="267"/>
      <c r="I649" s="412"/>
      <c r="J649" s="267"/>
    </row>
    <row r="650" spans="1:10" ht="12.75">
      <c r="A650" s="267"/>
      <c r="B650" s="267"/>
      <c r="C650" s="267"/>
      <c r="D650" s="267"/>
      <c r="E650" s="267"/>
      <c r="F650" s="267"/>
      <c r="G650" s="267"/>
      <c r="H650" s="267"/>
      <c r="I650" s="412"/>
      <c r="J650" s="267"/>
    </row>
    <row r="651" spans="1:10" ht="12.75">
      <c r="A651" s="267"/>
      <c r="B651" s="267"/>
      <c r="C651" s="267"/>
      <c r="D651" s="267"/>
      <c r="E651" s="267"/>
      <c r="F651" s="267"/>
      <c r="G651" s="267"/>
      <c r="H651" s="267"/>
      <c r="I651" s="412"/>
      <c r="J651" s="267"/>
    </row>
    <row r="652" spans="1:10" ht="12.75">
      <c r="A652" s="267"/>
      <c r="B652" s="267"/>
      <c r="C652" s="267"/>
      <c r="D652" s="267"/>
      <c r="E652" s="267"/>
      <c r="F652" s="267"/>
      <c r="G652" s="267"/>
      <c r="H652" s="267"/>
      <c r="I652" s="412"/>
      <c r="J652" s="267"/>
    </row>
    <row r="653" spans="1:10" ht="12.75">
      <c r="A653" s="267"/>
      <c r="B653" s="267"/>
      <c r="C653" s="267"/>
      <c r="D653" s="267"/>
      <c r="E653" s="267"/>
      <c r="F653" s="267"/>
      <c r="G653" s="267"/>
      <c r="H653" s="267"/>
      <c r="I653" s="412"/>
      <c r="J653" s="267"/>
    </row>
    <row r="654" spans="1:10" ht="12.75">
      <c r="A654" s="267"/>
      <c r="B654" s="267"/>
      <c r="C654" s="267"/>
      <c r="D654" s="267"/>
      <c r="E654" s="267"/>
      <c r="F654" s="267"/>
      <c r="G654" s="267"/>
      <c r="H654" s="267"/>
      <c r="I654" s="412"/>
      <c r="J654" s="267"/>
    </row>
    <row r="655" spans="1:10" ht="12.75">
      <c r="A655" s="267"/>
      <c r="B655" s="267"/>
      <c r="C655" s="267"/>
      <c r="D655" s="267"/>
      <c r="E655" s="267"/>
      <c r="F655" s="267"/>
      <c r="G655" s="267"/>
      <c r="H655" s="267"/>
      <c r="I655" s="412"/>
      <c r="J655" s="267"/>
    </row>
    <row r="656" spans="1:10" ht="12.75">
      <c r="A656" s="267"/>
      <c r="B656" s="267"/>
      <c r="C656" s="267"/>
      <c r="D656" s="267"/>
      <c r="E656" s="267"/>
      <c r="F656" s="267"/>
      <c r="G656" s="267"/>
      <c r="H656" s="267"/>
      <c r="I656" s="412"/>
      <c r="J656" s="267"/>
    </row>
    <row r="657" spans="1:10" ht="12.75">
      <c r="A657" s="267"/>
      <c r="B657" s="267"/>
      <c r="C657" s="267"/>
      <c r="D657" s="267"/>
      <c r="E657" s="267"/>
      <c r="F657" s="267"/>
      <c r="G657" s="267"/>
      <c r="H657" s="267"/>
      <c r="I657" s="412"/>
      <c r="J657" s="267"/>
    </row>
    <row r="658" spans="1:10" ht="12.75">
      <c r="A658" s="267"/>
      <c r="B658" s="267"/>
      <c r="C658" s="267"/>
      <c r="D658" s="267"/>
      <c r="E658" s="267"/>
      <c r="F658" s="267"/>
      <c r="G658" s="267"/>
      <c r="H658" s="267"/>
      <c r="I658" s="412"/>
      <c r="J658" s="267"/>
    </row>
    <row r="659" spans="1:10" ht="12.75">
      <c r="A659" s="267"/>
      <c r="B659" s="267"/>
      <c r="C659" s="267"/>
      <c r="D659" s="267"/>
      <c r="E659" s="267"/>
      <c r="F659" s="267"/>
      <c r="G659" s="267"/>
      <c r="H659" s="267"/>
      <c r="I659" s="412"/>
      <c r="J659" s="267"/>
    </row>
    <row r="660" spans="1:10" ht="12.75">
      <c r="A660" s="267"/>
      <c r="B660" s="267"/>
      <c r="C660" s="267"/>
      <c r="D660" s="267"/>
      <c r="E660" s="267"/>
      <c r="F660" s="267"/>
      <c r="G660" s="267"/>
      <c r="H660" s="267"/>
      <c r="I660" s="412"/>
      <c r="J660" s="267"/>
    </row>
    <row r="661" spans="1:10" ht="12.75">
      <c r="A661" s="267"/>
      <c r="B661" s="267"/>
      <c r="C661" s="267"/>
      <c r="D661" s="267"/>
      <c r="E661" s="267"/>
      <c r="F661" s="267"/>
      <c r="G661" s="267"/>
      <c r="H661" s="267"/>
      <c r="I661" s="412"/>
      <c r="J661" s="267"/>
    </row>
    <row r="662" spans="1:10" ht="12.75">
      <c r="A662" s="267"/>
      <c r="B662" s="267"/>
      <c r="C662" s="267"/>
      <c r="D662" s="267"/>
      <c r="E662" s="267"/>
      <c r="F662" s="267"/>
      <c r="G662" s="267"/>
      <c r="H662" s="267"/>
      <c r="I662" s="412"/>
      <c r="J662" s="267"/>
    </row>
    <row r="663" spans="1:10" ht="12.75">
      <c r="A663" s="267"/>
      <c r="B663" s="267"/>
      <c r="C663" s="267"/>
      <c r="D663" s="267"/>
      <c r="E663" s="267"/>
      <c r="F663" s="267"/>
      <c r="G663" s="267"/>
      <c r="H663" s="267"/>
      <c r="I663" s="412"/>
      <c r="J663" s="267"/>
    </row>
    <row r="664" spans="1:10" ht="12.75">
      <c r="A664" s="267"/>
      <c r="B664" s="267"/>
      <c r="C664" s="267"/>
      <c r="D664" s="267"/>
      <c r="E664" s="267"/>
      <c r="F664" s="267"/>
      <c r="G664" s="267"/>
      <c r="H664" s="267"/>
      <c r="I664" s="412"/>
      <c r="J664" s="267"/>
    </row>
    <row r="665" spans="1:10" ht="12.75">
      <c r="A665" s="267"/>
      <c r="B665" s="267"/>
      <c r="C665" s="267"/>
      <c r="D665" s="267"/>
      <c r="E665" s="267"/>
      <c r="F665" s="267"/>
      <c r="G665" s="267"/>
      <c r="H665" s="267"/>
      <c r="I665" s="412"/>
      <c r="J665" s="267"/>
    </row>
    <row r="666" spans="1:10" ht="12.75">
      <c r="A666" s="267"/>
      <c r="B666" s="267"/>
      <c r="C666" s="267"/>
      <c r="D666" s="267"/>
      <c r="E666" s="267"/>
      <c r="F666" s="267"/>
      <c r="G666" s="267"/>
      <c r="H666" s="267"/>
      <c r="I666" s="412"/>
      <c r="J666" s="267"/>
    </row>
    <row r="667" spans="1:10" ht="12.75">
      <c r="A667" s="267"/>
      <c r="B667" s="267"/>
      <c r="C667" s="267"/>
      <c r="D667" s="267"/>
      <c r="E667" s="267"/>
      <c r="F667" s="267"/>
      <c r="G667" s="267"/>
      <c r="H667" s="267"/>
      <c r="I667" s="412"/>
      <c r="J667" s="267"/>
    </row>
    <row r="668" spans="1:10" ht="12.75">
      <c r="A668" s="267"/>
      <c r="B668" s="267"/>
      <c r="C668" s="267"/>
      <c r="D668" s="267"/>
      <c r="E668" s="267"/>
      <c r="F668" s="267"/>
      <c r="G668" s="267"/>
      <c r="H668" s="267"/>
      <c r="I668" s="412"/>
      <c r="J668" s="267"/>
    </row>
    <row r="669" spans="1:10" ht="12.75">
      <c r="A669" s="267"/>
      <c r="B669" s="267"/>
      <c r="C669" s="267"/>
      <c r="D669" s="267"/>
      <c r="E669" s="267"/>
      <c r="F669" s="267"/>
      <c r="G669" s="267"/>
      <c r="H669" s="267"/>
      <c r="I669" s="412"/>
      <c r="J669" s="267"/>
    </row>
    <row r="670" spans="1:10" ht="12.75">
      <c r="A670" s="267"/>
      <c r="B670" s="267"/>
      <c r="C670" s="267"/>
      <c r="D670" s="267"/>
      <c r="E670" s="267"/>
      <c r="F670" s="267"/>
      <c r="G670" s="267"/>
      <c r="H670" s="267"/>
      <c r="I670" s="412"/>
      <c r="J670" s="267"/>
    </row>
    <row r="671" spans="1:10" ht="12.75">
      <c r="A671" s="267"/>
      <c r="B671" s="267"/>
      <c r="C671" s="267"/>
      <c r="D671" s="267"/>
      <c r="E671" s="267"/>
      <c r="F671" s="267"/>
      <c r="G671" s="267"/>
      <c r="H671" s="267"/>
      <c r="I671" s="412"/>
      <c r="J671" s="267"/>
    </row>
    <row r="672" spans="1:10" ht="12.75">
      <c r="A672" s="267"/>
      <c r="B672" s="267"/>
      <c r="C672" s="267"/>
      <c r="D672" s="267"/>
      <c r="E672" s="267"/>
      <c r="F672" s="267"/>
      <c r="G672" s="267"/>
      <c r="H672" s="267"/>
      <c r="I672" s="412"/>
      <c r="J672" s="267"/>
    </row>
    <row r="673" spans="1:10" ht="12.75">
      <c r="A673" s="267"/>
      <c r="B673" s="267"/>
      <c r="C673" s="267"/>
      <c r="D673" s="267"/>
      <c r="E673" s="267"/>
      <c r="F673" s="267"/>
      <c r="G673" s="267"/>
      <c r="H673" s="267"/>
      <c r="I673" s="412"/>
      <c r="J673" s="267"/>
    </row>
    <row r="674" spans="1:10" ht="12.75">
      <c r="A674" s="267"/>
      <c r="B674" s="267"/>
      <c r="C674" s="267"/>
      <c r="D674" s="267"/>
      <c r="E674" s="267"/>
      <c r="F674" s="267"/>
      <c r="G674" s="267"/>
      <c r="H674" s="267"/>
      <c r="I674" s="412"/>
      <c r="J674" s="267"/>
    </row>
    <row r="675" spans="1:10" ht="12.75">
      <c r="A675" s="267"/>
      <c r="B675" s="267"/>
      <c r="C675" s="267"/>
      <c r="D675" s="267"/>
      <c r="E675" s="267"/>
      <c r="F675" s="267"/>
      <c r="G675" s="267"/>
      <c r="H675" s="267"/>
      <c r="I675" s="412"/>
      <c r="J675" s="267"/>
    </row>
    <row r="676" spans="1:10" ht="12.75">
      <c r="A676" s="267"/>
      <c r="B676" s="267"/>
      <c r="C676" s="267"/>
      <c r="D676" s="267"/>
      <c r="E676" s="267"/>
      <c r="F676" s="267"/>
      <c r="G676" s="267"/>
      <c r="H676" s="267"/>
      <c r="I676" s="412"/>
      <c r="J676" s="267"/>
    </row>
    <row r="677" spans="1:10" ht="12.75">
      <c r="A677" s="267"/>
      <c r="B677" s="267"/>
      <c r="C677" s="267"/>
      <c r="D677" s="267"/>
      <c r="E677" s="267"/>
      <c r="F677" s="267"/>
      <c r="G677" s="267"/>
      <c r="H677" s="267"/>
      <c r="I677" s="412"/>
      <c r="J677" s="267"/>
    </row>
    <row r="678" spans="1:10" ht="12.75">
      <c r="A678" s="267"/>
      <c r="B678" s="267"/>
      <c r="C678" s="267"/>
      <c r="D678" s="267"/>
      <c r="E678" s="267"/>
      <c r="F678" s="267"/>
      <c r="G678" s="267"/>
      <c r="H678" s="267"/>
      <c r="I678" s="412"/>
      <c r="J678" s="267"/>
    </row>
    <row r="679" spans="1:10" ht="12.75">
      <c r="A679" s="267"/>
      <c r="B679" s="267"/>
      <c r="C679" s="267"/>
      <c r="D679" s="267"/>
      <c r="E679" s="267"/>
      <c r="F679" s="267"/>
      <c r="G679" s="267"/>
      <c r="H679" s="267"/>
      <c r="I679" s="412"/>
      <c r="J679" s="267"/>
    </row>
    <row r="680" spans="1:10" ht="12.75">
      <c r="A680" s="267"/>
      <c r="B680" s="267"/>
      <c r="C680" s="267"/>
      <c r="D680" s="267"/>
      <c r="E680" s="267"/>
      <c r="F680" s="267"/>
      <c r="G680" s="267"/>
      <c r="H680" s="267"/>
      <c r="I680" s="412"/>
      <c r="J680" s="267"/>
    </row>
    <row r="681" spans="1:10" ht="12.75">
      <c r="A681" s="267"/>
      <c r="B681" s="267"/>
      <c r="C681" s="267"/>
      <c r="D681" s="267"/>
      <c r="E681" s="267"/>
      <c r="F681" s="267"/>
      <c r="G681" s="267"/>
      <c r="H681" s="267"/>
      <c r="I681" s="412"/>
      <c r="J681" s="267"/>
    </row>
    <row r="682" spans="1:10" ht="12.75">
      <c r="A682" s="267"/>
      <c r="B682" s="267"/>
      <c r="C682" s="267"/>
      <c r="D682" s="267"/>
      <c r="E682" s="267"/>
      <c r="F682" s="267"/>
      <c r="G682" s="267"/>
      <c r="H682" s="267"/>
      <c r="I682" s="412"/>
      <c r="J682" s="267"/>
    </row>
    <row r="683" spans="1:10" ht="12.75">
      <c r="A683" s="267"/>
      <c r="B683" s="267"/>
      <c r="C683" s="267"/>
      <c r="D683" s="267"/>
      <c r="E683" s="267"/>
      <c r="F683" s="267"/>
      <c r="G683" s="267"/>
      <c r="H683" s="267"/>
      <c r="I683" s="412"/>
      <c r="J683" s="267"/>
    </row>
    <row r="684" spans="1:10" ht="12.75">
      <c r="A684" s="267"/>
      <c r="B684" s="267"/>
      <c r="C684" s="267"/>
      <c r="D684" s="267"/>
      <c r="E684" s="267"/>
      <c r="F684" s="267"/>
      <c r="G684" s="267"/>
      <c r="H684" s="267"/>
      <c r="I684" s="412"/>
      <c r="J684" s="267"/>
    </row>
    <row r="685" spans="1:10" ht="12.75">
      <c r="A685" s="267"/>
      <c r="B685" s="267"/>
      <c r="C685" s="267"/>
      <c r="D685" s="267"/>
      <c r="E685" s="267"/>
      <c r="F685" s="267"/>
      <c r="G685" s="267"/>
      <c r="H685" s="267"/>
      <c r="I685" s="412"/>
      <c r="J685" s="267"/>
    </row>
    <row r="686" spans="1:10" ht="12.75">
      <c r="A686" s="267"/>
      <c r="B686" s="267"/>
      <c r="C686" s="267"/>
      <c r="D686" s="267"/>
      <c r="E686" s="267"/>
      <c r="F686" s="267"/>
      <c r="G686" s="267"/>
      <c r="H686" s="267"/>
      <c r="I686" s="412"/>
      <c r="J686" s="267"/>
    </row>
    <row r="687" spans="1:10" ht="12.75">
      <c r="A687" s="267"/>
      <c r="B687" s="267"/>
      <c r="C687" s="267"/>
      <c r="D687" s="267"/>
      <c r="E687" s="267"/>
      <c r="F687" s="267"/>
      <c r="G687" s="267"/>
      <c r="H687" s="267"/>
      <c r="I687" s="412"/>
      <c r="J687" s="267"/>
    </row>
    <row r="688" spans="1:10" ht="12.75">
      <c r="A688" s="267"/>
      <c r="B688" s="267"/>
      <c r="C688" s="267"/>
      <c r="D688" s="267"/>
      <c r="E688" s="267"/>
      <c r="F688" s="267"/>
      <c r="G688" s="267"/>
      <c r="H688" s="267"/>
      <c r="I688" s="412"/>
      <c r="J688" s="267"/>
    </row>
    <row r="689" spans="1:10" ht="12.75">
      <c r="A689" s="267"/>
      <c r="B689" s="267"/>
      <c r="C689" s="267"/>
      <c r="D689" s="267"/>
      <c r="E689" s="267"/>
      <c r="F689" s="267"/>
      <c r="G689" s="267"/>
      <c r="H689" s="267"/>
      <c r="I689" s="412"/>
      <c r="J689" s="267"/>
    </row>
    <row r="690" spans="1:10" ht="12.75">
      <c r="A690" s="267"/>
      <c r="B690" s="267"/>
      <c r="C690" s="267"/>
      <c r="D690" s="267"/>
      <c r="E690" s="267"/>
      <c r="F690" s="267"/>
      <c r="G690" s="267"/>
      <c r="H690" s="267"/>
      <c r="I690" s="412"/>
      <c r="J690" s="267"/>
    </row>
    <row r="691" spans="1:10" ht="12.75">
      <c r="A691" s="267"/>
      <c r="B691" s="267"/>
      <c r="C691" s="267"/>
      <c r="D691" s="267"/>
      <c r="E691" s="267"/>
      <c r="F691" s="267"/>
      <c r="G691" s="267"/>
      <c r="H691" s="267"/>
      <c r="I691" s="412"/>
      <c r="J691" s="267"/>
    </row>
    <row r="692" spans="1:10" ht="12.75">
      <c r="A692" s="267"/>
      <c r="B692" s="267"/>
      <c r="C692" s="267"/>
      <c r="D692" s="267"/>
      <c r="E692" s="267"/>
      <c r="F692" s="267"/>
      <c r="G692" s="267"/>
      <c r="H692" s="267"/>
      <c r="I692" s="412"/>
      <c r="J692" s="267"/>
    </row>
    <row r="693" spans="1:10" ht="12.75">
      <c r="A693" s="267"/>
      <c r="B693" s="267"/>
      <c r="C693" s="267"/>
      <c r="D693" s="267"/>
      <c r="E693" s="267"/>
      <c r="F693" s="267"/>
      <c r="G693" s="267"/>
      <c r="H693" s="267"/>
      <c r="I693" s="412"/>
      <c r="J693" s="267"/>
    </row>
    <row r="694" spans="1:10" ht="12.75">
      <c r="A694" s="267"/>
      <c r="B694" s="267"/>
      <c r="C694" s="267"/>
      <c r="D694" s="267"/>
      <c r="E694" s="267"/>
      <c r="F694" s="267"/>
      <c r="G694" s="267"/>
      <c r="H694" s="267"/>
      <c r="I694" s="412"/>
      <c r="J694" s="267"/>
    </row>
    <row r="695" spans="1:10" ht="12.75">
      <c r="A695" s="267"/>
      <c r="B695" s="267"/>
      <c r="C695" s="267"/>
      <c r="D695" s="267"/>
      <c r="E695" s="267"/>
      <c r="F695" s="267"/>
      <c r="G695" s="267"/>
      <c r="H695" s="267"/>
      <c r="I695" s="412"/>
      <c r="J695" s="267"/>
    </row>
    <row r="696" spans="1:10" ht="12.75">
      <c r="A696" s="267"/>
      <c r="B696" s="267"/>
      <c r="C696" s="267"/>
      <c r="D696" s="267"/>
      <c r="E696" s="267"/>
      <c r="F696" s="267"/>
      <c r="G696" s="267"/>
      <c r="H696" s="267"/>
      <c r="I696" s="412"/>
      <c r="J696" s="267"/>
    </row>
    <row r="697" spans="1:10" ht="12.75">
      <c r="A697" s="267"/>
      <c r="B697" s="267"/>
      <c r="C697" s="267"/>
      <c r="D697" s="267"/>
      <c r="E697" s="267"/>
      <c r="F697" s="267"/>
      <c r="G697" s="267"/>
      <c r="H697" s="267"/>
      <c r="I697" s="412"/>
      <c r="J697" s="267"/>
    </row>
    <row r="698" spans="1:10" ht="12.75">
      <c r="A698" s="267"/>
      <c r="B698" s="267"/>
      <c r="C698" s="267"/>
      <c r="D698" s="267"/>
      <c r="E698" s="267"/>
      <c r="F698" s="267"/>
      <c r="G698" s="267"/>
      <c r="H698" s="267"/>
      <c r="I698" s="412"/>
      <c r="J698" s="267"/>
    </row>
    <row r="699" spans="1:10" ht="12.75">
      <c r="A699" s="267"/>
      <c r="B699" s="267"/>
      <c r="C699" s="267"/>
      <c r="D699" s="267"/>
      <c r="E699" s="267"/>
      <c r="F699" s="267"/>
      <c r="G699" s="267"/>
      <c r="H699" s="267"/>
      <c r="I699" s="412"/>
      <c r="J699" s="267"/>
    </row>
    <row r="700" spans="1:10" ht="12.75">
      <c r="A700" s="267"/>
      <c r="B700" s="267"/>
      <c r="C700" s="267"/>
      <c r="D700" s="267"/>
      <c r="E700" s="267"/>
      <c r="F700" s="267"/>
      <c r="G700" s="267"/>
      <c r="H700" s="267"/>
      <c r="I700" s="412"/>
      <c r="J700" s="267"/>
    </row>
    <row r="701" spans="1:10" ht="12.75">
      <c r="A701" s="267"/>
      <c r="B701" s="267"/>
      <c r="C701" s="267"/>
      <c r="D701" s="267"/>
      <c r="E701" s="267"/>
      <c r="F701" s="267"/>
      <c r="G701" s="267"/>
      <c r="H701" s="267"/>
      <c r="I701" s="412"/>
      <c r="J701" s="267"/>
    </row>
    <row r="702" spans="1:10" ht="12.75">
      <c r="A702" s="267"/>
      <c r="B702" s="267"/>
      <c r="C702" s="267"/>
      <c r="D702" s="267"/>
      <c r="E702" s="267"/>
      <c r="F702" s="267"/>
      <c r="G702" s="267"/>
      <c r="H702" s="267"/>
      <c r="I702" s="412"/>
      <c r="J702" s="267"/>
    </row>
    <row r="703" spans="1:10" ht="12.75">
      <c r="A703" s="267"/>
      <c r="B703" s="267"/>
      <c r="C703" s="267"/>
      <c r="D703" s="267"/>
      <c r="E703" s="267"/>
      <c r="F703" s="267"/>
      <c r="G703" s="267"/>
      <c r="H703" s="267"/>
      <c r="I703" s="412"/>
      <c r="J703" s="267"/>
    </row>
    <row r="704" spans="1:10" ht="12.75">
      <c r="A704" s="267"/>
      <c r="B704" s="267"/>
      <c r="C704" s="267"/>
      <c r="D704" s="267"/>
      <c r="E704" s="267"/>
      <c r="F704" s="267"/>
      <c r="G704" s="267"/>
      <c r="H704" s="267"/>
      <c r="I704" s="412"/>
      <c r="J704" s="267"/>
    </row>
    <row r="705" spans="1:10" ht="12.75">
      <c r="A705" s="267"/>
      <c r="B705" s="267"/>
      <c r="C705" s="267"/>
      <c r="D705" s="267"/>
      <c r="E705" s="267"/>
      <c r="F705" s="267"/>
      <c r="G705" s="267"/>
      <c r="H705" s="267"/>
      <c r="I705" s="412"/>
      <c r="J705" s="267"/>
    </row>
    <row r="706" spans="1:10" ht="12.75">
      <c r="A706" s="267"/>
      <c r="B706" s="267"/>
      <c r="C706" s="267"/>
      <c r="D706" s="267"/>
      <c r="E706" s="267"/>
      <c r="F706" s="267"/>
      <c r="G706" s="267"/>
      <c r="H706" s="267"/>
      <c r="I706" s="412"/>
      <c r="J706" s="267"/>
    </row>
    <row r="707" spans="1:10" ht="12.75">
      <c r="A707" s="267"/>
      <c r="B707" s="267"/>
      <c r="C707" s="267"/>
      <c r="D707" s="267"/>
      <c r="E707" s="267"/>
      <c r="F707" s="267"/>
      <c r="G707" s="267"/>
      <c r="H707" s="267"/>
      <c r="I707" s="412"/>
      <c r="J707" s="267"/>
    </row>
    <row r="708" spans="1:10" ht="12.75">
      <c r="A708" s="267"/>
      <c r="B708" s="267"/>
      <c r="C708" s="267"/>
      <c r="D708" s="267"/>
      <c r="E708" s="267"/>
      <c r="F708" s="267"/>
      <c r="G708" s="267"/>
      <c r="H708" s="267"/>
      <c r="I708" s="412"/>
      <c r="J708" s="267"/>
    </row>
    <row r="709" spans="1:10" ht="12.75">
      <c r="A709" s="267"/>
      <c r="B709" s="267"/>
      <c r="C709" s="267"/>
      <c r="D709" s="267"/>
      <c r="E709" s="267"/>
      <c r="F709" s="267"/>
      <c r="G709" s="267"/>
      <c r="H709" s="267"/>
      <c r="I709" s="412"/>
      <c r="J709" s="267"/>
    </row>
    <row r="710" spans="1:10" ht="12.75">
      <c r="A710" s="267"/>
      <c r="B710" s="267"/>
      <c r="C710" s="267"/>
      <c r="D710" s="267"/>
      <c r="E710" s="267"/>
      <c r="F710" s="267"/>
      <c r="G710" s="267"/>
      <c r="H710" s="267"/>
      <c r="I710" s="412"/>
      <c r="J710" s="267"/>
    </row>
    <row r="711" spans="1:10" ht="12.75">
      <c r="A711" s="267"/>
      <c r="B711" s="267"/>
      <c r="C711" s="267"/>
      <c r="D711" s="267"/>
      <c r="E711" s="267"/>
      <c r="F711" s="267"/>
      <c r="G711" s="267"/>
      <c r="H711" s="267"/>
      <c r="I711" s="412"/>
      <c r="J711" s="267"/>
    </row>
    <row r="712" spans="1:10" ht="12.75">
      <c r="A712" s="267"/>
      <c r="B712" s="267"/>
      <c r="C712" s="267"/>
      <c r="D712" s="267"/>
      <c r="E712" s="267"/>
      <c r="F712" s="267"/>
      <c r="G712" s="267"/>
      <c r="H712" s="267"/>
      <c r="I712" s="412"/>
      <c r="J712" s="267"/>
    </row>
    <row r="713" spans="1:10" ht="12.75">
      <c r="A713" s="267"/>
      <c r="B713" s="267"/>
      <c r="C713" s="267"/>
      <c r="D713" s="267"/>
      <c r="E713" s="267"/>
      <c r="F713" s="267"/>
      <c r="G713" s="267"/>
      <c r="H713" s="267"/>
      <c r="I713" s="412"/>
      <c r="J713" s="267"/>
    </row>
    <row r="714" spans="1:10" ht="12.75">
      <c r="A714" s="267"/>
      <c r="B714" s="267"/>
      <c r="C714" s="267"/>
      <c r="D714" s="267"/>
      <c r="E714" s="267"/>
      <c r="F714" s="267"/>
      <c r="G714" s="267"/>
      <c r="H714" s="267"/>
      <c r="I714" s="412"/>
      <c r="J714" s="267"/>
    </row>
    <row r="715" spans="1:10" ht="12.75">
      <c r="A715" s="267"/>
      <c r="B715" s="267"/>
      <c r="C715" s="267"/>
      <c r="D715" s="267"/>
      <c r="E715" s="267"/>
      <c r="F715" s="267"/>
      <c r="G715" s="267"/>
      <c r="H715" s="267"/>
      <c r="I715" s="412"/>
      <c r="J715" s="267"/>
    </row>
    <row r="716" spans="1:10" ht="12.75">
      <c r="A716" s="267"/>
      <c r="B716" s="267"/>
      <c r="C716" s="267"/>
      <c r="D716" s="267"/>
      <c r="E716" s="267"/>
      <c r="F716" s="267"/>
      <c r="G716" s="267"/>
      <c r="H716" s="267"/>
      <c r="I716" s="412"/>
      <c r="J716" s="267"/>
    </row>
    <row r="717" spans="1:10" ht="12.75">
      <c r="A717" s="267"/>
      <c r="B717" s="267"/>
      <c r="C717" s="267"/>
      <c r="D717" s="267"/>
      <c r="E717" s="267"/>
      <c r="F717" s="267"/>
      <c r="G717" s="267"/>
      <c r="H717" s="267"/>
      <c r="I717" s="412"/>
      <c r="J717" s="267"/>
    </row>
    <row r="718" spans="1:10" ht="12.75">
      <c r="A718" s="267"/>
      <c r="B718" s="267"/>
      <c r="C718" s="267"/>
      <c r="D718" s="267"/>
      <c r="E718" s="267"/>
      <c r="F718" s="267"/>
      <c r="G718" s="267"/>
      <c r="H718" s="267"/>
      <c r="I718" s="412"/>
      <c r="J718" s="267"/>
    </row>
    <row r="719" spans="1:10" ht="12.75">
      <c r="A719" s="267"/>
      <c r="B719" s="267"/>
      <c r="C719" s="267"/>
      <c r="D719" s="267"/>
      <c r="E719" s="267"/>
      <c r="F719" s="267"/>
      <c r="G719" s="267"/>
      <c r="H719" s="267"/>
      <c r="I719" s="412"/>
      <c r="J719" s="267"/>
    </row>
    <row r="720" spans="1:10" ht="12.75">
      <c r="A720" s="267"/>
      <c r="B720" s="267"/>
      <c r="C720" s="267"/>
      <c r="D720" s="267"/>
      <c r="E720" s="267"/>
      <c r="F720" s="267"/>
      <c r="G720" s="267"/>
      <c r="H720" s="267"/>
      <c r="I720" s="412"/>
      <c r="J720" s="267"/>
    </row>
    <row r="721" spans="1:10" ht="12.75">
      <c r="A721" s="267"/>
      <c r="B721" s="267"/>
      <c r="C721" s="267"/>
      <c r="D721" s="267"/>
      <c r="E721" s="267"/>
      <c r="F721" s="267"/>
      <c r="G721" s="267"/>
      <c r="H721" s="267"/>
      <c r="I721" s="412"/>
      <c r="J721" s="267"/>
    </row>
    <row r="722" spans="1:10" ht="12.75">
      <c r="A722" s="267"/>
      <c r="B722" s="267"/>
      <c r="C722" s="267"/>
      <c r="D722" s="267"/>
      <c r="E722" s="267"/>
      <c r="F722" s="267"/>
      <c r="G722" s="267"/>
      <c r="H722" s="267"/>
      <c r="I722" s="412"/>
      <c r="J722" s="267"/>
    </row>
    <row r="723" spans="1:10" ht="12.75">
      <c r="A723" s="267"/>
      <c r="B723" s="267"/>
      <c r="C723" s="267"/>
      <c r="D723" s="267"/>
      <c r="E723" s="267"/>
      <c r="F723" s="267"/>
      <c r="G723" s="267"/>
      <c r="H723" s="267"/>
      <c r="I723" s="412"/>
      <c r="J723" s="267"/>
    </row>
    <row r="724" spans="1:10" ht="12.75">
      <c r="A724" s="267"/>
      <c r="B724" s="267"/>
      <c r="C724" s="267"/>
      <c r="D724" s="267"/>
      <c r="E724" s="267"/>
      <c r="F724" s="267"/>
      <c r="G724" s="267"/>
      <c r="H724" s="267"/>
      <c r="I724" s="412"/>
      <c r="J724" s="267"/>
    </row>
    <row r="725" spans="1:10" ht="12.75">
      <c r="A725" s="267"/>
      <c r="B725" s="267"/>
      <c r="C725" s="267"/>
      <c r="D725" s="267"/>
      <c r="E725" s="267"/>
      <c r="F725" s="267"/>
      <c r="G725" s="267"/>
      <c r="H725" s="267"/>
      <c r="I725" s="412"/>
      <c r="J725" s="267"/>
    </row>
    <row r="726" spans="1:10" ht="12.75">
      <c r="A726" s="267"/>
      <c r="B726" s="267"/>
      <c r="C726" s="267"/>
      <c r="D726" s="267"/>
      <c r="E726" s="267"/>
      <c r="F726" s="267"/>
      <c r="G726" s="267"/>
      <c r="H726" s="267"/>
      <c r="I726" s="412"/>
      <c r="J726" s="267"/>
    </row>
    <row r="727" spans="1:10" ht="12.75">
      <c r="A727" s="267"/>
      <c r="B727" s="267"/>
      <c r="C727" s="267"/>
      <c r="D727" s="267"/>
      <c r="E727" s="267"/>
      <c r="F727" s="267"/>
      <c r="G727" s="267"/>
      <c r="H727" s="267"/>
      <c r="I727" s="412"/>
      <c r="J727" s="267"/>
    </row>
    <row r="728" spans="1:10" ht="12.75">
      <c r="A728" s="267"/>
      <c r="B728" s="267"/>
      <c r="C728" s="267"/>
      <c r="D728" s="267"/>
      <c r="E728" s="267"/>
      <c r="F728" s="267"/>
      <c r="G728" s="267"/>
      <c r="H728" s="267"/>
      <c r="I728" s="412"/>
      <c r="J728" s="267"/>
    </row>
    <row r="729" spans="1:10" ht="12.75">
      <c r="A729" s="267"/>
      <c r="B729" s="267"/>
      <c r="C729" s="267"/>
      <c r="D729" s="267"/>
      <c r="E729" s="267"/>
      <c r="F729" s="267"/>
      <c r="G729" s="267"/>
      <c r="H729" s="267"/>
      <c r="I729" s="412"/>
      <c r="J729" s="267"/>
    </row>
    <row r="730" spans="1:10" ht="12.75">
      <c r="A730" s="267"/>
      <c r="B730" s="267"/>
      <c r="C730" s="267"/>
      <c r="D730" s="267"/>
      <c r="E730" s="267"/>
      <c r="F730" s="267"/>
      <c r="G730" s="267"/>
      <c r="H730" s="267"/>
      <c r="I730" s="412"/>
      <c r="J730" s="267"/>
    </row>
    <row r="731" spans="1:10" ht="12.75">
      <c r="A731" s="267"/>
      <c r="B731" s="267"/>
      <c r="C731" s="267"/>
      <c r="D731" s="267"/>
      <c r="E731" s="267"/>
      <c r="F731" s="267"/>
      <c r="G731" s="267"/>
      <c r="H731" s="267"/>
      <c r="I731" s="412"/>
      <c r="J731" s="267"/>
    </row>
    <row r="732" spans="1:10" ht="12.75">
      <c r="A732" s="267"/>
      <c r="B732" s="267"/>
      <c r="C732" s="267"/>
      <c r="D732" s="267"/>
      <c r="E732" s="267"/>
      <c r="F732" s="267"/>
      <c r="G732" s="267"/>
      <c r="H732" s="267"/>
      <c r="I732" s="412"/>
      <c r="J732" s="267"/>
    </row>
    <row r="733" spans="1:10" ht="12.75">
      <c r="A733" s="267"/>
      <c r="B733" s="267"/>
      <c r="C733" s="267"/>
      <c r="D733" s="267"/>
      <c r="E733" s="267"/>
      <c r="F733" s="267"/>
      <c r="G733" s="267"/>
      <c r="H733" s="267"/>
      <c r="I733" s="412"/>
      <c r="J733" s="267"/>
    </row>
    <row r="734" spans="1:10" ht="12.75">
      <c r="A734" s="267"/>
      <c r="B734" s="267"/>
      <c r="C734" s="267"/>
      <c r="D734" s="267"/>
      <c r="E734" s="267"/>
      <c r="F734" s="267"/>
      <c r="G734" s="267"/>
      <c r="H734" s="267"/>
      <c r="I734" s="412"/>
      <c r="J734" s="267"/>
    </row>
    <row r="735" spans="1:10" ht="12.75">
      <c r="A735" s="267"/>
      <c r="B735" s="267"/>
      <c r="C735" s="267"/>
      <c r="D735" s="267"/>
      <c r="E735" s="267"/>
      <c r="F735" s="267"/>
      <c r="G735" s="267"/>
      <c r="H735" s="267"/>
      <c r="I735" s="412"/>
      <c r="J735" s="267"/>
    </row>
    <row r="736" spans="1:10" ht="12.75">
      <c r="A736" s="267"/>
      <c r="B736" s="267"/>
      <c r="C736" s="267"/>
      <c r="D736" s="267"/>
      <c r="E736" s="267"/>
      <c r="F736" s="267"/>
      <c r="G736" s="267"/>
      <c r="H736" s="267"/>
      <c r="I736" s="412"/>
      <c r="J736" s="267"/>
    </row>
    <row r="737" spans="1:10" ht="12.75">
      <c r="A737" s="267"/>
      <c r="B737" s="267"/>
      <c r="C737" s="267"/>
      <c r="D737" s="267"/>
      <c r="E737" s="267"/>
      <c r="F737" s="267"/>
      <c r="G737" s="267"/>
      <c r="H737" s="267"/>
      <c r="I737" s="412"/>
      <c r="J737" s="267"/>
    </row>
    <row r="738" spans="1:10" ht="12.75">
      <c r="A738" s="267"/>
      <c r="B738" s="267"/>
      <c r="C738" s="267"/>
      <c r="D738" s="267"/>
      <c r="E738" s="267"/>
      <c r="F738" s="267"/>
      <c r="G738" s="267"/>
      <c r="H738" s="267"/>
      <c r="I738" s="412"/>
      <c r="J738" s="267"/>
    </row>
    <row r="739" spans="1:10" ht="12.75">
      <c r="A739" s="267"/>
      <c r="B739" s="267"/>
      <c r="C739" s="267"/>
      <c r="D739" s="267"/>
      <c r="E739" s="267"/>
      <c r="F739" s="267"/>
      <c r="G739" s="267"/>
      <c r="H739" s="267"/>
      <c r="I739" s="412"/>
      <c r="J739" s="267"/>
    </row>
    <row r="740" spans="1:10" ht="12.75">
      <c r="A740" s="267"/>
      <c r="B740" s="267"/>
      <c r="C740" s="267"/>
      <c r="D740" s="267"/>
      <c r="E740" s="267"/>
      <c r="F740" s="267"/>
      <c r="G740" s="267"/>
      <c r="H740" s="267"/>
      <c r="I740" s="412"/>
      <c r="J740" s="267"/>
    </row>
    <row r="741" spans="1:10" ht="12.75">
      <c r="A741" s="267"/>
      <c r="B741" s="267"/>
      <c r="C741" s="267"/>
      <c r="D741" s="267"/>
      <c r="E741" s="267"/>
      <c r="F741" s="267"/>
      <c r="G741" s="267"/>
      <c r="H741" s="267"/>
      <c r="I741" s="412"/>
      <c r="J741" s="267"/>
    </row>
    <row r="742" spans="1:10" ht="12.75">
      <c r="A742" s="267"/>
      <c r="B742" s="267"/>
      <c r="C742" s="267"/>
      <c r="D742" s="267"/>
      <c r="E742" s="267"/>
      <c r="F742" s="267"/>
      <c r="G742" s="267"/>
      <c r="H742" s="267"/>
      <c r="I742" s="412"/>
      <c r="J742" s="267"/>
    </row>
    <row r="743" spans="1:10" ht="12.75">
      <c r="A743" s="267"/>
      <c r="B743" s="267"/>
      <c r="C743" s="267"/>
      <c r="D743" s="267"/>
      <c r="E743" s="267"/>
      <c r="F743" s="267"/>
      <c r="G743" s="267"/>
      <c r="H743" s="267"/>
      <c r="I743" s="412"/>
      <c r="J743" s="267"/>
    </row>
    <row r="744" spans="1:10" ht="12.75">
      <c r="A744" s="267"/>
      <c r="B744" s="267"/>
      <c r="C744" s="267"/>
      <c r="D744" s="267"/>
      <c r="E744" s="267"/>
      <c r="F744" s="267"/>
      <c r="G744" s="267"/>
      <c r="H744" s="267"/>
      <c r="I744" s="412"/>
      <c r="J744" s="267"/>
    </row>
    <row r="745" spans="1:10" ht="12.75">
      <c r="A745" s="267"/>
      <c r="B745" s="267"/>
      <c r="C745" s="267"/>
      <c r="D745" s="267"/>
      <c r="E745" s="267"/>
      <c r="F745" s="267"/>
      <c r="G745" s="267"/>
      <c r="H745" s="267"/>
      <c r="I745" s="412"/>
      <c r="J745" s="267"/>
    </row>
    <row r="746" spans="1:10" ht="12.75">
      <c r="A746" s="267"/>
      <c r="B746" s="267"/>
      <c r="C746" s="267"/>
      <c r="D746" s="267"/>
      <c r="E746" s="267"/>
      <c r="F746" s="267"/>
      <c r="G746" s="267"/>
      <c r="H746" s="267"/>
      <c r="I746" s="412"/>
      <c r="J746" s="267"/>
    </row>
    <row r="747" spans="1:10" ht="12.75">
      <c r="A747" s="267"/>
      <c r="B747" s="267"/>
      <c r="C747" s="267"/>
      <c r="D747" s="267"/>
      <c r="E747" s="267"/>
      <c r="F747" s="267"/>
      <c r="G747" s="267"/>
      <c r="H747" s="267"/>
      <c r="I747" s="412"/>
      <c r="J747" s="267"/>
    </row>
    <row r="748" spans="1:10" ht="12.75">
      <c r="A748" s="267"/>
      <c r="B748" s="267"/>
      <c r="C748" s="267"/>
      <c r="D748" s="267"/>
      <c r="E748" s="267"/>
      <c r="F748" s="267"/>
      <c r="G748" s="267"/>
      <c r="H748" s="267"/>
      <c r="I748" s="412"/>
      <c r="J748" s="267"/>
    </row>
    <row r="749" spans="1:10" ht="12.75">
      <c r="A749" s="267"/>
      <c r="B749" s="267"/>
      <c r="C749" s="267"/>
      <c r="D749" s="267"/>
      <c r="E749" s="267"/>
      <c r="F749" s="267"/>
      <c r="G749" s="267"/>
      <c r="H749" s="267"/>
      <c r="I749" s="412"/>
      <c r="J749" s="267"/>
    </row>
    <row r="750" spans="1:10" ht="12.75">
      <c r="A750" s="267"/>
      <c r="B750" s="267"/>
      <c r="C750" s="267"/>
      <c r="D750" s="267"/>
      <c r="E750" s="267"/>
      <c r="F750" s="267"/>
      <c r="G750" s="267"/>
      <c r="H750" s="267"/>
      <c r="I750" s="412"/>
      <c r="J750" s="267"/>
    </row>
    <row r="751" spans="1:10" ht="12.75">
      <c r="A751" s="267"/>
      <c r="B751" s="267"/>
      <c r="C751" s="267"/>
      <c r="D751" s="267"/>
      <c r="E751" s="267"/>
      <c r="F751" s="267"/>
      <c r="G751" s="267"/>
      <c r="H751" s="267"/>
      <c r="I751" s="412"/>
      <c r="J751" s="267"/>
    </row>
    <row r="752" spans="1:10" ht="12.75">
      <c r="A752" s="267"/>
      <c r="B752" s="267"/>
      <c r="C752" s="267"/>
      <c r="D752" s="267"/>
      <c r="E752" s="267"/>
      <c r="F752" s="267"/>
      <c r="G752" s="267"/>
      <c r="H752" s="267"/>
      <c r="I752" s="412"/>
      <c r="J752" s="267"/>
    </row>
    <row r="753" spans="1:10" ht="12.75">
      <c r="A753" s="267"/>
      <c r="B753" s="267"/>
      <c r="C753" s="267"/>
      <c r="D753" s="267"/>
      <c r="E753" s="267"/>
      <c r="F753" s="267"/>
      <c r="G753" s="267"/>
      <c r="H753" s="267"/>
      <c r="I753" s="412"/>
      <c r="J753" s="267"/>
    </row>
    <row r="754" spans="1:10" ht="12.75">
      <c r="A754" s="267"/>
      <c r="B754" s="267"/>
      <c r="C754" s="267"/>
      <c r="D754" s="267"/>
      <c r="E754" s="267"/>
      <c r="F754" s="267"/>
      <c r="G754" s="267"/>
      <c r="H754" s="267"/>
      <c r="I754" s="412"/>
      <c r="J754" s="267"/>
    </row>
    <row r="755" spans="1:10" ht="12.75">
      <c r="A755" s="267"/>
      <c r="B755" s="267"/>
      <c r="C755" s="267"/>
      <c r="D755" s="267"/>
      <c r="E755" s="267"/>
      <c r="F755" s="267"/>
      <c r="G755" s="267"/>
      <c r="H755" s="267"/>
      <c r="I755" s="412"/>
      <c r="J755" s="267"/>
    </row>
    <row r="756" spans="1:10" ht="12.75">
      <c r="A756" s="267"/>
      <c r="B756" s="267"/>
      <c r="C756" s="267"/>
      <c r="D756" s="267"/>
      <c r="E756" s="267"/>
      <c r="F756" s="267"/>
      <c r="G756" s="267"/>
      <c r="H756" s="267"/>
      <c r="I756" s="412"/>
      <c r="J756" s="267"/>
    </row>
    <row r="757" spans="1:10" ht="12.75">
      <c r="A757" s="267"/>
      <c r="B757" s="267"/>
      <c r="C757" s="267"/>
      <c r="D757" s="267"/>
      <c r="E757" s="267"/>
      <c r="F757" s="267"/>
      <c r="G757" s="267"/>
      <c r="H757" s="267"/>
      <c r="I757" s="412"/>
      <c r="J757" s="267"/>
    </row>
    <row r="758" spans="1:10" ht="12.75">
      <c r="A758" s="267"/>
      <c r="B758" s="267"/>
      <c r="C758" s="267"/>
      <c r="D758" s="267"/>
      <c r="E758" s="267"/>
      <c r="F758" s="267"/>
      <c r="G758" s="267"/>
      <c r="H758" s="267"/>
      <c r="I758" s="412"/>
      <c r="J758" s="267"/>
    </row>
    <row r="759" spans="1:10" ht="12.75">
      <c r="A759" s="267"/>
      <c r="B759" s="267"/>
      <c r="C759" s="267"/>
      <c r="D759" s="267"/>
      <c r="E759" s="267"/>
      <c r="F759" s="267"/>
      <c r="G759" s="267"/>
      <c r="H759" s="267"/>
      <c r="I759" s="412"/>
      <c r="J759" s="267"/>
    </row>
    <row r="760" spans="1:10" ht="12.75">
      <c r="A760" s="267"/>
      <c r="B760" s="267"/>
      <c r="C760" s="267"/>
      <c r="D760" s="267"/>
      <c r="E760" s="267"/>
      <c r="F760" s="267"/>
      <c r="G760" s="267"/>
      <c r="H760" s="267"/>
      <c r="I760" s="412"/>
      <c r="J760" s="267"/>
    </row>
    <row r="761" spans="1:10" ht="12.75">
      <c r="A761" s="267"/>
      <c r="B761" s="267"/>
      <c r="C761" s="267"/>
      <c r="D761" s="267"/>
      <c r="E761" s="267"/>
      <c r="F761" s="267"/>
      <c r="G761" s="267"/>
      <c r="H761" s="267"/>
      <c r="I761" s="412"/>
      <c r="J761" s="267"/>
    </row>
    <row r="762" spans="1:10" ht="12.75">
      <c r="A762" s="267"/>
      <c r="B762" s="267"/>
      <c r="C762" s="267"/>
      <c r="D762" s="267"/>
      <c r="E762" s="267"/>
      <c r="F762" s="267"/>
      <c r="G762" s="267"/>
      <c r="H762" s="267"/>
      <c r="I762" s="412"/>
      <c r="J762" s="267"/>
    </row>
    <row r="763" spans="1:10" ht="12.75">
      <c r="A763" s="267"/>
      <c r="B763" s="267"/>
      <c r="C763" s="267"/>
      <c r="D763" s="267"/>
      <c r="E763" s="267"/>
      <c r="F763" s="267"/>
      <c r="G763" s="267"/>
      <c r="H763" s="267"/>
      <c r="I763" s="412"/>
      <c r="J763" s="267"/>
    </row>
    <row r="764" spans="1:10" ht="12.75">
      <c r="A764" s="267"/>
      <c r="B764" s="267"/>
      <c r="C764" s="267"/>
      <c r="D764" s="267"/>
      <c r="E764" s="267"/>
      <c r="F764" s="267"/>
      <c r="G764" s="267"/>
      <c r="H764" s="267"/>
      <c r="I764" s="412"/>
      <c r="J764" s="267"/>
    </row>
    <row r="765" spans="1:10" ht="12.75">
      <c r="A765" s="267"/>
      <c r="B765" s="267"/>
      <c r="C765" s="267"/>
      <c r="D765" s="267"/>
      <c r="E765" s="267"/>
      <c r="F765" s="267"/>
      <c r="G765" s="267"/>
      <c r="H765" s="267"/>
      <c r="I765" s="412"/>
      <c r="J765" s="267"/>
    </row>
    <row r="766" spans="1:10" ht="12.75">
      <c r="A766" s="267"/>
      <c r="B766" s="267"/>
      <c r="C766" s="267"/>
      <c r="D766" s="267"/>
      <c r="E766" s="267"/>
      <c r="F766" s="267"/>
      <c r="G766" s="267"/>
      <c r="H766" s="267"/>
      <c r="I766" s="412"/>
      <c r="J766" s="267"/>
    </row>
    <row r="767" spans="1:10" ht="12.75">
      <c r="A767" s="267"/>
      <c r="B767" s="267"/>
      <c r="C767" s="267"/>
      <c r="D767" s="267"/>
      <c r="E767" s="267"/>
      <c r="F767" s="267"/>
      <c r="G767" s="267"/>
      <c r="H767" s="267"/>
      <c r="I767" s="412"/>
      <c r="J767" s="267"/>
    </row>
    <row r="768" spans="1:10" ht="12.75">
      <c r="A768" s="267"/>
      <c r="B768" s="267"/>
      <c r="C768" s="267"/>
      <c r="D768" s="267"/>
      <c r="E768" s="267"/>
      <c r="F768" s="267"/>
      <c r="G768" s="267"/>
      <c r="H768" s="267"/>
      <c r="I768" s="412"/>
      <c r="J768" s="267"/>
    </row>
    <row r="769" spans="1:10" ht="12.75">
      <c r="A769" s="267"/>
      <c r="B769" s="267"/>
      <c r="C769" s="267"/>
      <c r="D769" s="267"/>
      <c r="E769" s="267"/>
      <c r="F769" s="267"/>
      <c r="G769" s="267"/>
      <c r="H769" s="267"/>
      <c r="I769" s="412"/>
      <c r="J769" s="267"/>
    </row>
    <row r="770" spans="1:10" ht="12.75">
      <c r="A770" s="267"/>
      <c r="B770" s="267"/>
      <c r="C770" s="267"/>
      <c r="D770" s="267"/>
      <c r="E770" s="267"/>
      <c r="F770" s="267"/>
      <c r="G770" s="267"/>
      <c r="H770" s="267"/>
      <c r="I770" s="412"/>
      <c r="J770" s="267"/>
    </row>
    <row r="771" spans="1:10" ht="12.75">
      <c r="A771" s="267"/>
      <c r="B771" s="267"/>
      <c r="C771" s="267"/>
      <c r="D771" s="267"/>
      <c r="E771" s="267"/>
      <c r="F771" s="267"/>
      <c r="G771" s="267"/>
      <c r="H771" s="267"/>
      <c r="I771" s="412"/>
      <c r="J771" s="267"/>
    </row>
    <row r="772" spans="1:10" ht="12.75">
      <c r="A772" s="267"/>
      <c r="B772" s="267"/>
      <c r="C772" s="267"/>
      <c r="D772" s="267"/>
      <c r="E772" s="267"/>
      <c r="F772" s="267"/>
      <c r="G772" s="267"/>
      <c r="H772" s="267"/>
      <c r="I772" s="412"/>
      <c r="J772" s="267"/>
    </row>
    <row r="773" spans="1:10" ht="12.75">
      <c r="A773" s="267"/>
      <c r="B773" s="267"/>
      <c r="C773" s="267"/>
      <c r="D773" s="267"/>
      <c r="E773" s="267"/>
      <c r="F773" s="267"/>
      <c r="G773" s="267"/>
      <c r="H773" s="267"/>
      <c r="I773" s="412"/>
      <c r="J773" s="267"/>
    </row>
    <row r="774" spans="1:10" ht="12.75">
      <c r="A774" s="267"/>
      <c r="B774" s="267"/>
      <c r="C774" s="267"/>
      <c r="D774" s="267"/>
      <c r="E774" s="267"/>
      <c r="F774" s="267"/>
      <c r="G774" s="267"/>
      <c r="H774" s="267"/>
      <c r="I774" s="412"/>
      <c r="J774" s="267"/>
    </row>
    <row r="775" spans="1:10" ht="12.75">
      <c r="A775" s="267"/>
      <c r="B775" s="267"/>
      <c r="C775" s="267"/>
      <c r="D775" s="267"/>
      <c r="E775" s="267"/>
      <c r="F775" s="267"/>
      <c r="G775" s="267"/>
      <c r="H775" s="267"/>
      <c r="I775" s="412"/>
      <c r="J775" s="267"/>
    </row>
    <row r="776" spans="1:10" ht="12.75">
      <c r="A776" s="267"/>
      <c r="B776" s="267"/>
      <c r="C776" s="267"/>
      <c r="D776" s="267"/>
      <c r="E776" s="267"/>
      <c r="F776" s="267"/>
      <c r="G776" s="267"/>
      <c r="H776" s="267"/>
      <c r="I776" s="412"/>
      <c r="J776" s="267"/>
    </row>
    <row r="777" spans="1:10" ht="12.75">
      <c r="A777" s="267"/>
      <c r="B777" s="267"/>
      <c r="C777" s="267"/>
      <c r="D777" s="267"/>
      <c r="E777" s="267"/>
      <c r="F777" s="267"/>
      <c r="G777" s="267"/>
      <c r="H777" s="267"/>
      <c r="I777" s="412"/>
      <c r="J777" s="267"/>
    </row>
    <row r="778" spans="1:10" ht="12.75">
      <c r="A778" s="267"/>
      <c r="B778" s="267"/>
      <c r="C778" s="267"/>
      <c r="D778" s="267"/>
      <c r="E778" s="267"/>
      <c r="F778" s="267"/>
      <c r="G778" s="267"/>
      <c r="H778" s="267"/>
      <c r="I778" s="412"/>
      <c r="J778" s="267"/>
    </row>
    <row r="779" spans="1:10" ht="12.75">
      <c r="A779" s="267"/>
      <c r="B779" s="267"/>
      <c r="C779" s="267"/>
      <c r="D779" s="267"/>
      <c r="E779" s="267"/>
      <c r="F779" s="267"/>
      <c r="G779" s="267"/>
      <c r="H779" s="267"/>
      <c r="I779" s="412"/>
      <c r="J779" s="267"/>
    </row>
    <row r="780" spans="1:10" ht="12.75">
      <c r="A780" s="267"/>
      <c r="B780" s="267"/>
      <c r="C780" s="267"/>
      <c r="D780" s="267"/>
      <c r="E780" s="267"/>
      <c r="F780" s="267"/>
      <c r="G780" s="267"/>
      <c r="H780" s="267"/>
      <c r="I780" s="412"/>
      <c r="J780" s="267"/>
    </row>
    <row r="781" spans="1:10" ht="12.75">
      <c r="A781" s="267"/>
      <c r="B781" s="267"/>
      <c r="C781" s="267"/>
      <c r="D781" s="267"/>
      <c r="E781" s="267"/>
      <c r="F781" s="267"/>
      <c r="G781" s="267"/>
      <c r="H781" s="267"/>
      <c r="I781" s="412"/>
      <c r="J781" s="267"/>
    </row>
    <row r="782" spans="1:10" ht="12.75">
      <c r="A782" s="267"/>
      <c r="B782" s="267"/>
      <c r="C782" s="267"/>
      <c r="D782" s="267"/>
      <c r="E782" s="267"/>
      <c r="F782" s="267"/>
      <c r="G782" s="267"/>
      <c r="H782" s="267"/>
      <c r="I782" s="412"/>
      <c r="J782" s="267"/>
    </row>
    <row r="783" spans="1:10" ht="12.75">
      <c r="A783" s="267"/>
      <c r="B783" s="267"/>
      <c r="C783" s="267"/>
      <c r="D783" s="267"/>
      <c r="E783" s="267"/>
      <c r="F783" s="267"/>
      <c r="G783" s="267"/>
      <c r="H783" s="267"/>
      <c r="I783" s="412"/>
      <c r="J783" s="267"/>
    </row>
    <row r="784" spans="1:10" ht="12.75">
      <c r="A784" s="267"/>
      <c r="B784" s="267"/>
      <c r="C784" s="267"/>
      <c r="D784" s="267"/>
      <c r="E784" s="267"/>
      <c r="F784" s="267"/>
      <c r="G784" s="267"/>
      <c r="H784" s="267"/>
      <c r="I784" s="412"/>
      <c r="J784" s="267"/>
    </row>
    <row r="785" spans="1:10" ht="12.75">
      <c r="A785" s="267"/>
      <c r="B785" s="267"/>
      <c r="C785" s="267"/>
      <c r="D785" s="267"/>
      <c r="E785" s="267"/>
      <c r="F785" s="267"/>
      <c r="G785" s="267"/>
      <c r="H785" s="267"/>
      <c r="I785" s="412"/>
      <c r="J785" s="267"/>
    </row>
    <row r="786" spans="1:10" ht="12.75">
      <c r="A786" s="267"/>
      <c r="B786" s="267"/>
      <c r="C786" s="267"/>
      <c r="D786" s="267"/>
      <c r="E786" s="267"/>
      <c r="F786" s="267"/>
      <c r="G786" s="267"/>
      <c r="H786" s="267"/>
      <c r="I786" s="412"/>
      <c r="J786" s="267"/>
    </row>
    <row r="787" spans="1:10" ht="12.75">
      <c r="A787" s="267"/>
      <c r="B787" s="267"/>
      <c r="C787" s="267"/>
      <c r="D787" s="267"/>
      <c r="E787" s="267"/>
      <c r="F787" s="267"/>
      <c r="G787" s="267"/>
      <c r="H787" s="267"/>
      <c r="I787" s="412"/>
      <c r="J787" s="267"/>
    </row>
    <row r="788" spans="1:10" ht="12.75">
      <c r="A788" s="267"/>
      <c r="B788" s="267"/>
      <c r="C788" s="267"/>
      <c r="D788" s="267"/>
      <c r="E788" s="267"/>
      <c r="F788" s="267"/>
      <c r="G788" s="267"/>
      <c r="H788" s="267"/>
      <c r="I788" s="412"/>
      <c r="J788" s="267"/>
    </row>
    <row r="789" spans="1:10" ht="12.75">
      <c r="A789" s="267"/>
      <c r="B789" s="267"/>
      <c r="C789" s="267"/>
      <c r="D789" s="267"/>
      <c r="E789" s="267"/>
      <c r="F789" s="267"/>
      <c r="G789" s="267"/>
      <c r="H789" s="267"/>
      <c r="I789" s="412"/>
      <c r="J789" s="267"/>
    </row>
    <row r="790" spans="1:10" ht="12.75">
      <c r="A790" s="267"/>
      <c r="B790" s="267"/>
      <c r="C790" s="267"/>
      <c r="D790" s="267"/>
      <c r="E790" s="267"/>
      <c r="F790" s="267"/>
      <c r="G790" s="267"/>
      <c r="H790" s="267"/>
      <c r="I790" s="412"/>
      <c r="J790" s="267"/>
    </row>
    <row r="791" spans="1:10" ht="12.75">
      <c r="A791" s="267"/>
      <c r="B791" s="267"/>
      <c r="C791" s="267"/>
      <c r="D791" s="267"/>
      <c r="E791" s="267"/>
      <c r="F791" s="267"/>
      <c r="G791" s="267"/>
      <c r="H791" s="267"/>
      <c r="I791" s="412"/>
      <c r="J791" s="267"/>
    </row>
    <row r="792" spans="1:10" ht="12.75">
      <c r="A792" s="267"/>
      <c r="B792" s="267"/>
      <c r="C792" s="267"/>
      <c r="D792" s="267"/>
      <c r="E792" s="267"/>
      <c r="F792" s="267"/>
      <c r="G792" s="267"/>
      <c r="H792" s="267"/>
      <c r="I792" s="412"/>
      <c r="J792" s="267"/>
    </row>
    <row r="793" spans="1:10" ht="12.75">
      <c r="A793" s="267"/>
      <c r="B793" s="267"/>
      <c r="C793" s="267"/>
      <c r="D793" s="267"/>
      <c r="E793" s="267"/>
      <c r="F793" s="267"/>
      <c r="G793" s="267"/>
      <c r="H793" s="267"/>
      <c r="I793" s="412"/>
      <c r="J793" s="267"/>
    </row>
    <row r="794" spans="1:10" ht="12.75">
      <c r="A794" s="267"/>
      <c r="B794" s="267"/>
      <c r="C794" s="267"/>
      <c r="D794" s="267"/>
      <c r="E794" s="267"/>
      <c r="F794" s="267"/>
      <c r="G794" s="267"/>
      <c r="H794" s="267"/>
      <c r="I794" s="412"/>
      <c r="J794" s="267"/>
    </row>
    <row r="795" spans="1:10" ht="12.75">
      <c r="A795" s="267"/>
      <c r="B795" s="267"/>
      <c r="C795" s="267"/>
      <c r="D795" s="267"/>
      <c r="E795" s="267"/>
      <c r="F795" s="267"/>
      <c r="G795" s="267"/>
      <c r="H795" s="267"/>
      <c r="I795" s="412"/>
      <c r="J795" s="267"/>
    </row>
    <row r="796" spans="1:10" ht="12.75">
      <c r="A796" s="267"/>
      <c r="B796" s="267"/>
      <c r="C796" s="267"/>
      <c r="D796" s="267"/>
      <c r="E796" s="267"/>
      <c r="F796" s="267"/>
      <c r="G796" s="267"/>
      <c r="H796" s="267"/>
      <c r="I796" s="412"/>
      <c r="J796" s="267"/>
    </row>
    <row r="797" spans="1:10" ht="12.75">
      <c r="A797" s="267"/>
      <c r="B797" s="267"/>
      <c r="C797" s="267"/>
      <c r="D797" s="267"/>
      <c r="E797" s="267"/>
      <c r="F797" s="267"/>
      <c r="G797" s="267"/>
      <c r="H797" s="267"/>
      <c r="I797" s="412"/>
      <c r="J797" s="267"/>
    </row>
    <row r="798" spans="1:10" ht="12.75">
      <c r="A798" s="267"/>
      <c r="B798" s="267"/>
      <c r="C798" s="267"/>
      <c r="D798" s="267"/>
      <c r="E798" s="267"/>
      <c r="F798" s="267"/>
      <c r="G798" s="267"/>
      <c r="H798" s="267"/>
      <c r="I798" s="412"/>
      <c r="J798" s="267"/>
    </row>
    <row r="799" spans="1:10" ht="12.75">
      <c r="A799" s="267"/>
      <c r="B799" s="267"/>
      <c r="C799" s="267"/>
      <c r="D799" s="267"/>
      <c r="E799" s="267"/>
      <c r="F799" s="267"/>
      <c r="G799" s="267"/>
      <c r="H799" s="267"/>
      <c r="I799" s="412"/>
      <c r="J799" s="267"/>
    </row>
    <row r="800" spans="1:10" ht="12.75">
      <c r="A800" s="267"/>
      <c r="B800" s="267"/>
      <c r="C800" s="267"/>
      <c r="D800" s="267"/>
      <c r="E800" s="267"/>
      <c r="F800" s="267"/>
      <c r="G800" s="267"/>
      <c r="H800" s="267"/>
      <c r="I800" s="412"/>
      <c r="J800" s="267"/>
    </row>
    <row r="801" spans="1:10" ht="12.75">
      <c r="A801" s="267"/>
      <c r="B801" s="267"/>
      <c r="C801" s="267"/>
      <c r="D801" s="267"/>
      <c r="E801" s="267"/>
      <c r="F801" s="267"/>
      <c r="G801" s="267"/>
      <c r="H801" s="267"/>
      <c r="I801" s="412"/>
      <c r="J801" s="267"/>
    </row>
    <row r="802" spans="1:10" ht="12.75">
      <c r="A802" s="267"/>
      <c r="B802" s="267"/>
      <c r="C802" s="267"/>
      <c r="D802" s="267"/>
      <c r="E802" s="267"/>
      <c r="F802" s="267"/>
      <c r="G802" s="267"/>
      <c r="H802" s="267"/>
      <c r="I802" s="412"/>
      <c r="J802" s="267"/>
    </row>
    <row r="803" spans="1:10" ht="12.75">
      <c r="A803" s="267"/>
      <c r="B803" s="267"/>
      <c r="C803" s="267"/>
      <c r="D803" s="267"/>
      <c r="E803" s="267"/>
      <c r="F803" s="267"/>
      <c r="G803" s="267"/>
      <c r="H803" s="267"/>
      <c r="I803" s="412"/>
      <c r="J803" s="267"/>
    </row>
    <row r="804" spans="1:10" ht="12.75">
      <c r="A804" s="267"/>
      <c r="B804" s="267"/>
      <c r="C804" s="267"/>
      <c r="D804" s="267"/>
      <c r="E804" s="267"/>
      <c r="F804" s="267"/>
      <c r="G804" s="267"/>
      <c r="H804" s="267"/>
      <c r="I804" s="412"/>
      <c r="J804" s="267"/>
    </row>
    <row r="805" spans="1:10" ht="12.75">
      <c r="A805" s="267"/>
      <c r="B805" s="267"/>
      <c r="C805" s="267"/>
      <c r="D805" s="267"/>
      <c r="E805" s="267"/>
      <c r="F805" s="267"/>
      <c r="G805" s="267"/>
      <c r="H805" s="267"/>
      <c r="I805" s="412"/>
      <c r="J805" s="267"/>
    </row>
    <row r="806" spans="1:10" ht="12.75">
      <c r="A806" s="267"/>
      <c r="B806" s="267"/>
      <c r="C806" s="267"/>
      <c r="D806" s="267"/>
      <c r="E806" s="267"/>
      <c r="F806" s="267"/>
      <c r="G806" s="267"/>
      <c r="H806" s="267"/>
      <c r="I806" s="412"/>
      <c r="J806" s="267"/>
    </row>
    <row r="807" spans="1:10" ht="12.75">
      <c r="A807" s="267"/>
      <c r="B807" s="267"/>
      <c r="C807" s="267"/>
      <c r="D807" s="267"/>
      <c r="E807" s="267"/>
      <c r="F807" s="267"/>
      <c r="G807" s="267"/>
      <c r="H807" s="267"/>
      <c r="I807" s="412"/>
      <c r="J807" s="267"/>
    </row>
    <row r="808" spans="1:10" ht="12.75">
      <c r="A808" s="267"/>
      <c r="B808" s="267"/>
      <c r="C808" s="267"/>
      <c r="D808" s="267"/>
      <c r="E808" s="267"/>
      <c r="F808" s="267"/>
      <c r="G808" s="267"/>
      <c r="H808" s="267"/>
      <c r="I808" s="412"/>
      <c r="J808" s="267"/>
    </row>
    <row r="809" spans="1:10" ht="12.75">
      <c r="A809" s="267"/>
      <c r="B809" s="267"/>
      <c r="C809" s="267"/>
      <c r="D809" s="267"/>
      <c r="E809" s="267"/>
      <c r="F809" s="267"/>
      <c r="G809" s="267"/>
      <c r="H809" s="267"/>
      <c r="I809" s="412"/>
      <c r="J809" s="267"/>
    </row>
    <row r="810" spans="1:10" ht="12.75">
      <c r="A810" s="267"/>
      <c r="B810" s="267"/>
      <c r="C810" s="267"/>
      <c r="D810" s="267"/>
      <c r="E810" s="267"/>
      <c r="F810" s="267"/>
      <c r="G810" s="267"/>
      <c r="H810" s="267"/>
      <c r="I810" s="412"/>
      <c r="J810" s="267"/>
    </row>
    <row r="811" spans="1:10" ht="12.75">
      <c r="A811" s="267"/>
      <c r="B811" s="267"/>
      <c r="C811" s="267"/>
      <c r="D811" s="267"/>
      <c r="E811" s="267"/>
      <c r="F811" s="267"/>
      <c r="G811" s="267"/>
      <c r="H811" s="267"/>
      <c r="I811" s="412"/>
      <c r="J811" s="267"/>
    </row>
    <row r="812" spans="1:10" ht="12.75">
      <c r="A812" s="267"/>
      <c r="B812" s="267"/>
      <c r="C812" s="267"/>
      <c r="D812" s="267"/>
      <c r="E812" s="267"/>
      <c r="F812" s="267"/>
      <c r="G812" s="267"/>
      <c r="H812" s="267"/>
      <c r="I812" s="412"/>
      <c r="J812" s="267"/>
    </row>
    <row r="813" spans="1:10" ht="12.75">
      <c r="A813" s="267"/>
      <c r="B813" s="267"/>
      <c r="C813" s="267"/>
      <c r="D813" s="267"/>
      <c r="E813" s="267"/>
      <c r="F813" s="267"/>
      <c r="G813" s="267"/>
      <c r="H813" s="267"/>
      <c r="I813" s="412"/>
      <c r="J813" s="267"/>
    </row>
    <row r="814" spans="1:10" ht="12.75">
      <c r="A814" s="267"/>
      <c r="B814" s="267"/>
      <c r="C814" s="267"/>
      <c r="D814" s="267"/>
      <c r="E814" s="267"/>
      <c r="F814" s="267"/>
      <c r="G814" s="267"/>
      <c r="H814" s="267"/>
      <c r="I814" s="412"/>
      <c r="J814" s="267"/>
    </row>
    <row r="815" spans="1:10" ht="12.75">
      <c r="A815" s="267"/>
      <c r="B815" s="267"/>
      <c r="C815" s="267"/>
      <c r="D815" s="267"/>
      <c r="E815" s="267"/>
      <c r="F815" s="267"/>
      <c r="G815" s="267"/>
      <c r="H815" s="267"/>
      <c r="I815" s="412"/>
      <c r="J815" s="267"/>
    </row>
    <row r="816" spans="1:10" ht="12.75">
      <c r="A816" s="267"/>
      <c r="B816" s="267"/>
      <c r="C816" s="267"/>
      <c r="D816" s="267"/>
      <c r="E816" s="267"/>
      <c r="F816" s="267"/>
      <c r="G816" s="267"/>
      <c r="H816" s="267"/>
      <c r="I816" s="412"/>
      <c r="J816" s="267"/>
    </row>
    <row r="817" spans="1:10" ht="12.75">
      <c r="A817" s="267"/>
      <c r="B817" s="267"/>
      <c r="C817" s="267"/>
      <c r="D817" s="267"/>
      <c r="E817" s="267"/>
      <c r="F817" s="267"/>
      <c r="G817" s="267"/>
      <c r="H817" s="267"/>
      <c r="I817" s="412"/>
      <c r="J817" s="267"/>
    </row>
    <row r="818" spans="1:10" ht="12.75">
      <c r="A818" s="267"/>
      <c r="B818" s="267"/>
      <c r="C818" s="267"/>
      <c r="D818" s="267"/>
      <c r="E818" s="267"/>
      <c r="F818" s="267"/>
      <c r="G818" s="267"/>
      <c r="H818" s="267"/>
      <c r="I818" s="412"/>
      <c r="J818" s="267"/>
    </row>
    <row r="819" spans="1:10" ht="12.75">
      <c r="A819" s="267"/>
      <c r="B819" s="267"/>
      <c r="C819" s="267"/>
      <c r="D819" s="267"/>
      <c r="E819" s="267"/>
      <c r="F819" s="267"/>
      <c r="G819" s="267"/>
      <c r="H819" s="267"/>
      <c r="I819" s="412"/>
      <c r="J819" s="267"/>
    </row>
    <row r="820" spans="1:10" ht="12.75">
      <c r="A820" s="267"/>
      <c r="B820" s="267"/>
      <c r="C820" s="267"/>
      <c r="D820" s="267"/>
      <c r="E820" s="267"/>
      <c r="F820" s="267"/>
      <c r="G820" s="267"/>
      <c r="H820" s="267"/>
      <c r="I820" s="412"/>
      <c r="J820" s="267"/>
    </row>
    <row r="821" spans="1:10" ht="12.75">
      <c r="A821" s="267"/>
      <c r="B821" s="267"/>
      <c r="C821" s="267"/>
      <c r="D821" s="267"/>
      <c r="E821" s="267"/>
      <c r="F821" s="267"/>
      <c r="G821" s="267"/>
      <c r="H821" s="267"/>
      <c r="I821" s="412"/>
      <c r="J821" s="267"/>
    </row>
    <row r="822" spans="1:10" ht="12.75">
      <c r="A822" s="267"/>
      <c r="B822" s="267"/>
      <c r="C822" s="267"/>
      <c r="D822" s="267"/>
      <c r="E822" s="267"/>
      <c r="F822" s="267"/>
      <c r="G822" s="267"/>
      <c r="H822" s="267"/>
      <c r="I822" s="412"/>
      <c r="J822" s="267"/>
    </row>
    <row r="823" spans="1:10" ht="12.75">
      <c r="A823" s="267"/>
      <c r="B823" s="267"/>
      <c r="C823" s="267"/>
      <c r="D823" s="267"/>
      <c r="E823" s="267"/>
      <c r="F823" s="267"/>
      <c r="G823" s="267"/>
      <c r="H823" s="267"/>
      <c r="I823" s="412"/>
      <c r="J823" s="267"/>
    </row>
    <row r="824" spans="1:10" ht="12.75">
      <c r="A824" s="267"/>
      <c r="B824" s="267"/>
      <c r="C824" s="267"/>
      <c r="D824" s="267"/>
      <c r="E824" s="267"/>
      <c r="F824" s="267"/>
      <c r="G824" s="267"/>
      <c r="H824" s="267"/>
      <c r="I824" s="412"/>
      <c r="J824" s="267"/>
    </row>
    <row r="825" spans="1:10" ht="12.75">
      <c r="A825" s="267"/>
      <c r="B825" s="267"/>
      <c r="C825" s="267"/>
      <c r="D825" s="267"/>
      <c r="E825" s="267"/>
      <c r="F825" s="267"/>
      <c r="G825" s="267"/>
      <c r="H825" s="267"/>
      <c r="I825" s="412"/>
      <c r="J825" s="267"/>
    </row>
    <row r="826" spans="1:10" ht="12.75">
      <c r="A826" s="267"/>
      <c r="B826" s="267"/>
      <c r="C826" s="267"/>
      <c r="D826" s="267"/>
      <c r="E826" s="267"/>
      <c r="F826" s="267"/>
      <c r="G826" s="267"/>
      <c r="H826" s="267"/>
      <c r="I826" s="412"/>
      <c r="J826" s="267"/>
    </row>
    <row r="827" spans="1:10" ht="12.75">
      <c r="A827" s="267"/>
      <c r="B827" s="267"/>
      <c r="C827" s="267"/>
      <c r="D827" s="267"/>
      <c r="E827" s="267"/>
      <c r="F827" s="267"/>
      <c r="G827" s="267"/>
      <c r="H827" s="267"/>
      <c r="I827" s="412"/>
      <c r="J827" s="267"/>
    </row>
    <row r="828" spans="1:10" ht="12.75">
      <c r="A828" s="267"/>
      <c r="B828" s="267"/>
      <c r="C828" s="267"/>
      <c r="D828" s="267"/>
      <c r="E828" s="267"/>
      <c r="F828" s="267"/>
      <c r="G828" s="267"/>
      <c r="H828" s="267"/>
      <c r="I828" s="412"/>
      <c r="J828" s="267"/>
    </row>
    <row r="829" spans="1:10" ht="12.75">
      <c r="A829" s="267"/>
      <c r="B829" s="267"/>
      <c r="C829" s="267"/>
      <c r="D829" s="267"/>
      <c r="E829" s="267"/>
      <c r="F829" s="267"/>
      <c r="G829" s="267"/>
      <c r="H829" s="267"/>
      <c r="I829" s="412"/>
      <c r="J829" s="267"/>
    </row>
    <row r="830" spans="1:10" ht="12.75">
      <c r="A830" s="267"/>
      <c r="B830" s="267"/>
      <c r="C830" s="267"/>
      <c r="D830" s="267"/>
      <c r="E830" s="267"/>
      <c r="F830" s="267"/>
      <c r="G830" s="267"/>
      <c r="H830" s="267"/>
      <c r="I830" s="412"/>
      <c r="J830" s="267"/>
    </row>
    <row r="831" spans="1:10" ht="12.75">
      <c r="A831" s="267"/>
      <c r="B831" s="267"/>
      <c r="C831" s="267"/>
      <c r="D831" s="267"/>
      <c r="E831" s="267"/>
      <c r="F831" s="267"/>
      <c r="G831" s="267"/>
      <c r="H831" s="267"/>
      <c r="I831" s="412"/>
      <c r="J831" s="267"/>
    </row>
    <row r="832" spans="1:10" ht="12.75">
      <c r="A832" s="267"/>
      <c r="B832" s="267"/>
      <c r="C832" s="267"/>
      <c r="D832" s="267"/>
      <c r="E832" s="267"/>
      <c r="F832" s="267"/>
      <c r="G832" s="267"/>
      <c r="H832" s="267"/>
      <c r="I832" s="412"/>
      <c r="J832" s="267"/>
    </row>
    <row r="833" spans="1:10" ht="12.75">
      <c r="A833" s="267"/>
      <c r="B833" s="267"/>
      <c r="C833" s="267"/>
      <c r="D833" s="267"/>
      <c r="E833" s="267"/>
      <c r="F833" s="267"/>
      <c r="G833" s="267"/>
      <c r="H833" s="267"/>
      <c r="I833" s="412"/>
      <c r="J833" s="267"/>
    </row>
    <row r="834" spans="1:10" ht="12.75">
      <c r="A834" s="267"/>
      <c r="B834" s="267"/>
      <c r="C834" s="267"/>
      <c r="D834" s="267"/>
      <c r="E834" s="267"/>
      <c r="F834" s="267"/>
      <c r="G834" s="267"/>
      <c r="H834" s="267"/>
      <c r="I834" s="412"/>
      <c r="J834" s="267"/>
    </row>
    <row r="835" spans="1:10" ht="12.75">
      <c r="A835" s="267"/>
      <c r="B835" s="267"/>
      <c r="C835" s="267"/>
      <c r="D835" s="267"/>
      <c r="E835" s="267"/>
      <c r="F835" s="267"/>
      <c r="G835" s="267"/>
      <c r="H835" s="267"/>
      <c r="I835" s="412"/>
      <c r="J835" s="267"/>
    </row>
    <row r="836" spans="1:10" ht="12.75">
      <c r="A836" s="267"/>
      <c r="B836" s="267"/>
      <c r="C836" s="267"/>
      <c r="D836" s="267"/>
      <c r="E836" s="267"/>
      <c r="F836" s="267"/>
      <c r="G836" s="267"/>
      <c r="H836" s="267"/>
      <c r="I836" s="412"/>
      <c r="J836" s="267"/>
    </row>
    <row r="837" spans="1:10" ht="12.75">
      <c r="A837" s="267"/>
      <c r="B837" s="267"/>
      <c r="C837" s="267"/>
      <c r="D837" s="267"/>
      <c r="E837" s="267"/>
      <c r="F837" s="267"/>
      <c r="G837" s="267"/>
      <c r="H837" s="267"/>
      <c r="I837" s="412"/>
      <c r="J837" s="267"/>
    </row>
    <row r="838" spans="1:10" ht="12.75">
      <c r="A838" s="267"/>
      <c r="B838" s="267"/>
      <c r="C838" s="267"/>
      <c r="D838" s="267"/>
      <c r="E838" s="267"/>
      <c r="F838" s="267"/>
      <c r="G838" s="267"/>
      <c r="H838" s="267"/>
      <c r="I838" s="412"/>
      <c r="J838" s="267"/>
    </row>
    <row r="839" spans="1:10" ht="12.75">
      <c r="A839" s="267"/>
      <c r="B839" s="267"/>
      <c r="C839" s="267"/>
      <c r="D839" s="267"/>
      <c r="E839" s="267"/>
      <c r="F839" s="267"/>
      <c r="G839" s="267"/>
      <c r="H839" s="267"/>
      <c r="I839" s="412"/>
      <c r="J839" s="267"/>
    </row>
    <row r="840" spans="1:10" ht="12.75">
      <c r="A840" s="267"/>
      <c r="B840" s="267"/>
      <c r="C840" s="267"/>
      <c r="D840" s="267"/>
      <c r="E840" s="267"/>
      <c r="F840" s="267"/>
      <c r="G840" s="267"/>
      <c r="H840" s="267"/>
      <c r="I840" s="412"/>
      <c r="J840" s="267"/>
    </row>
    <row r="841" spans="1:10" ht="12.75">
      <c r="A841" s="267"/>
      <c r="B841" s="267"/>
      <c r="C841" s="267"/>
      <c r="D841" s="267"/>
      <c r="E841" s="267"/>
      <c r="F841" s="267"/>
      <c r="G841" s="267"/>
      <c r="H841" s="267"/>
      <c r="I841" s="412"/>
      <c r="J841" s="267"/>
    </row>
    <row r="842" spans="1:10" ht="12.75">
      <c r="A842" s="267"/>
      <c r="B842" s="267"/>
      <c r="C842" s="267"/>
      <c r="D842" s="267"/>
      <c r="E842" s="267"/>
      <c r="F842" s="267"/>
      <c r="G842" s="267"/>
      <c r="H842" s="267"/>
      <c r="I842" s="412"/>
      <c r="J842" s="267"/>
    </row>
    <row r="843" spans="1:10" ht="12.75">
      <c r="A843" s="267"/>
      <c r="B843" s="267"/>
      <c r="C843" s="267"/>
      <c r="D843" s="267"/>
      <c r="E843" s="267"/>
      <c r="F843" s="267"/>
      <c r="G843" s="267"/>
      <c r="H843" s="267"/>
      <c r="I843" s="412"/>
      <c r="J843" s="267"/>
    </row>
    <row r="844" spans="1:10" ht="12.75">
      <c r="A844" s="267"/>
      <c r="B844" s="267"/>
      <c r="C844" s="267"/>
      <c r="D844" s="267"/>
      <c r="E844" s="267"/>
      <c r="F844" s="267"/>
      <c r="G844" s="267"/>
      <c r="H844" s="267"/>
      <c r="I844" s="412"/>
      <c r="J844" s="267"/>
    </row>
    <row r="845" spans="1:10" ht="12.75">
      <c r="A845" s="267"/>
      <c r="B845" s="267"/>
      <c r="C845" s="267"/>
      <c r="D845" s="267"/>
      <c r="E845" s="267"/>
      <c r="F845" s="267"/>
      <c r="G845" s="267"/>
      <c r="H845" s="267"/>
      <c r="I845" s="412"/>
      <c r="J845" s="267"/>
    </row>
    <row r="846" spans="1:10" ht="12.75">
      <c r="A846" s="267"/>
      <c r="B846" s="267"/>
      <c r="C846" s="267"/>
      <c r="D846" s="267"/>
      <c r="E846" s="267"/>
      <c r="F846" s="267"/>
      <c r="G846" s="267"/>
      <c r="H846" s="267"/>
      <c r="I846" s="412"/>
      <c r="J846" s="267"/>
    </row>
    <row r="847" spans="1:10" ht="12.75">
      <c r="A847" s="267"/>
      <c r="B847" s="267"/>
      <c r="C847" s="267"/>
      <c r="D847" s="267"/>
      <c r="E847" s="267"/>
      <c r="F847" s="267"/>
      <c r="G847" s="267"/>
      <c r="H847" s="267"/>
      <c r="I847" s="412"/>
      <c r="J847" s="267"/>
    </row>
    <row r="848" spans="1:10" ht="12.75">
      <c r="A848" s="267"/>
      <c r="B848" s="267"/>
      <c r="C848" s="267"/>
      <c r="D848" s="267"/>
      <c r="E848" s="267"/>
      <c r="F848" s="267"/>
      <c r="G848" s="267"/>
      <c r="H848" s="267"/>
      <c r="I848" s="412"/>
      <c r="J848" s="267"/>
    </row>
    <row r="849" spans="1:10" ht="12.75">
      <c r="A849" s="267"/>
      <c r="B849" s="267"/>
      <c r="C849" s="267"/>
      <c r="D849" s="267"/>
      <c r="E849" s="267"/>
      <c r="F849" s="267"/>
      <c r="G849" s="267"/>
      <c r="H849" s="267"/>
      <c r="I849" s="412"/>
      <c r="J849" s="267"/>
    </row>
    <row r="850" spans="1:10" ht="12.75">
      <c r="A850" s="267"/>
      <c r="B850" s="267"/>
      <c r="C850" s="267"/>
      <c r="D850" s="267"/>
      <c r="E850" s="267"/>
      <c r="F850" s="267"/>
      <c r="G850" s="267"/>
      <c r="H850" s="267"/>
      <c r="I850" s="412"/>
      <c r="J850" s="267"/>
    </row>
    <row r="851" spans="1:10" ht="12.75">
      <c r="A851" s="267"/>
      <c r="B851" s="267"/>
      <c r="C851" s="267"/>
      <c r="D851" s="267"/>
      <c r="E851" s="267"/>
      <c r="F851" s="267"/>
      <c r="G851" s="267"/>
      <c r="H851" s="267"/>
      <c r="I851" s="412"/>
      <c r="J851" s="267"/>
    </row>
    <row r="852" spans="1:10" ht="12.75">
      <c r="A852" s="267"/>
      <c r="B852" s="267"/>
      <c r="C852" s="267"/>
      <c r="D852" s="267"/>
      <c r="E852" s="267"/>
      <c r="F852" s="267"/>
      <c r="G852" s="267"/>
      <c r="H852" s="267"/>
      <c r="I852" s="412"/>
      <c r="J852" s="267"/>
    </row>
    <row r="853" spans="1:10" ht="12.75">
      <c r="A853" s="267"/>
      <c r="B853" s="267"/>
      <c r="C853" s="267"/>
      <c r="D853" s="267"/>
      <c r="E853" s="267"/>
      <c r="F853" s="267"/>
      <c r="G853" s="267"/>
      <c r="H853" s="267"/>
      <c r="I853" s="412"/>
      <c r="J853" s="267"/>
    </row>
    <row r="854" spans="1:10" ht="12.75">
      <c r="A854" s="267"/>
      <c r="B854" s="267"/>
      <c r="C854" s="267"/>
      <c r="D854" s="267"/>
      <c r="E854" s="267"/>
      <c r="F854" s="267"/>
      <c r="G854" s="267"/>
      <c r="H854" s="267"/>
      <c r="I854" s="412"/>
      <c r="J854" s="267"/>
    </row>
    <row r="855" spans="1:10" ht="12.75">
      <c r="A855" s="267"/>
      <c r="B855" s="267"/>
      <c r="C855" s="267"/>
      <c r="D855" s="267"/>
      <c r="E855" s="267"/>
      <c r="F855" s="267"/>
      <c r="G855" s="267"/>
      <c r="H855" s="267"/>
      <c r="I855" s="412"/>
      <c r="J855" s="267"/>
    </row>
    <row r="856" spans="1:10" ht="12.75">
      <c r="A856" s="267"/>
      <c r="B856" s="267"/>
      <c r="C856" s="267"/>
      <c r="D856" s="267"/>
      <c r="E856" s="267"/>
      <c r="F856" s="267"/>
      <c r="G856" s="267"/>
      <c r="H856" s="267"/>
      <c r="I856" s="412"/>
      <c r="J856" s="267"/>
    </row>
    <row r="857" spans="1:10" ht="12.75">
      <c r="A857" s="267"/>
      <c r="B857" s="267"/>
      <c r="C857" s="267"/>
      <c r="D857" s="267"/>
      <c r="E857" s="267"/>
      <c r="F857" s="267"/>
      <c r="G857" s="267"/>
      <c r="H857" s="267"/>
      <c r="I857" s="412"/>
      <c r="J857" s="267"/>
    </row>
    <row r="858" spans="1:10" ht="12.75">
      <c r="A858" s="267"/>
      <c r="B858" s="267"/>
      <c r="C858" s="267"/>
      <c r="D858" s="267"/>
      <c r="E858" s="267"/>
      <c r="F858" s="267"/>
      <c r="G858" s="267"/>
      <c r="H858" s="267"/>
      <c r="I858" s="412"/>
      <c r="J858" s="267"/>
    </row>
    <row r="859" spans="1:10" ht="12.75">
      <c r="A859" s="267"/>
      <c r="B859" s="267"/>
      <c r="C859" s="267"/>
      <c r="D859" s="267"/>
      <c r="E859" s="267"/>
      <c r="F859" s="267"/>
      <c r="G859" s="267"/>
      <c r="H859" s="267"/>
      <c r="I859" s="412"/>
      <c r="J859" s="267"/>
    </row>
    <row r="860" spans="1:10" ht="12.75">
      <c r="A860" s="267"/>
      <c r="B860" s="267"/>
      <c r="C860" s="267"/>
      <c r="D860" s="267"/>
      <c r="E860" s="267"/>
      <c r="F860" s="267"/>
      <c r="G860" s="267"/>
      <c r="H860" s="267"/>
      <c r="I860" s="412"/>
      <c r="J860" s="267"/>
    </row>
    <row r="861" spans="1:10" ht="12.75">
      <c r="A861" s="267"/>
      <c r="B861" s="267"/>
      <c r="C861" s="267"/>
      <c r="D861" s="267"/>
      <c r="E861" s="267"/>
      <c r="F861" s="267"/>
      <c r="G861" s="267"/>
      <c r="H861" s="267"/>
      <c r="I861" s="412"/>
      <c r="J861" s="267"/>
    </row>
    <row r="862" spans="1:10" ht="12.75">
      <c r="A862" s="267"/>
      <c r="B862" s="267"/>
      <c r="C862" s="267"/>
      <c r="D862" s="267"/>
      <c r="E862" s="267"/>
      <c r="F862" s="267"/>
      <c r="G862" s="267"/>
      <c r="H862" s="267"/>
      <c r="I862" s="412"/>
      <c r="J862" s="267"/>
    </row>
    <row r="863" spans="1:10" ht="12.75">
      <c r="A863" s="267"/>
      <c r="B863" s="267"/>
      <c r="C863" s="267"/>
      <c r="D863" s="267"/>
      <c r="E863" s="267"/>
      <c r="F863" s="267"/>
      <c r="G863" s="267"/>
      <c r="H863" s="267"/>
      <c r="I863" s="412"/>
      <c r="J863" s="267"/>
    </row>
    <row r="864" spans="1:10" ht="12.75">
      <c r="A864" s="267"/>
      <c r="B864" s="267"/>
      <c r="C864" s="267"/>
      <c r="D864" s="267"/>
      <c r="E864" s="267"/>
      <c r="F864" s="267"/>
      <c r="G864" s="267"/>
      <c r="H864" s="267"/>
      <c r="I864" s="412"/>
      <c r="J864" s="267"/>
    </row>
    <row r="865" spans="1:10" ht="12.75">
      <c r="A865" s="267"/>
      <c r="B865" s="267"/>
      <c r="C865" s="267"/>
      <c r="D865" s="267"/>
      <c r="E865" s="267"/>
      <c r="F865" s="267"/>
      <c r="G865" s="267"/>
      <c r="H865" s="267"/>
      <c r="I865" s="412"/>
      <c r="J865" s="267"/>
    </row>
    <row r="866" spans="1:10" ht="12.75">
      <c r="A866" s="267"/>
      <c r="B866" s="267"/>
      <c r="C866" s="267"/>
      <c r="D866" s="267"/>
      <c r="E866" s="267"/>
      <c r="F866" s="267"/>
      <c r="G866" s="267"/>
      <c r="H866" s="267"/>
      <c r="I866" s="412"/>
      <c r="J866" s="267"/>
    </row>
    <row r="867" spans="1:10" ht="12.75">
      <c r="A867" s="267"/>
      <c r="B867" s="267"/>
      <c r="C867" s="267"/>
      <c r="D867" s="267"/>
      <c r="E867" s="267"/>
      <c r="F867" s="267"/>
      <c r="G867" s="267"/>
      <c r="H867" s="267"/>
      <c r="I867" s="412"/>
      <c r="J867" s="267"/>
    </row>
    <row r="868" spans="1:10" ht="12.75">
      <c r="A868" s="267"/>
      <c r="B868" s="267"/>
      <c r="C868" s="267"/>
      <c r="D868" s="267"/>
      <c r="E868" s="267"/>
      <c r="F868" s="267"/>
      <c r="G868" s="267"/>
      <c r="H868" s="267"/>
      <c r="I868" s="412"/>
      <c r="J868" s="267"/>
    </row>
    <row r="869" spans="1:10" ht="12.75">
      <c r="A869" s="267"/>
      <c r="B869" s="267"/>
      <c r="C869" s="267"/>
      <c r="D869" s="267"/>
      <c r="E869" s="267"/>
      <c r="F869" s="267"/>
      <c r="G869" s="267"/>
      <c r="H869" s="267"/>
      <c r="I869" s="412"/>
      <c r="J869" s="267"/>
    </row>
    <row r="870" spans="1:10" ht="12.75">
      <c r="A870" s="267"/>
      <c r="B870" s="267"/>
      <c r="C870" s="267"/>
      <c r="D870" s="267"/>
      <c r="E870" s="267"/>
      <c r="F870" s="267"/>
      <c r="G870" s="267"/>
      <c r="H870" s="267"/>
      <c r="I870" s="412"/>
      <c r="J870" s="267"/>
    </row>
    <row r="871" spans="1:10" ht="12.75">
      <c r="A871" s="267"/>
      <c r="B871" s="267"/>
      <c r="C871" s="267"/>
      <c r="D871" s="267"/>
      <c r="E871" s="267"/>
      <c r="F871" s="267"/>
      <c r="G871" s="267"/>
      <c r="H871" s="267"/>
      <c r="I871" s="412"/>
      <c r="J871" s="267"/>
    </row>
    <row r="872" spans="1:10" ht="12.75">
      <c r="A872" s="267"/>
      <c r="B872" s="267"/>
      <c r="C872" s="267"/>
      <c r="D872" s="267"/>
      <c r="E872" s="267"/>
      <c r="F872" s="267"/>
      <c r="G872" s="267"/>
      <c r="H872" s="267"/>
      <c r="I872" s="412"/>
      <c r="J872" s="267"/>
    </row>
    <row r="873" spans="1:10" ht="12.75">
      <c r="A873" s="267"/>
      <c r="B873" s="267"/>
      <c r="C873" s="267"/>
      <c r="D873" s="267"/>
      <c r="E873" s="267"/>
      <c r="F873" s="267"/>
      <c r="G873" s="267"/>
      <c r="H873" s="267"/>
      <c r="I873" s="412"/>
      <c r="J873" s="267"/>
    </row>
    <row r="874" spans="1:10" ht="12.75">
      <c r="A874" s="267"/>
      <c r="B874" s="267"/>
      <c r="C874" s="267"/>
      <c r="D874" s="267"/>
      <c r="E874" s="267"/>
      <c r="F874" s="267"/>
      <c r="G874" s="267"/>
      <c r="H874" s="267"/>
      <c r="I874" s="412"/>
      <c r="J874" s="267"/>
    </row>
    <row r="875" spans="1:10" ht="12.75">
      <c r="A875" s="267"/>
      <c r="B875" s="267"/>
      <c r="C875" s="267"/>
      <c r="D875" s="267"/>
      <c r="E875" s="267"/>
      <c r="F875" s="267"/>
      <c r="G875" s="267"/>
      <c r="H875" s="267"/>
      <c r="I875" s="412"/>
      <c r="J875" s="267"/>
    </row>
    <row r="876" spans="1:10" ht="12.75">
      <c r="A876" s="267"/>
      <c r="B876" s="267"/>
      <c r="C876" s="267"/>
      <c r="D876" s="267"/>
      <c r="E876" s="267"/>
      <c r="F876" s="267"/>
      <c r="G876" s="267"/>
      <c r="H876" s="267"/>
      <c r="I876" s="412"/>
      <c r="J876" s="267"/>
    </row>
    <row r="877" spans="1:10" ht="12.75">
      <c r="A877" s="267"/>
      <c r="B877" s="267"/>
      <c r="C877" s="267"/>
      <c r="D877" s="267"/>
      <c r="E877" s="267"/>
      <c r="F877" s="267"/>
      <c r="G877" s="267"/>
      <c r="H877" s="267"/>
      <c r="I877" s="412"/>
      <c r="J877" s="267"/>
    </row>
    <row r="878" spans="1:10" ht="12.75">
      <c r="A878" s="267"/>
      <c r="B878" s="267"/>
      <c r="C878" s="267"/>
      <c r="D878" s="267"/>
      <c r="E878" s="267"/>
      <c r="F878" s="267"/>
      <c r="G878" s="267"/>
      <c r="H878" s="267"/>
      <c r="I878" s="412"/>
      <c r="J878" s="267"/>
    </row>
    <row r="879" spans="1:10" ht="12.75">
      <c r="A879" s="267"/>
      <c r="B879" s="267"/>
      <c r="C879" s="267"/>
      <c r="D879" s="267"/>
      <c r="E879" s="267"/>
      <c r="F879" s="267"/>
      <c r="G879" s="267"/>
      <c r="H879" s="267"/>
      <c r="I879" s="412"/>
      <c r="J879" s="267"/>
    </row>
    <row r="880" spans="1:10" ht="12.75">
      <c r="A880" s="267"/>
      <c r="B880" s="267"/>
      <c r="C880" s="267"/>
      <c r="D880" s="267"/>
      <c r="E880" s="267"/>
      <c r="F880" s="267"/>
      <c r="G880" s="267"/>
      <c r="H880" s="267"/>
      <c r="I880" s="412"/>
      <c r="J880" s="267"/>
    </row>
    <row r="881" spans="1:10" ht="12.75">
      <c r="A881" s="267"/>
      <c r="B881" s="267"/>
      <c r="C881" s="267"/>
      <c r="D881" s="267"/>
      <c r="E881" s="267"/>
      <c r="F881" s="267"/>
      <c r="G881" s="267"/>
      <c r="H881" s="267"/>
      <c r="I881" s="412"/>
      <c r="J881" s="267"/>
    </row>
    <row r="882" spans="1:10" ht="12.75">
      <c r="A882" s="267"/>
      <c r="B882" s="267"/>
      <c r="C882" s="267"/>
      <c r="D882" s="267"/>
      <c r="E882" s="267"/>
      <c r="F882" s="267"/>
      <c r="G882" s="267"/>
      <c r="H882" s="267"/>
      <c r="I882" s="412"/>
      <c r="J882" s="267"/>
    </row>
    <row r="883" spans="1:10" ht="12.75">
      <c r="A883" s="267"/>
      <c r="B883" s="267"/>
      <c r="C883" s="267"/>
      <c r="D883" s="267"/>
      <c r="E883" s="267"/>
      <c r="F883" s="267"/>
      <c r="G883" s="267"/>
      <c r="H883" s="267"/>
      <c r="I883" s="412"/>
      <c r="J883" s="267"/>
    </row>
    <row r="884" spans="1:10" ht="12.75">
      <c r="A884" s="267"/>
      <c r="B884" s="267"/>
      <c r="C884" s="267"/>
      <c r="D884" s="267"/>
      <c r="E884" s="267"/>
      <c r="F884" s="267"/>
      <c r="G884" s="267"/>
      <c r="H884" s="267"/>
      <c r="I884" s="412"/>
      <c r="J884" s="267"/>
    </row>
    <row r="885" spans="1:10" ht="12.75">
      <c r="A885" s="267"/>
      <c r="B885" s="267"/>
      <c r="C885" s="267"/>
      <c r="D885" s="267"/>
      <c r="E885" s="267"/>
      <c r="F885" s="267"/>
      <c r="G885" s="267"/>
      <c r="H885" s="267"/>
      <c r="I885" s="412"/>
      <c r="J885" s="267"/>
    </row>
    <row r="886" spans="1:10" ht="12.75">
      <c r="A886" s="267"/>
      <c r="B886" s="267"/>
      <c r="C886" s="267"/>
      <c r="D886" s="267"/>
      <c r="E886" s="267"/>
      <c r="F886" s="267"/>
      <c r="G886" s="267"/>
      <c r="H886" s="267"/>
      <c r="I886" s="412"/>
      <c r="J886" s="267"/>
    </row>
    <row r="887" spans="1:10" ht="12.75">
      <c r="A887" s="267"/>
      <c r="B887" s="267"/>
      <c r="C887" s="267"/>
      <c r="D887" s="267"/>
      <c r="E887" s="267"/>
      <c r="F887" s="267"/>
      <c r="G887" s="267"/>
      <c r="H887" s="267"/>
      <c r="I887" s="412"/>
      <c r="J887" s="267"/>
    </row>
    <row r="888" spans="1:10" ht="12.75">
      <c r="A888" s="267"/>
      <c r="B888" s="267"/>
      <c r="C888" s="267"/>
      <c r="D888" s="267"/>
      <c r="E888" s="267"/>
      <c r="F888" s="267"/>
      <c r="G888" s="267"/>
      <c r="H888" s="267"/>
      <c r="I888" s="412"/>
      <c r="J888" s="267"/>
    </row>
    <row r="889" spans="1:10" ht="12.75">
      <c r="A889" s="267"/>
      <c r="B889" s="267"/>
      <c r="C889" s="267"/>
      <c r="D889" s="267"/>
      <c r="E889" s="267"/>
      <c r="F889" s="267"/>
      <c r="G889" s="267"/>
      <c r="H889" s="267"/>
      <c r="I889" s="412"/>
      <c r="J889" s="267"/>
    </row>
    <row r="890" spans="1:10" ht="12.75">
      <c r="A890" s="267"/>
      <c r="B890" s="267"/>
      <c r="C890" s="267"/>
      <c r="D890" s="267"/>
      <c r="E890" s="267"/>
      <c r="F890" s="267"/>
      <c r="G890" s="267"/>
      <c r="H890" s="267"/>
      <c r="I890" s="412"/>
      <c r="J890" s="267"/>
    </row>
    <row r="891" spans="1:10" ht="12.75">
      <c r="A891" s="267"/>
      <c r="B891" s="267"/>
      <c r="C891" s="267"/>
      <c r="D891" s="267"/>
      <c r="E891" s="267"/>
      <c r="F891" s="267"/>
      <c r="G891" s="267"/>
      <c r="H891" s="267"/>
      <c r="I891" s="412"/>
      <c r="J891" s="267"/>
    </row>
    <row r="892" spans="1:10" ht="12.75">
      <c r="A892" s="267"/>
      <c r="B892" s="267"/>
      <c r="C892" s="267"/>
      <c r="D892" s="267"/>
      <c r="E892" s="267"/>
      <c r="F892" s="267"/>
      <c r="G892" s="267"/>
      <c r="H892" s="267"/>
      <c r="I892" s="412"/>
      <c r="J892" s="267"/>
    </row>
    <row r="893" spans="1:10" ht="12.75">
      <c r="A893" s="267"/>
      <c r="B893" s="267"/>
      <c r="C893" s="267"/>
      <c r="D893" s="267"/>
      <c r="E893" s="267"/>
      <c r="F893" s="267"/>
      <c r="G893" s="267"/>
      <c r="H893" s="267"/>
      <c r="I893" s="412"/>
      <c r="J893" s="267"/>
    </row>
    <row r="894" spans="1:10" ht="12.75">
      <c r="A894" s="267"/>
      <c r="B894" s="267"/>
      <c r="C894" s="267"/>
      <c r="D894" s="267"/>
      <c r="E894" s="267"/>
      <c r="F894" s="267"/>
      <c r="G894" s="267"/>
      <c r="H894" s="267"/>
      <c r="I894" s="412"/>
      <c r="J894" s="267"/>
    </row>
    <row r="895" spans="1:10" ht="12.75">
      <c r="A895" s="267"/>
      <c r="B895" s="267"/>
      <c r="C895" s="267"/>
      <c r="D895" s="267"/>
      <c r="E895" s="267"/>
      <c r="F895" s="267"/>
      <c r="G895" s="267"/>
      <c r="H895" s="267"/>
      <c r="I895" s="412"/>
      <c r="J895" s="267"/>
    </row>
    <row r="896" spans="1:10" ht="12.75">
      <c r="A896" s="267"/>
      <c r="B896" s="267"/>
      <c r="C896" s="267"/>
      <c r="D896" s="267"/>
      <c r="E896" s="267"/>
      <c r="F896" s="267"/>
      <c r="G896" s="267"/>
      <c r="H896" s="267"/>
      <c r="I896" s="412"/>
      <c r="J896" s="267"/>
    </row>
    <row r="897" spans="1:10" ht="12.75">
      <c r="A897" s="267"/>
      <c r="B897" s="267"/>
      <c r="C897" s="267"/>
      <c r="D897" s="267"/>
      <c r="E897" s="267"/>
      <c r="F897" s="267"/>
      <c r="G897" s="267"/>
      <c r="H897" s="267"/>
      <c r="I897" s="412"/>
      <c r="J897" s="267"/>
    </row>
    <row r="898" spans="1:10" ht="12.75">
      <c r="A898" s="267"/>
      <c r="B898" s="267"/>
      <c r="C898" s="267"/>
      <c r="D898" s="267"/>
      <c r="E898" s="267"/>
      <c r="F898" s="267"/>
      <c r="G898" s="267"/>
      <c r="H898" s="267"/>
      <c r="I898" s="412"/>
      <c r="J898" s="267"/>
    </row>
    <row r="899" spans="1:10" ht="12.75">
      <c r="A899" s="267"/>
      <c r="B899" s="267"/>
      <c r="C899" s="267"/>
      <c r="D899" s="267"/>
      <c r="E899" s="267"/>
      <c r="F899" s="267"/>
      <c r="G899" s="267"/>
      <c r="H899" s="267"/>
      <c r="I899" s="412"/>
      <c r="J899" s="267"/>
    </row>
    <row r="900" spans="1:10" ht="12.75">
      <c r="A900" s="267"/>
      <c r="B900" s="267"/>
      <c r="C900" s="267"/>
      <c r="D900" s="267"/>
      <c r="E900" s="267"/>
      <c r="F900" s="267"/>
      <c r="G900" s="267"/>
      <c r="H900" s="267"/>
      <c r="I900" s="412"/>
      <c r="J900" s="267"/>
    </row>
    <row r="901" spans="1:10" ht="12.75">
      <c r="A901" s="267"/>
      <c r="B901" s="267"/>
      <c r="C901" s="267"/>
      <c r="D901" s="267"/>
      <c r="E901" s="267"/>
      <c r="F901" s="267"/>
      <c r="G901" s="267"/>
      <c r="H901" s="267"/>
      <c r="I901" s="412"/>
      <c r="J901" s="267"/>
    </row>
    <row r="902" spans="1:10" ht="12.75">
      <c r="A902" s="267"/>
      <c r="B902" s="267"/>
      <c r="C902" s="267"/>
      <c r="D902" s="267"/>
      <c r="E902" s="267"/>
      <c r="F902" s="267"/>
      <c r="G902" s="267"/>
      <c r="H902" s="267"/>
      <c r="I902" s="412"/>
      <c r="J902" s="267"/>
    </row>
    <row r="903" spans="1:10" ht="12.75">
      <c r="A903" s="267"/>
      <c r="B903" s="267"/>
      <c r="C903" s="267"/>
      <c r="D903" s="267"/>
      <c r="E903" s="267"/>
      <c r="F903" s="267"/>
      <c r="G903" s="267"/>
      <c r="H903" s="267"/>
      <c r="I903" s="412"/>
      <c r="J903" s="267"/>
    </row>
    <row r="904" spans="1:10" ht="12.75">
      <c r="A904" s="267"/>
      <c r="B904" s="267"/>
      <c r="C904" s="267"/>
      <c r="D904" s="267"/>
      <c r="E904" s="267"/>
      <c r="F904" s="267"/>
      <c r="G904" s="267"/>
      <c r="H904" s="267"/>
      <c r="I904" s="412"/>
      <c r="J904" s="267"/>
    </row>
    <row r="905" spans="1:10" ht="12.75">
      <c r="A905" s="267"/>
      <c r="B905" s="267"/>
      <c r="C905" s="267"/>
      <c r="D905" s="267"/>
      <c r="E905" s="267"/>
      <c r="F905" s="267"/>
      <c r="G905" s="267"/>
      <c r="H905" s="267"/>
      <c r="I905" s="412"/>
      <c r="J905" s="267"/>
    </row>
    <row r="906" spans="1:10" ht="12.75">
      <c r="A906" s="267"/>
      <c r="B906" s="267"/>
      <c r="C906" s="267"/>
      <c r="D906" s="267"/>
      <c r="E906" s="267"/>
      <c r="F906" s="267"/>
      <c r="G906" s="267"/>
      <c r="H906" s="267"/>
      <c r="I906" s="412"/>
      <c r="J906" s="267"/>
    </row>
    <row r="907" spans="1:10" ht="12.75">
      <c r="A907" s="267"/>
      <c r="B907" s="267"/>
      <c r="C907" s="267"/>
      <c r="D907" s="267"/>
      <c r="E907" s="267"/>
      <c r="F907" s="267"/>
      <c r="G907" s="267"/>
      <c r="H907" s="267"/>
      <c r="I907" s="412"/>
      <c r="J907" s="267"/>
    </row>
    <row r="908" spans="1:10" ht="12.75">
      <c r="A908" s="267"/>
      <c r="B908" s="267"/>
      <c r="C908" s="267"/>
      <c r="D908" s="267"/>
      <c r="E908" s="267"/>
      <c r="F908" s="267"/>
      <c r="G908" s="267"/>
      <c r="H908" s="267"/>
      <c r="I908" s="412"/>
      <c r="J908" s="267"/>
    </row>
    <row r="909" spans="1:10" ht="12.75">
      <c r="A909" s="267"/>
      <c r="B909" s="267"/>
      <c r="C909" s="267"/>
      <c r="D909" s="267"/>
      <c r="E909" s="267"/>
      <c r="F909" s="267"/>
      <c r="G909" s="267"/>
      <c r="H909" s="267"/>
      <c r="I909" s="412"/>
      <c r="J909" s="267"/>
    </row>
    <row r="910" spans="1:10" ht="12.75">
      <c r="A910" s="267"/>
      <c r="B910" s="267"/>
      <c r="C910" s="267"/>
      <c r="D910" s="267"/>
      <c r="E910" s="267"/>
      <c r="F910" s="267"/>
      <c r="G910" s="267"/>
      <c r="H910" s="267"/>
      <c r="I910" s="412"/>
      <c r="J910" s="267"/>
    </row>
    <row r="911" spans="1:10" ht="12.75">
      <c r="A911" s="267"/>
      <c r="B911" s="267"/>
      <c r="C911" s="267"/>
      <c r="D911" s="267"/>
      <c r="E911" s="267"/>
      <c r="F911" s="267"/>
      <c r="G911" s="267"/>
      <c r="H911" s="267"/>
      <c r="I911" s="412"/>
      <c r="J911" s="267"/>
    </row>
    <row r="912" spans="1:10" ht="12.75">
      <c r="A912" s="267"/>
      <c r="B912" s="267"/>
      <c r="C912" s="267"/>
      <c r="D912" s="267"/>
      <c r="E912" s="267"/>
      <c r="F912" s="267"/>
      <c r="G912" s="267"/>
      <c r="H912" s="267"/>
      <c r="I912" s="412"/>
      <c r="J912" s="267"/>
    </row>
    <row r="913" spans="1:10" ht="12.75">
      <c r="A913" s="267"/>
      <c r="B913" s="267"/>
      <c r="C913" s="267"/>
      <c r="D913" s="267"/>
      <c r="E913" s="267"/>
      <c r="F913" s="267"/>
      <c r="G913" s="267"/>
      <c r="H913" s="267"/>
      <c r="I913" s="412"/>
      <c r="J913" s="267"/>
    </row>
    <row r="914" spans="1:10" ht="12.75">
      <c r="A914" s="267"/>
      <c r="B914" s="267"/>
      <c r="C914" s="267"/>
      <c r="D914" s="267"/>
      <c r="E914" s="267"/>
      <c r="F914" s="267"/>
      <c r="G914" s="267"/>
      <c r="H914" s="267"/>
      <c r="I914" s="412"/>
      <c r="J914" s="267"/>
    </row>
    <row r="915" spans="1:10" ht="12.75">
      <c r="A915" s="267"/>
      <c r="B915" s="267"/>
      <c r="C915" s="267"/>
      <c r="D915" s="267"/>
      <c r="E915" s="267"/>
      <c r="F915" s="267"/>
      <c r="G915" s="267"/>
      <c r="H915" s="267"/>
      <c r="I915" s="412"/>
      <c r="J915" s="267"/>
    </row>
    <row r="916" spans="1:10" ht="12.75">
      <c r="A916" s="267"/>
      <c r="B916" s="267"/>
      <c r="C916" s="267"/>
      <c r="D916" s="267"/>
      <c r="E916" s="267"/>
      <c r="F916" s="267"/>
      <c r="G916" s="267"/>
      <c r="H916" s="267"/>
      <c r="I916" s="412"/>
      <c r="J916" s="267"/>
    </row>
    <row r="917" spans="1:10" ht="12.75">
      <c r="A917" s="267"/>
      <c r="B917" s="267"/>
      <c r="C917" s="267"/>
      <c r="D917" s="267"/>
      <c r="E917" s="267"/>
      <c r="F917" s="267"/>
      <c r="G917" s="267"/>
      <c r="H917" s="267"/>
      <c r="I917" s="412"/>
      <c r="J917" s="267"/>
    </row>
    <row r="918" spans="1:10" ht="12.75">
      <c r="A918" s="267"/>
      <c r="B918" s="267"/>
      <c r="C918" s="267"/>
      <c r="D918" s="267"/>
      <c r="E918" s="267"/>
      <c r="F918" s="267"/>
      <c r="G918" s="267"/>
      <c r="H918" s="267"/>
      <c r="I918" s="412"/>
      <c r="J918" s="267"/>
    </row>
    <row r="919" spans="1:10" ht="12.75">
      <c r="A919" s="267"/>
      <c r="B919" s="267"/>
      <c r="C919" s="267"/>
      <c r="D919" s="267"/>
      <c r="E919" s="267"/>
      <c r="F919" s="267"/>
      <c r="G919" s="267"/>
      <c r="H919" s="267"/>
      <c r="I919" s="412"/>
      <c r="J919" s="267"/>
    </row>
    <row r="920" spans="1:10" ht="12.75">
      <c r="A920" s="267"/>
      <c r="B920" s="267"/>
      <c r="C920" s="267"/>
      <c r="D920" s="267"/>
      <c r="E920" s="267"/>
      <c r="F920" s="267"/>
      <c r="G920" s="267"/>
      <c r="H920" s="267"/>
      <c r="I920" s="412"/>
      <c r="J920" s="267"/>
    </row>
    <row r="921" spans="1:10" ht="12.75">
      <c r="A921" s="267"/>
      <c r="B921" s="267"/>
      <c r="C921" s="267"/>
      <c r="D921" s="267"/>
      <c r="E921" s="267"/>
      <c r="F921" s="267"/>
      <c r="G921" s="267"/>
      <c r="H921" s="267"/>
      <c r="I921" s="412"/>
      <c r="J921" s="267"/>
    </row>
    <row r="922" spans="1:10" ht="12.75">
      <c r="A922" s="267"/>
      <c r="B922" s="267"/>
      <c r="C922" s="267"/>
      <c r="D922" s="267"/>
      <c r="E922" s="267"/>
      <c r="F922" s="267"/>
      <c r="G922" s="267"/>
      <c r="H922" s="267"/>
      <c r="I922" s="412"/>
      <c r="J922" s="267"/>
    </row>
    <row r="923" spans="1:10" ht="12.75">
      <c r="A923" s="267"/>
      <c r="B923" s="267"/>
      <c r="C923" s="267"/>
      <c r="D923" s="267"/>
      <c r="E923" s="267"/>
      <c r="F923" s="267"/>
      <c r="G923" s="267"/>
      <c r="H923" s="267"/>
      <c r="I923" s="412"/>
      <c r="J923" s="267"/>
    </row>
    <row r="924" spans="1:10" ht="12.75">
      <c r="A924" s="267"/>
      <c r="B924" s="267"/>
      <c r="C924" s="267"/>
      <c r="D924" s="267"/>
      <c r="E924" s="267"/>
      <c r="F924" s="267"/>
      <c r="G924" s="267"/>
      <c r="H924" s="267"/>
      <c r="I924" s="412"/>
      <c r="J924" s="267"/>
    </row>
    <row r="925" spans="1:10" ht="12.75">
      <c r="A925" s="267"/>
      <c r="B925" s="267"/>
      <c r="C925" s="267"/>
      <c r="D925" s="267"/>
      <c r="E925" s="267"/>
      <c r="F925" s="267"/>
      <c r="G925" s="267"/>
      <c r="H925" s="267"/>
      <c r="I925" s="412"/>
      <c r="J925" s="267"/>
    </row>
    <row r="926" spans="1:10" ht="12.75">
      <c r="A926" s="267"/>
      <c r="B926" s="267"/>
      <c r="C926" s="267"/>
      <c r="D926" s="267"/>
      <c r="E926" s="267"/>
      <c r="F926" s="267"/>
      <c r="G926" s="267"/>
      <c r="H926" s="267"/>
      <c r="I926" s="412"/>
      <c r="J926" s="267"/>
    </row>
    <row r="927" spans="1:10" ht="12.75">
      <c r="A927" s="267"/>
      <c r="B927" s="267"/>
      <c r="C927" s="267"/>
      <c r="D927" s="267"/>
      <c r="E927" s="267"/>
      <c r="F927" s="267"/>
      <c r="G927" s="267"/>
      <c r="H927" s="267"/>
      <c r="I927" s="412"/>
      <c r="J927" s="267"/>
    </row>
    <row r="928" spans="1:10" ht="12.75">
      <c r="A928" s="267"/>
      <c r="B928" s="267"/>
      <c r="C928" s="267"/>
      <c r="D928" s="267"/>
      <c r="E928" s="267"/>
      <c r="F928" s="267"/>
      <c r="G928" s="267"/>
      <c r="H928" s="267"/>
      <c r="I928" s="412"/>
      <c r="J928" s="267"/>
    </row>
    <row r="929" spans="1:10" ht="12.75">
      <c r="A929" s="267"/>
      <c r="B929" s="267"/>
      <c r="C929" s="267"/>
      <c r="D929" s="267"/>
      <c r="E929" s="267"/>
      <c r="F929" s="267"/>
      <c r="G929" s="267"/>
      <c r="H929" s="267"/>
      <c r="I929" s="412"/>
      <c r="J929" s="267"/>
    </row>
    <row r="930" spans="1:10" ht="12.75">
      <c r="A930" s="267"/>
      <c r="B930" s="267"/>
      <c r="C930" s="267"/>
      <c r="D930" s="267"/>
      <c r="E930" s="267"/>
      <c r="F930" s="267"/>
      <c r="G930" s="267"/>
      <c r="H930" s="267"/>
      <c r="I930" s="412"/>
      <c r="J930" s="267"/>
    </row>
    <row r="931" spans="1:10" ht="12.75">
      <c r="A931" s="267"/>
      <c r="B931" s="267"/>
      <c r="C931" s="267"/>
      <c r="D931" s="267"/>
      <c r="E931" s="267"/>
      <c r="F931" s="267"/>
      <c r="G931" s="267"/>
      <c r="H931" s="267"/>
      <c r="I931" s="412"/>
      <c r="J931" s="267"/>
    </row>
    <row r="932" spans="1:10" ht="12.75">
      <c r="A932" s="267"/>
      <c r="B932" s="267"/>
      <c r="C932" s="267"/>
      <c r="D932" s="267"/>
      <c r="E932" s="267"/>
      <c r="F932" s="267"/>
      <c r="G932" s="267"/>
      <c r="H932" s="267"/>
      <c r="I932" s="412"/>
      <c r="J932" s="267"/>
    </row>
    <row r="933" spans="1:10" ht="12.75">
      <c r="A933" s="267"/>
      <c r="B933" s="267"/>
      <c r="C933" s="267"/>
      <c r="D933" s="267"/>
      <c r="E933" s="267"/>
      <c r="F933" s="267"/>
      <c r="G933" s="267"/>
      <c r="H933" s="267"/>
      <c r="I933" s="412"/>
      <c r="J933" s="267"/>
    </row>
    <row r="934" spans="1:10" ht="12.75">
      <c r="A934" s="267"/>
      <c r="B934" s="267"/>
      <c r="C934" s="267"/>
      <c r="D934" s="267"/>
      <c r="E934" s="267"/>
      <c r="F934" s="267"/>
      <c r="G934" s="267"/>
      <c r="H934" s="267"/>
      <c r="I934" s="412"/>
      <c r="J934" s="267"/>
    </row>
    <row r="935" spans="1:10" ht="12.75">
      <c r="A935" s="267"/>
      <c r="B935" s="267"/>
      <c r="C935" s="267"/>
      <c r="D935" s="267"/>
      <c r="E935" s="267"/>
      <c r="F935" s="267"/>
      <c r="G935" s="267"/>
      <c r="H935" s="267"/>
      <c r="I935" s="412"/>
      <c r="J935" s="267"/>
    </row>
    <row r="936" spans="1:10" ht="12.75">
      <c r="A936" s="267"/>
      <c r="B936" s="267"/>
      <c r="C936" s="267"/>
      <c r="D936" s="267"/>
      <c r="E936" s="267"/>
      <c r="F936" s="267"/>
      <c r="G936" s="267"/>
      <c r="H936" s="267"/>
      <c r="I936" s="412"/>
      <c r="J936" s="267"/>
    </row>
    <row r="937" spans="1:10" ht="12.75">
      <c r="A937" s="267"/>
      <c r="B937" s="267"/>
      <c r="C937" s="267"/>
      <c r="D937" s="267"/>
      <c r="E937" s="267"/>
      <c r="F937" s="267"/>
      <c r="G937" s="267"/>
      <c r="H937" s="267"/>
      <c r="I937" s="412"/>
      <c r="J937" s="267"/>
    </row>
    <row r="938" spans="1:10" ht="12.75">
      <c r="A938" s="267"/>
      <c r="B938" s="267"/>
      <c r="C938" s="267"/>
      <c r="D938" s="267"/>
      <c r="E938" s="267"/>
      <c r="F938" s="267"/>
      <c r="G938" s="267"/>
      <c r="H938" s="267"/>
      <c r="I938" s="412"/>
      <c r="J938" s="267"/>
    </row>
    <row r="939" spans="1:10" ht="12.75">
      <c r="A939" s="267"/>
      <c r="B939" s="267"/>
      <c r="C939" s="267"/>
      <c r="D939" s="267"/>
      <c r="E939" s="267"/>
      <c r="F939" s="267"/>
      <c r="G939" s="267"/>
      <c r="H939" s="267"/>
      <c r="I939" s="412"/>
      <c r="J939" s="267"/>
    </row>
    <row r="940" spans="1:10" ht="12.75">
      <c r="A940" s="267"/>
      <c r="B940" s="267"/>
      <c r="C940" s="267"/>
      <c r="D940" s="267"/>
      <c r="E940" s="267"/>
      <c r="F940" s="267"/>
      <c r="G940" s="267"/>
      <c r="H940" s="267"/>
      <c r="I940" s="412"/>
      <c r="J940" s="267"/>
    </row>
    <row r="941" spans="1:10" ht="12.75">
      <c r="A941" s="267"/>
      <c r="B941" s="267"/>
      <c r="C941" s="267"/>
      <c r="D941" s="267"/>
      <c r="E941" s="267"/>
      <c r="F941" s="267"/>
      <c r="G941" s="267"/>
      <c r="H941" s="267"/>
      <c r="I941" s="412"/>
      <c r="J941" s="267"/>
    </row>
    <row r="942" spans="1:10" ht="12.75">
      <c r="A942" s="267"/>
      <c r="B942" s="267"/>
      <c r="C942" s="267"/>
      <c r="D942" s="267"/>
      <c r="E942" s="267"/>
      <c r="F942" s="267"/>
      <c r="G942" s="267"/>
      <c r="H942" s="267"/>
      <c r="I942" s="412"/>
      <c r="J942" s="267"/>
    </row>
    <row r="943" spans="1:10" ht="12.75">
      <c r="A943" s="267"/>
      <c r="B943" s="267"/>
      <c r="C943" s="267"/>
      <c r="D943" s="267"/>
      <c r="E943" s="267"/>
      <c r="F943" s="267"/>
      <c r="G943" s="267"/>
      <c r="H943" s="267"/>
      <c r="I943" s="412"/>
      <c r="J943" s="267"/>
    </row>
    <row r="944" spans="1:10" ht="12.75">
      <c r="A944" s="267"/>
      <c r="B944" s="267"/>
      <c r="C944" s="267"/>
      <c r="D944" s="267"/>
      <c r="E944" s="267"/>
      <c r="F944" s="267"/>
      <c r="G944" s="267"/>
      <c r="H944" s="267"/>
      <c r="I944" s="412"/>
      <c r="J944" s="267"/>
    </row>
    <row r="945" spans="1:10" ht="12.75">
      <c r="A945" s="267"/>
      <c r="B945" s="267"/>
      <c r="C945" s="267"/>
      <c r="D945" s="267"/>
      <c r="E945" s="267"/>
      <c r="F945" s="267"/>
      <c r="G945" s="267"/>
      <c r="H945" s="267"/>
      <c r="I945" s="412"/>
      <c r="J945" s="267"/>
    </row>
    <row r="946" spans="1:10" ht="12.75">
      <c r="A946" s="267"/>
      <c r="B946" s="267"/>
      <c r="C946" s="267"/>
      <c r="D946" s="267"/>
      <c r="E946" s="267"/>
      <c r="F946" s="267"/>
      <c r="G946" s="267"/>
      <c r="H946" s="267"/>
      <c r="I946" s="412"/>
      <c r="J946" s="267"/>
    </row>
    <row r="947" spans="1:10" ht="12.75">
      <c r="A947" s="267"/>
      <c r="B947" s="267"/>
      <c r="C947" s="267"/>
      <c r="D947" s="267"/>
      <c r="E947" s="267"/>
      <c r="F947" s="267"/>
      <c r="G947" s="267"/>
      <c r="H947" s="267"/>
      <c r="I947" s="412"/>
      <c r="J947" s="267"/>
    </row>
    <row r="948" spans="1:10" ht="12.75">
      <c r="A948" s="267"/>
      <c r="B948" s="267"/>
      <c r="C948" s="267"/>
      <c r="D948" s="267"/>
      <c r="E948" s="267"/>
      <c r="F948" s="267"/>
      <c r="G948" s="267"/>
      <c r="H948" s="267"/>
      <c r="I948" s="412"/>
      <c r="J948" s="267"/>
    </row>
    <row r="949" spans="1:10" ht="12.75">
      <c r="A949" s="267"/>
      <c r="B949" s="267"/>
      <c r="C949" s="267"/>
      <c r="D949" s="267"/>
      <c r="E949" s="267"/>
      <c r="F949" s="267"/>
      <c r="G949" s="267"/>
      <c r="H949" s="267"/>
      <c r="I949" s="412"/>
      <c r="J949" s="267"/>
    </row>
    <row r="950" spans="1:10" ht="12.75">
      <c r="A950" s="267"/>
      <c r="B950" s="267"/>
      <c r="C950" s="267"/>
      <c r="D950" s="267"/>
      <c r="E950" s="267"/>
      <c r="F950" s="267"/>
      <c r="G950" s="267"/>
      <c r="H950" s="267"/>
      <c r="I950" s="412"/>
      <c r="J950" s="267"/>
    </row>
    <row r="951" spans="1:10" ht="12.75">
      <c r="A951" s="267"/>
      <c r="B951" s="267"/>
      <c r="C951" s="267"/>
      <c r="D951" s="267"/>
      <c r="E951" s="267"/>
      <c r="F951" s="267"/>
      <c r="G951" s="267"/>
      <c r="H951" s="267"/>
      <c r="I951" s="412"/>
      <c r="J951" s="267"/>
    </row>
    <row r="952" spans="1:10" ht="12.75">
      <c r="A952" s="267"/>
      <c r="B952" s="267"/>
      <c r="C952" s="267"/>
      <c r="D952" s="267"/>
      <c r="E952" s="267"/>
      <c r="F952" s="267"/>
      <c r="G952" s="267"/>
      <c r="H952" s="267"/>
      <c r="I952" s="412"/>
      <c r="J952" s="267"/>
    </row>
    <row r="953" spans="1:10" ht="12.75">
      <c r="A953" s="267"/>
      <c r="B953" s="267"/>
      <c r="C953" s="267"/>
      <c r="D953" s="267"/>
      <c r="E953" s="267"/>
      <c r="F953" s="267"/>
      <c r="G953" s="267"/>
      <c r="H953" s="267"/>
      <c r="I953" s="412"/>
      <c r="J953" s="267"/>
    </row>
    <row r="954" spans="1:10" ht="12.75">
      <c r="A954" s="267"/>
      <c r="B954" s="267"/>
      <c r="C954" s="267"/>
      <c r="D954" s="267"/>
      <c r="E954" s="267"/>
      <c r="F954" s="267"/>
      <c r="G954" s="267"/>
      <c r="H954" s="267"/>
      <c r="I954" s="412"/>
      <c r="J954" s="267"/>
    </row>
    <row r="955" spans="1:10" ht="12.75">
      <c r="A955" s="267"/>
      <c r="B955" s="267"/>
      <c r="C955" s="267"/>
      <c r="D955" s="267"/>
      <c r="E955" s="267"/>
      <c r="F955" s="267"/>
      <c r="G955" s="267"/>
      <c r="H955" s="267"/>
      <c r="I955" s="412"/>
      <c r="J955" s="267"/>
    </row>
    <row r="956" spans="1:10" ht="12.75">
      <c r="A956" s="267"/>
      <c r="B956" s="267"/>
      <c r="C956" s="267"/>
      <c r="D956" s="267"/>
      <c r="E956" s="267"/>
      <c r="F956" s="267"/>
      <c r="G956" s="267"/>
      <c r="H956" s="267"/>
      <c r="I956" s="412"/>
      <c r="J956" s="267"/>
    </row>
    <row r="957" spans="1:10" ht="12.75">
      <c r="A957" s="267"/>
      <c r="B957" s="267"/>
      <c r="C957" s="267"/>
      <c r="D957" s="267"/>
      <c r="E957" s="267"/>
      <c r="F957" s="267"/>
      <c r="G957" s="267"/>
      <c r="H957" s="267"/>
      <c r="I957" s="412"/>
      <c r="J957" s="267"/>
    </row>
    <row r="958" spans="1:10" ht="12.75">
      <c r="A958" s="267"/>
      <c r="B958" s="267"/>
      <c r="C958" s="267"/>
      <c r="D958" s="267"/>
      <c r="E958" s="267"/>
      <c r="F958" s="267"/>
      <c r="G958" s="267"/>
      <c r="H958" s="267"/>
      <c r="I958" s="412"/>
      <c r="J958" s="267"/>
    </row>
    <row r="959" spans="1:10" ht="12.75">
      <c r="A959" s="267"/>
      <c r="B959" s="267"/>
      <c r="C959" s="267"/>
      <c r="D959" s="267"/>
      <c r="E959" s="267"/>
      <c r="F959" s="267"/>
      <c r="G959" s="267"/>
      <c r="H959" s="267"/>
      <c r="I959" s="412"/>
      <c r="J959" s="267"/>
    </row>
    <row r="960" spans="1:10" ht="12.75">
      <c r="A960" s="267"/>
      <c r="B960" s="267"/>
      <c r="C960" s="267"/>
      <c r="D960" s="267"/>
      <c r="E960" s="267"/>
      <c r="F960" s="267"/>
      <c r="G960" s="267"/>
      <c r="H960" s="267"/>
      <c r="I960" s="412"/>
      <c r="J960" s="267"/>
    </row>
    <row r="961" spans="1:10" ht="12.75">
      <c r="A961" s="267"/>
      <c r="B961" s="267"/>
      <c r="C961" s="267"/>
      <c r="D961" s="267"/>
      <c r="E961" s="267"/>
      <c r="F961" s="267"/>
      <c r="G961" s="267"/>
      <c r="H961" s="267"/>
      <c r="I961" s="412"/>
      <c r="J961" s="267"/>
    </row>
    <row r="962" spans="1:10" ht="12.75">
      <c r="A962" s="267"/>
      <c r="B962" s="267"/>
      <c r="C962" s="267"/>
      <c r="D962" s="267"/>
      <c r="E962" s="267"/>
      <c r="F962" s="267"/>
      <c r="G962" s="267"/>
      <c r="H962" s="267"/>
      <c r="I962" s="412"/>
      <c r="J962" s="267"/>
    </row>
    <row r="963" spans="1:10" ht="12.75">
      <c r="A963" s="267"/>
      <c r="B963" s="267"/>
      <c r="C963" s="267"/>
      <c r="D963" s="267"/>
      <c r="E963" s="267"/>
      <c r="F963" s="267"/>
      <c r="G963" s="267"/>
      <c r="H963" s="267"/>
      <c r="I963" s="412"/>
      <c r="J963" s="267"/>
    </row>
    <row r="964" spans="1:10" ht="12.75">
      <c r="A964" s="267"/>
      <c r="B964" s="267"/>
      <c r="C964" s="267"/>
      <c r="D964" s="267"/>
      <c r="E964" s="267"/>
      <c r="F964" s="267"/>
      <c r="G964" s="267"/>
      <c r="H964" s="267"/>
      <c r="I964" s="412"/>
      <c r="J964" s="267"/>
    </row>
    <row r="965" spans="1:10" ht="12.75">
      <c r="A965" s="267"/>
      <c r="B965" s="267"/>
      <c r="C965" s="267"/>
      <c r="D965" s="267"/>
      <c r="E965" s="267"/>
      <c r="F965" s="267"/>
      <c r="G965" s="267"/>
      <c r="H965" s="267"/>
      <c r="I965" s="412"/>
      <c r="J965" s="267"/>
    </row>
    <row r="966" spans="1:10" ht="12.75">
      <c r="A966" s="267"/>
      <c r="B966" s="267"/>
      <c r="C966" s="267"/>
      <c r="D966" s="267"/>
      <c r="E966" s="267"/>
      <c r="F966" s="267"/>
      <c r="G966" s="267"/>
      <c r="H966" s="267"/>
      <c r="I966" s="412"/>
      <c r="J966" s="267"/>
    </row>
    <row r="967" spans="1:10" ht="12.75">
      <c r="A967" s="267"/>
      <c r="B967" s="267"/>
      <c r="C967" s="267"/>
      <c r="D967" s="267"/>
      <c r="E967" s="267"/>
      <c r="F967" s="267"/>
      <c r="G967" s="267"/>
      <c r="H967" s="267"/>
      <c r="I967" s="412"/>
      <c r="J967" s="267"/>
    </row>
    <row r="968" spans="1:10" ht="12.75">
      <c r="A968" s="267"/>
      <c r="B968" s="267"/>
      <c r="C968" s="267"/>
      <c r="D968" s="267"/>
      <c r="E968" s="267"/>
      <c r="F968" s="267"/>
      <c r="G968" s="267"/>
      <c r="H968" s="267"/>
      <c r="I968" s="412"/>
      <c r="J968" s="267"/>
    </row>
    <row r="969" spans="1:10" ht="12.75">
      <c r="A969" s="267"/>
      <c r="B969" s="267"/>
      <c r="C969" s="267"/>
      <c r="D969" s="267"/>
      <c r="E969" s="267"/>
      <c r="F969" s="267"/>
      <c r="G969" s="267"/>
      <c r="H969" s="267"/>
      <c r="I969" s="412"/>
      <c r="J969" s="267"/>
    </row>
    <row r="970" spans="1:10" ht="12.75">
      <c r="A970" s="267"/>
      <c r="B970" s="267"/>
      <c r="C970" s="267"/>
      <c r="D970" s="267"/>
      <c r="E970" s="267"/>
      <c r="F970" s="267"/>
      <c r="G970" s="267"/>
      <c r="H970" s="267"/>
      <c r="I970" s="412"/>
      <c r="J970" s="267"/>
    </row>
    <row r="971" spans="1:10" ht="12.75">
      <c r="A971" s="267"/>
      <c r="B971" s="267"/>
      <c r="C971" s="267"/>
      <c r="D971" s="267"/>
      <c r="E971" s="267"/>
      <c r="F971" s="267"/>
      <c r="G971" s="267"/>
      <c r="H971" s="267"/>
      <c r="I971" s="412"/>
      <c r="J971" s="267"/>
    </row>
    <row r="972" spans="1:10" ht="12.75">
      <c r="A972" s="267"/>
      <c r="B972" s="267"/>
      <c r="C972" s="267"/>
      <c r="D972" s="267"/>
      <c r="E972" s="267"/>
      <c r="F972" s="267"/>
      <c r="G972" s="267"/>
      <c r="H972" s="267"/>
      <c r="I972" s="412"/>
      <c r="J972" s="267"/>
    </row>
    <row r="973" spans="1:10" ht="12.75">
      <c r="A973" s="267"/>
      <c r="B973" s="267"/>
      <c r="C973" s="267"/>
      <c r="D973" s="267"/>
      <c r="E973" s="267"/>
      <c r="F973" s="267"/>
      <c r="G973" s="267"/>
      <c r="H973" s="267"/>
      <c r="I973" s="412"/>
      <c r="J973" s="267"/>
    </row>
    <row r="974" spans="1:10" ht="12.75">
      <c r="A974" s="267"/>
      <c r="B974" s="267"/>
      <c r="C974" s="267"/>
      <c r="D974" s="267"/>
      <c r="E974" s="267"/>
      <c r="F974" s="267"/>
      <c r="G974" s="267"/>
      <c r="H974" s="267"/>
      <c r="I974" s="412"/>
      <c r="J974" s="267"/>
    </row>
    <row r="975" spans="1:10" ht="12.75">
      <c r="A975" s="267"/>
      <c r="B975" s="267"/>
      <c r="C975" s="267"/>
      <c r="D975" s="267"/>
      <c r="E975" s="267"/>
      <c r="F975" s="267"/>
      <c r="G975" s="267"/>
      <c r="H975" s="267"/>
      <c r="I975" s="412"/>
      <c r="J975" s="267"/>
    </row>
    <row r="976" spans="1:10" ht="12.75">
      <c r="A976" s="267"/>
      <c r="B976" s="267"/>
      <c r="C976" s="267"/>
      <c r="D976" s="267"/>
      <c r="E976" s="267"/>
      <c r="F976" s="267"/>
      <c r="G976" s="267"/>
      <c r="H976" s="267"/>
      <c r="I976" s="412"/>
      <c r="J976" s="267"/>
    </row>
    <row r="977" spans="1:10" ht="12.75">
      <c r="A977" s="267"/>
      <c r="B977" s="267"/>
      <c r="C977" s="267"/>
      <c r="D977" s="267"/>
      <c r="E977" s="267"/>
      <c r="F977" s="267"/>
      <c r="G977" s="267"/>
      <c r="H977" s="267"/>
      <c r="I977" s="412"/>
      <c r="J977" s="267"/>
    </row>
    <row r="978" spans="1:10" ht="12.75">
      <c r="A978" s="267"/>
      <c r="B978" s="267"/>
      <c r="C978" s="267"/>
      <c r="D978" s="267"/>
      <c r="E978" s="267"/>
      <c r="F978" s="267"/>
      <c r="G978" s="267"/>
      <c r="H978" s="267"/>
      <c r="I978" s="412"/>
      <c r="J978" s="267"/>
    </row>
    <row r="979" spans="1:10" ht="12.75">
      <c r="A979" s="267"/>
      <c r="B979" s="267"/>
      <c r="C979" s="267"/>
      <c r="D979" s="267"/>
      <c r="E979" s="267"/>
      <c r="F979" s="267"/>
      <c r="G979" s="267"/>
      <c r="H979" s="267"/>
      <c r="I979" s="412"/>
      <c r="J979" s="267"/>
    </row>
    <row r="980" spans="1:10" ht="12.75">
      <c r="A980" s="267"/>
      <c r="B980" s="267"/>
      <c r="C980" s="267"/>
      <c r="D980" s="267"/>
      <c r="E980" s="267"/>
      <c r="F980" s="267"/>
      <c r="G980" s="267"/>
      <c r="H980" s="267"/>
      <c r="I980" s="412"/>
      <c r="J980" s="267"/>
    </row>
    <row r="981" spans="1:10" ht="12.75">
      <c r="A981" s="267"/>
      <c r="B981" s="267"/>
      <c r="C981" s="267"/>
      <c r="D981" s="267"/>
      <c r="E981" s="267"/>
      <c r="F981" s="267"/>
      <c r="G981" s="267"/>
      <c r="H981" s="267"/>
      <c r="I981" s="412"/>
      <c r="J981" s="267"/>
    </row>
    <row r="982" spans="1:10" ht="12.75">
      <c r="A982" s="267"/>
      <c r="B982" s="267"/>
      <c r="C982" s="267"/>
      <c r="D982" s="267"/>
      <c r="E982" s="267"/>
      <c r="F982" s="267"/>
      <c r="G982" s="267"/>
      <c r="H982" s="267"/>
      <c r="I982" s="412"/>
      <c r="J982" s="267"/>
    </row>
    <row r="983" spans="1:10" ht="12.75">
      <c r="A983" s="267"/>
      <c r="B983" s="267"/>
      <c r="C983" s="267"/>
      <c r="D983" s="267"/>
      <c r="E983" s="267"/>
      <c r="F983" s="267"/>
      <c r="G983" s="267"/>
      <c r="H983" s="267"/>
      <c r="I983" s="412"/>
      <c r="J983" s="267"/>
    </row>
    <row r="984" spans="1:10" ht="12.75">
      <c r="A984" s="267"/>
      <c r="B984" s="267"/>
      <c r="C984" s="267"/>
      <c r="D984" s="267"/>
      <c r="E984" s="267"/>
      <c r="F984" s="267"/>
      <c r="G984" s="267"/>
      <c r="H984" s="267"/>
      <c r="I984" s="412"/>
      <c r="J984" s="267"/>
    </row>
    <row r="985" spans="1:10" ht="12.75">
      <c r="A985" s="267"/>
      <c r="B985" s="267"/>
      <c r="C985" s="267"/>
      <c r="D985" s="267"/>
      <c r="E985" s="267"/>
      <c r="F985" s="267"/>
      <c r="G985" s="267"/>
      <c r="H985" s="267"/>
      <c r="I985" s="412"/>
      <c r="J985" s="267"/>
    </row>
    <row r="986" spans="1:10" ht="12.75">
      <c r="A986" s="267"/>
      <c r="B986" s="267"/>
      <c r="C986" s="267"/>
      <c r="D986" s="267"/>
      <c r="E986" s="267"/>
      <c r="F986" s="267"/>
      <c r="G986" s="267"/>
      <c r="H986" s="267"/>
      <c r="I986" s="412"/>
      <c r="J986" s="267"/>
    </row>
    <row r="987" spans="1:10" ht="12.75">
      <c r="A987" s="267"/>
      <c r="B987" s="267"/>
      <c r="C987" s="267"/>
      <c r="D987" s="267"/>
      <c r="E987" s="267"/>
      <c r="F987" s="267"/>
      <c r="G987" s="267"/>
      <c r="H987" s="267"/>
      <c r="I987" s="412"/>
      <c r="J987" s="267"/>
    </row>
    <row r="988" spans="1:10" ht="12.75">
      <c r="A988" s="267"/>
      <c r="B988" s="267"/>
      <c r="C988" s="267"/>
      <c r="D988" s="267"/>
      <c r="E988" s="267"/>
      <c r="F988" s="267"/>
      <c r="G988" s="267"/>
      <c r="H988" s="267"/>
      <c r="I988" s="412"/>
      <c r="J988" s="267"/>
    </row>
    <row r="989" spans="1:10" ht="12.75">
      <c r="A989" s="267"/>
      <c r="B989" s="267"/>
      <c r="C989" s="267"/>
      <c r="D989" s="267"/>
      <c r="E989" s="267"/>
      <c r="F989" s="267"/>
      <c r="G989" s="267"/>
      <c r="H989" s="267"/>
      <c r="I989" s="412"/>
      <c r="J989" s="267"/>
    </row>
    <row r="990" spans="1:10" ht="12.75">
      <c r="A990" s="267"/>
      <c r="B990" s="267"/>
      <c r="C990" s="267"/>
      <c r="D990" s="267"/>
      <c r="E990" s="267"/>
      <c r="F990" s="267"/>
      <c r="G990" s="267"/>
      <c r="H990" s="267"/>
      <c r="I990" s="412"/>
      <c r="J990" s="267"/>
    </row>
    <row r="991" spans="1:10" ht="12.75">
      <c r="A991" s="267"/>
      <c r="B991" s="267"/>
      <c r="C991" s="267"/>
      <c r="D991" s="267"/>
      <c r="E991" s="267"/>
      <c r="F991" s="267"/>
      <c r="G991" s="267"/>
      <c r="H991" s="267"/>
      <c r="I991" s="412"/>
      <c r="J991" s="267"/>
    </row>
    <row r="992" spans="1:10" ht="12.75">
      <c r="A992" s="267"/>
      <c r="B992" s="267"/>
      <c r="C992" s="267"/>
      <c r="D992" s="267"/>
      <c r="E992" s="267"/>
      <c r="F992" s="267"/>
      <c r="G992" s="267"/>
      <c r="H992" s="267"/>
      <c r="I992" s="412"/>
      <c r="J992" s="267"/>
    </row>
    <row r="993" spans="1:10" ht="12.75">
      <c r="A993" s="267"/>
      <c r="B993" s="267"/>
      <c r="C993" s="267"/>
      <c r="D993" s="267"/>
      <c r="E993" s="267"/>
      <c r="F993" s="267"/>
      <c r="G993" s="267"/>
      <c r="H993" s="267"/>
      <c r="I993" s="412"/>
      <c r="J993" s="267"/>
    </row>
    <row r="994" spans="1:10" ht="12.75">
      <c r="A994" s="267"/>
      <c r="B994" s="267"/>
      <c r="C994" s="267"/>
      <c r="D994" s="267"/>
      <c r="E994" s="267"/>
      <c r="F994" s="267"/>
      <c r="G994" s="267"/>
      <c r="H994" s="267"/>
      <c r="I994" s="412"/>
      <c r="J994" s="267"/>
    </row>
    <row r="995" spans="1:10" ht="12.75">
      <c r="A995" s="267"/>
      <c r="B995" s="267"/>
      <c r="C995" s="267"/>
      <c r="D995" s="267"/>
      <c r="E995" s="267"/>
      <c r="F995" s="267"/>
      <c r="G995" s="267"/>
      <c r="H995" s="267"/>
      <c r="I995" s="412"/>
      <c r="J995" s="267"/>
    </row>
    <row r="996" spans="1:10" ht="12.75">
      <c r="A996" s="267"/>
      <c r="B996" s="267"/>
      <c r="C996" s="267"/>
      <c r="D996" s="267"/>
      <c r="E996" s="267"/>
      <c r="F996" s="267"/>
      <c r="G996" s="267"/>
      <c r="H996" s="267"/>
      <c r="I996" s="412"/>
      <c r="J996" s="267"/>
    </row>
    <row r="997" spans="1:10" ht="12.75">
      <c r="A997" s="267"/>
      <c r="B997" s="267"/>
      <c r="C997" s="267"/>
      <c r="D997" s="267"/>
      <c r="E997" s="267"/>
      <c r="F997" s="267"/>
      <c r="G997" s="267"/>
      <c r="H997" s="267"/>
      <c r="I997" s="412"/>
      <c r="J997" s="267"/>
    </row>
    <row r="998" spans="1:10" ht="12.75">
      <c r="A998" s="267"/>
      <c r="B998" s="267"/>
      <c r="C998" s="267"/>
      <c r="D998" s="267"/>
      <c r="E998" s="267"/>
      <c r="F998" s="267"/>
      <c r="G998" s="267"/>
      <c r="H998" s="267"/>
      <c r="I998" s="412"/>
      <c r="J998" s="267"/>
    </row>
    <row r="999" spans="1:10" ht="12.75">
      <c r="A999" s="267"/>
      <c r="B999" s="267"/>
      <c r="C999" s="267"/>
      <c r="D999" s="267"/>
      <c r="E999" s="267"/>
      <c r="F999" s="267"/>
      <c r="G999" s="267"/>
      <c r="H999" s="267"/>
      <c r="I999" s="412"/>
      <c r="J999" s="267"/>
    </row>
    <row r="1000" spans="1:10" ht="12.75">
      <c r="A1000" s="267"/>
      <c r="B1000" s="267"/>
      <c r="C1000" s="267"/>
      <c r="D1000" s="267"/>
      <c r="E1000" s="267"/>
      <c r="F1000" s="267"/>
      <c r="G1000" s="267"/>
      <c r="H1000" s="267"/>
      <c r="I1000" s="412"/>
      <c r="J1000" s="267"/>
    </row>
    <row r="1001" spans="1:10" ht="12.75">
      <c r="A1001" s="267"/>
      <c r="B1001" s="267"/>
      <c r="C1001" s="267"/>
      <c r="D1001" s="267"/>
      <c r="E1001" s="267"/>
      <c r="F1001" s="267"/>
      <c r="G1001" s="267"/>
      <c r="H1001" s="267"/>
      <c r="I1001" s="412"/>
      <c r="J1001" s="267"/>
    </row>
    <row r="1002" spans="1:10" ht="12.75">
      <c r="A1002" s="267"/>
      <c r="B1002" s="267"/>
      <c r="C1002" s="267"/>
      <c r="D1002" s="267"/>
      <c r="E1002" s="267"/>
      <c r="F1002" s="267"/>
      <c r="G1002" s="267"/>
      <c r="H1002" s="267"/>
      <c r="I1002" s="412"/>
      <c r="J1002" s="267"/>
    </row>
    <row r="1003" spans="1:10" ht="12.75">
      <c r="A1003" s="267"/>
      <c r="B1003" s="267"/>
      <c r="C1003" s="267"/>
      <c r="D1003" s="267"/>
      <c r="E1003" s="267"/>
      <c r="F1003" s="267"/>
      <c r="G1003" s="267"/>
      <c r="H1003" s="267"/>
      <c r="I1003" s="412"/>
      <c r="J1003" s="267"/>
    </row>
    <row r="1004" spans="1:10" ht="12.75">
      <c r="A1004" s="267"/>
      <c r="B1004" s="267"/>
      <c r="C1004" s="267"/>
      <c r="D1004" s="267"/>
      <c r="E1004" s="267"/>
      <c r="F1004" s="267"/>
      <c r="G1004" s="267"/>
      <c r="H1004" s="267"/>
      <c r="I1004" s="412"/>
      <c r="J1004" s="267"/>
    </row>
    <row r="1005" spans="1:10" ht="12.75">
      <c r="A1005" s="267"/>
      <c r="B1005" s="267"/>
      <c r="C1005" s="267"/>
      <c r="D1005" s="267"/>
      <c r="E1005" s="267"/>
      <c r="F1005" s="267"/>
      <c r="G1005" s="267"/>
      <c r="H1005" s="267"/>
      <c r="I1005" s="412"/>
      <c r="J1005" s="267"/>
    </row>
    <row r="1006" spans="1:10" ht="12.75">
      <c r="A1006" s="267"/>
      <c r="B1006" s="267"/>
      <c r="C1006" s="267"/>
      <c r="D1006" s="267"/>
      <c r="E1006" s="267"/>
      <c r="F1006" s="267"/>
      <c r="G1006" s="267"/>
      <c r="H1006" s="267"/>
      <c r="I1006" s="412"/>
      <c r="J1006" s="267"/>
    </row>
    <row r="1007" spans="1:10" ht="12.75">
      <c r="A1007" s="267"/>
      <c r="B1007" s="267"/>
      <c r="C1007" s="267"/>
      <c r="D1007" s="267"/>
      <c r="E1007" s="267"/>
      <c r="F1007" s="267"/>
      <c r="G1007" s="267"/>
      <c r="H1007" s="267"/>
      <c r="I1007" s="412"/>
      <c r="J1007" s="267"/>
    </row>
    <row r="1008" spans="1:10" ht="12.75">
      <c r="A1008" s="267"/>
      <c r="B1008" s="267"/>
      <c r="C1008" s="267"/>
      <c r="D1008" s="267"/>
      <c r="E1008" s="267"/>
      <c r="F1008" s="267"/>
      <c r="G1008" s="267"/>
      <c r="H1008" s="267"/>
      <c r="I1008" s="412"/>
      <c r="J1008" s="267"/>
    </row>
    <row r="1009" spans="1:10" ht="12.75">
      <c r="A1009" s="267"/>
      <c r="B1009" s="267"/>
      <c r="C1009" s="267"/>
      <c r="D1009" s="267"/>
      <c r="E1009" s="267"/>
      <c r="F1009" s="267"/>
      <c r="G1009" s="267"/>
      <c r="H1009" s="267"/>
      <c r="I1009" s="412"/>
      <c r="J1009" s="267"/>
    </row>
    <row r="1010" spans="1:10" ht="12.75">
      <c r="A1010" s="267"/>
      <c r="B1010" s="267"/>
      <c r="C1010" s="267"/>
      <c r="D1010" s="267"/>
      <c r="E1010" s="267"/>
      <c r="F1010" s="267"/>
      <c r="G1010" s="267"/>
      <c r="H1010" s="267"/>
      <c r="I1010" s="412"/>
      <c r="J1010" s="267"/>
    </row>
    <row r="1011" spans="1:10" ht="12.75">
      <c r="A1011" s="267"/>
      <c r="B1011" s="267"/>
      <c r="C1011" s="267"/>
      <c r="D1011" s="267"/>
      <c r="E1011" s="267"/>
      <c r="F1011" s="267"/>
      <c r="G1011" s="267"/>
      <c r="H1011" s="267"/>
      <c r="I1011" s="412"/>
      <c r="J1011" s="267"/>
    </row>
    <row r="1012" spans="1:10" ht="12.75">
      <c r="A1012" s="267"/>
      <c r="B1012" s="267"/>
      <c r="C1012" s="267"/>
      <c r="D1012" s="267"/>
      <c r="E1012" s="267"/>
      <c r="F1012" s="267"/>
      <c r="G1012" s="267"/>
      <c r="H1012" s="267"/>
      <c r="I1012" s="412"/>
      <c r="J1012" s="267"/>
    </row>
    <row r="1013" spans="1:10" ht="12.75">
      <c r="A1013" s="267"/>
      <c r="B1013" s="267"/>
      <c r="C1013" s="267"/>
      <c r="D1013" s="267"/>
      <c r="E1013" s="267"/>
      <c r="F1013" s="267"/>
      <c r="G1013" s="267"/>
      <c r="H1013" s="267"/>
      <c r="I1013" s="412"/>
      <c r="J1013" s="267"/>
    </row>
    <row r="1014" spans="1:10" ht="12.75">
      <c r="A1014" s="267"/>
      <c r="B1014" s="267"/>
      <c r="C1014" s="267"/>
      <c r="D1014" s="267"/>
      <c r="E1014" s="267"/>
      <c r="F1014" s="267"/>
      <c r="G1014" s="267"/>
      <c r="H1014" s="267"/>
      <c r="I1014" s="412"/>
      <c r="J1014" s="267"/>
    </row>
    <row r="1015" spans="1:10" ht="12.75">
      <c r="A1015" s="267"/>
      <c r="B1015" s="267"/>
      <c r="C1015" s="267"/>
      <c r="D1015" s="267"/>
      <c r="E1015" s="267"/>
      <c r="F1015" s="267"/>
      <c r="G1015" s="267"/>
      <c r="H1015" s="267"/>
      <c r="I1015" s="412"/>
      <c r="J1015" s="267"/>
    </row>
    <row r="1016" spans="1:10" ht="12.75">
      <c r="A1016" s="267"/>
      <c r="B1016" s="267"/>
      <c r="C1016" s="267"/>
      <c r="D1016" s="267"/>
      <c r="E1016" s="267"/>
      <c r="F1016" s="267"/>
      <c r="G1016" s="267"/>
      <c r="H1016" s="267"/>
      <c r="I1016" s="412"/>
      <c r="J1016" s="267"/>
    </row>
    <row r="1017" spans="1:10" ht="12.75">
      <c r="A1017" s="267"/>
      <c r="B1017" s="267"/>
      <c r="C1017" s="267"/>
      <c r="D1017" s="267"/>
      <c r="E1017" s="267"/>
      <c r="F1017" s="267"/>
      <c r="G1017" s="267"/>
      <c r="H1017" s="267"/>
      <c r="I1017" s="412"/>
      <c r="J1017" s="267"/>
    </row>
    <row r="1018" spans="1:10" ht="12.75">
      <c r="A1018" s="267"/>
      <c r="B1018" s="267"/>
      <c r="C1018" s="267"/>
      <c r="D1018" s="267"/>
      <c r="E1018" s="267"/>
      <c r="F1018" s="267"/>
      <c r="G1018" s="267"/>
      <c r="H1018" s="267"/>
      <c r="I1018" s="412"/>
      <c r="J1018" s="267"/>
    </row>
    <row r="1019" spans="1:10" ht="12.75">
      <c r="A1019" s="267"/>
      <c r="B1019" s="267"/>
      <c r="C1019" s="267"/>
      <c r="D1019" s="267"/>
      <c r="E1019" s="267"/>
      <c r="F1019" s="267"/>
      <c r="G1019" s="267"/>
      <c r="H1019" s="267"/>
      <c r="I1019" s="412"/>
      <c r="J1019" s="267"/>
    </row>
    <row r="1020" spans="1:10" ht="12.75">
      <c r="A1020" s="267"/>
      <c r="B1020" s="267"/>
      <c r="C1020" s="267"/>
      <c r="D1020" s="267"/>
      <c r="E1020" s="267"/>
      <c r="F1020" s="267"/>
      <c r="G1020" s="267"/>
      <c r="H1020" s="267"/>
      <c r="I1020" s="412"/>
      <c r="J1020" s="267"/>
    </row>
    <row r="1021" spans="1:10" ht="12.75">
      <c r="A1021" s="267"/>
      <c r="B1021" s="267"/>
      <c r="C1021" s="267"/>
      <c r="D1021" s="267"/>
      <c r="E1021" s="267"/>
      <c r="F1021" s="267"/>
      <c r="G1021" s="267"/>
      <c r="H1021" s="267"/>
      <c r="I1021" s="412"/>
      <c r="J1021" s="267"/>
    </row>
    <row r="1022" spans="1:10" ht="12.75">
      <c r="A1022" s="267"/>
      <c r="B1022" s="267"/>
      <c r="C1022" s="267"/>
      <c r="D1022" s="267"/>
      <c r="E1022" s="267"/>
      <c r="F1022" s="267"/>
      <c r="G1022" s="267"/>
      <c r="H1022" s="267"/>
      <c r="I1022" s="412"/>
      <c r="J1022" s="267"/>
    </row>
    <row r="1023" spans="1:10" ht="12.75">
      <c r="A1023" s="267"/>
      <c r="B1023" s="267"/>
      <c r="C1023" s="267"/>
      <c r="D1023" s="267"/>
      <c r="E1023" s="267"/>
      <c r="F1023" s="267"/>
      <c r="G1023" s="267"/>
      <c r="H1023" s="267"/>
      <c r="I1023" s="412"/>
      <c r="J1023" s="267"/>
    </row>
    <row r="1024" spans="1:10" ht="12.75">
      <c r="A1024" s="267"/>
      <c r="B1024" s="267"/>
      <c r="C1024" s="267"/>
      <c r="D1024" s="267"/>
      <c r="E1024" s="267"/>
      <c r="F1024" s="267"/>
      <c r="G1024" s="267"/>
      <c r="H1024" s="267"/>
      <c r="I1024" s="412"/>
      <c r="J1024" s="267"/>
    </row>
    <row r="1025" spans="1:10" ht="12.75">
      <c r="A1025" s="267"/>
      <c r="B1025" s="267"/>
      <c r="C1025" s="267"/>
      <c r="D1025" s="267"/>
      <c r="E1025" s="267"/>
      <c r="F1025" s="267"/>
      <c r="G1025" s="267"/>
      <c r="H1025" s="267"/>
      <c r="I1025" s="412"/>
      <c r="J1025" s="267"/>
    </row>
    <row r="1026" spans="1:10" ht="12.75">
      <c r="A1026" s="267"/>
      <c r="B1026" s="267"/>
      <c r="C1026" s="267"/>
      <c r="D1026" s="267"/>
      <c r="E1026" s="267"/>
      <c r="F1026" s="267"/>
      <c r="G1026" s="267"/>
      <c r="H1026" s="267"/>
      <c r="I1026" s="412"/>
      <c r="J1026" s="267"/>
    </row>
    <row r="1027" spans="1:10" ht="12.75">
      <c r="A1027" s="267"/>
      <c r="B1027" s="267"/>
      <c r="C1027" s="267"/>
      <c r="D1027" s="267"/>
      <c r="E1027" s="267"/>
      <c r="F1027" s="267"/>
      <c r="G1027" s="267"/>
      <c r="H1027" s="267"/>
      <c r="I1027" s="412"/>
      <c r="J1027" s="267"/>
    </row>
    <row r="1028" spans="1:10" ht="12.75">
      <c r="A1028" s="267"/>
      <c r="B1028" s="267"/>
      <c r="C1028" s="267"/>
      <c r="D1028" s="267"/>
      <c r="E1028" s="267"/>
      <c r="F1028" s="267"/>
      <c r="G1028" s="267"/>
      <c r="H1028" s="267"/>
      <c r="I1028" s="412"/>
      <c r="J1028" s="267"/>
    </row>
    <row r="1029" spans="1:10" ht="12.75">
      <c r="A1029" s="267"/>
      <c r="B1029" s="267"/>
      <c r="C1029" s="267"/>
      <c r="D1029" s="267"/>
      <c r="E1029" s="267"/>
      <c r="F1029" s="267"/>
      <c r="G1029" s="267"/>
      <c r="H1029" s="267"/>
      <c r="I1029" s="412"/>
      <c r="J1029" s="267"/>
    </row>
    <row r="1030" spans="1:10" ht="12.75">
      <c r="A1030" s="267"/>
      <c r="B1030" s="267"/>
      <c r="C1030" s="267"/>
      <c r="D1030" s="267"/>
      <c r="E1030" s="267"/>
      <c r="F1030" s="267"/>
      <c r="G1030" s="267"/>
      <c r="H1030" s="267"/>
      <c r="I1030" s="412"/>
      <c r="J1030" s="267"/>
    </row>
    <row r="1031" spans="1:10" ht="12.75">
      <c r="A1031" s="267"/>
      <c r="B1031" s="267"/>
      <c r="C1031" s="267"/>
      <c r="D1031" s="267"/>
      <c r="E1031" s="267"/>
      <c r="F1031" s="267"/>
      <c r="G1031" s="267"/>
      <c r="H1031" s="267"/>
      <c r="I1031" s="412"/>
      <c r="J1031" s="267"/>
    </row>
    <row r="1032" spans="1:10" ht="12.75">
      <c r="A1032" s="267"/>
      <c r="B1032" s="267"/>
      <c r="C1032" s="267"/>
      <c r="D1032" s="267"/>
      <c r="E1032" s="267"/>
      <c r="F1032" s="267"/>
      <c r="G1032" s="267"/>
      <c r="H1032" s="267"/>
      <c r="I1032" s="412"/>
      <c r="J1032" s="267"/>
    </row>
    <row r="1033" spans="1:10" ht="12.75">
      <c r="A1033" s="267"/>
      <c r="B1033" s="267"/>
      <c r="C1033" s="267"/>
      <c r="D1033" s="267"/>
      <c r="E1033" s="267"/>
      <c r="F1033" s="267"/>
      <c r="G1033" s="267"/>
      <c r="H1033" s="267"/>
      <c r="I1033" s="412"/>
      <c r="J1033" s="267"/>
    </row>
    <row r="1034" spans="1:10" ht="12.75">
      <c r="A1034" s="267"/>
      <c r="B1034" s="267"/>
      <c r="C1034" s="267"/>
      <c r="D1034" s="267"/>
      <c r="E1034" s="267"/>
      <c r="F1034" s="267"/>
      <c r="G1034" s="267"/>
      <c r="H1034" s="267"/>
      <c r="I1034" s="412"/>
      <c r="J1034" s="267"/>
    </row>
    <row r="1035" spans="1:10" ht="12.75">
      <c r="A1035" s="267"/>
      <c r="B1035" s="267"/>
      <c r="C1035" s="267"/>
      <c r="D1035" s="267"/>
      <c r="E1035" s="267"/>
      <c r="F1035" s="267"/>
      <c r="G1035" s="267"/>
      <c r="H1035" s="267"/>
      <c r="I1035" s="412"/>
      <c r="J1035" s="267"/>
    </row>
    <row r="1036" spans="1:10" ht="12.75">
      <c r="A1036" s="267"/>
      <c r="B1036" s="267"/>
      <c r="C1036" s="267"/>
      <c r="D1036" s="267"/>
      <c r="E1036" s="267"/>
      <c r="F1036" s="267"/>
      <c r="G1036" s="267"/>
      <c r="H1036" s="267"/>
      <c r="I1036" s="412"/>
      <c r="J1036" s="267"/>
    </row>
    <row r="1037" spans="1:10" ht="12.75">
      <c r="A1037" s="267"/>
      <c r="B1037" s="267"/>
      <c r="C1037" s="267"/>
      <c r="D1037" s="267"/>
      <c r="E1037" s="267"/>
      <c r="F1037" s="267"/>
      <c r="G1037" s="267"/>
      <c r="H1037" s="267"/>
      <c r="I1037" s="412"/>
      <c r="J1037" s="267"/>
    </row>
    <row r="1038" spans="1:10" ht="12.75">
      <c r="A1038" s="267"/>
      <c r="B1038" s="267"/>
      <c r="C1038" s="267"/>
      <c r="D1038" s="267"/>
      <c r="E1038" s="267"/>
      <c r="F1038" s="267"/>
      <c r="G1038" s="267"/>
      <c r="H1038" s="267"/>
      <c r="I1038" s="412"/>
      <c r="J1038" s="267"/>
    </row>
    <row r="1039" spans="1:10" ht="12.75">
      <c r="A1039" s="267"/>
      <c r="B1039" s="267"/>
      <c r="C1039" s="267"/>
      <c r="D1039" s="267"/>
      <c r="E1039" s="267"/>
      <c r="F1039" s="267"/>
      <c r="G1039" s="267"/>
      <c r="H1039" s="267"/>
      <c r="I1039" s="412"/>
      <c r="J1039" s="267"/>
    </row>
    <row r="1040" spans="1:10" ht="12.75">
      <c r="A1040" s="267"/>
      <c r="B1040" s="267"/>
      <c r="C1040" s="267"/>
      <c r="D1040" s="267"/>
      <c r="E1040" s="267"/>
      <c r="F1040" s="267"/>
      <c r="G1040" s="267"/>
      <c r="H1040" s="267"/>
      <c r="I1040" s="412"/>
      <c r="J1040" s="267"/>
    </row>
    <row r="1041" spans="1:10" ht="12.75">
      <c r="A1041" s="267"/>
      <c r="B1041" s="267"/>
      <c r="C1041" s="267"/>
      <c r="D1041" s="267"/>
      <c r="E1041" s="267"/>
      <c r="F1041" s="267"/>
      <c r="G1041" s="267"/>
      <c r="H1041" s="267"/>
      <c r="I1041" s="412"/>
      <c r="J1041" s="267"/>
    </row>
    <row r="1042" spans="1:10" ht="12.75">
      <c r="A1042" s="267"/>
      <c r="B1042" s="267"/>
      <c r="C1042" s="267"/>
      <c r="D1042" s="267"/>
      <c r="E1042" s="267"/>
      <c r="F1042" s="267"/>
      <c r="G1042" s="267"/>
      <c r="H1042" s="267"/>
      <c r="I1042" s="412"/>
      <c r="J1042" s="267"/>
    </row>
    <row r="1043" spans="1:10" ht="12.75">
      <c r="A1043" s="267"/>
      <c r="B1043" s="267"/>
      <c r="C1043" s="267"/>
      <c r="D1043" s="267"/>
      <c r="E1043" s="267"/>
      <c r="F1043" s="267"/>
      <c r="G1043" s="267"/>
      <c r="H1043" s="267"/>
      <c r="I1043" s="412"/>
      <c r="J1043" s="267"/>
    </row>
    <row r="1044" spans="1:10" ht="12.75">
      <c r="A1044" s="267"/>
      <c r="B1044" s="267"/>
      <c r="C1044" s="267"/>
      <c r="D1044" s="267"/>
      <c r="E1044" s="267"/>
      <c r="F1044" s="267"/>
      <c r="G1044" s="267"/>
      <c r="H1044" s="267"/>
      <c r="I1044" s="412"/>
      <c r="J1044" s="267"/>
    </row>
    <row r="1045" spans="1:10" ht="12.75">
      <c r="A1045" s="267"/>
      <c r="B1045" s="267"/>
      <c r="C1045" s="267"/>
      <c r="D1045" s="267"/>
      <c r="E1045" s="267"/>
      <c r="F1045" s="267"/>
      <c r="G1045" s="267"/>
      <c r="H1045" s="267"/>
      <c r="I1045" s="412"/>
      <c r="J1045" s="267"/>
    </row>
    <row r="1046" spans="1:10" ht="12.75">
      <c r="A1046" s="267"/>
      <c r="B1046" s="267"/>
      <c r="C1046" s="267"/>
      <c r="D1046" s="267"/>
      <c r="E1046" s="267"/>
      <c r="F1046" s="267"/>
      <c r="G1046" s="267"/>
      <c r="H1046" s="267"/>
      <c r="I1046" s="412"/>
      <c r="J1046" s="267"/>
    </row>
    <row r="1047" spans="1:10" ht="12.75">
      <c r="A1047" s="267"/>
      <c r="B1047" s="267"/>
      <c r="C1047" s="267"/>
      <c r="D1047" s="267"/>
      <c r="E1047" s="267"/>
      <c r="F1047" s="267"/>
      <c r="G1047" s="267"/>
      <c r="H1047" s="267"/>
      <c r="I1047" s="412"/>
      <c r="J1047" s="267"/>
    </row>
    <row r="1048" spans="1:10" ht="12.75">
      <c r="A1048" s="267"/>
      <c r="B1048" s="267"/>
      <c r="C1048" s="267"/>
      <c r="D1048" s="267"/>
      <c r="E1048" s="267"/>
      <c r="F1048" s="267"/>
      <c r="G1048" s="267"/>
      <c r="H1048" s="267"/>
      <c r="I1048" s="412"/>
      <c r="J1048" s="267"/>
    </row>
    <row r="1049" spans="1:10" ht="12.75">
      <c r="A1049" s="267"/>
      <c r="B1049" s="267"/>
      <c r="C1049" s="267"/>
      <c r="D1049" s="267"/>
      <c r="E1049" s="267"/>
      <c r="F1049" s="267"/>
      <c r="G1049" s="267"/>
      <c r="H1049" s="267"/>
      <c r="I1049" s="412"/>
      <c r="J1049" s="267"/>
    </row>
    <row r="1050" spans="1:10" ht="12.75">
      <c r="A1050" s="267"/>
      <c r="B1050" s="267"/>
      <c r="C1050" s="267"/>
      <c r="D1050" s="267"/>
      <c r="E1050" s="267"/>
      <c r="F1050" s="267"/>
      <c r="G1050" s="267"/>
      <c r="H1050" s="267"/>
      <c r="I1050" s="412"/>
      <c r="J1050" s="267"/>
    </row>
    <row r="1051" spans="1:10" ht="12.75">
      <c r="A1051" s="267"/>
      <c r="B1051" s="267"/>
      <c r="C1051" s="267"/>
      <c r="D1051" s="267"/>
      <c r="E1051" s="267"/>
      <c r="F1051" s="267"/>
      <c r="G1051" s="267"/>
      <c r="H1051" s="267"/>
      <c r="I1051" s="412"/>
      <c r="J1051" s="267"/>
    </row>
    <row r="1052" spans="1:10" ht="12.75">
      <c r="A1052" s="267"/>
      <c r="B1052" s="267"/>
      <c r="C1052" s="267"/>
      <c r="D1052" s="267"/>
      <c r="E1052" s="267"/>
      <c r="F1052" s="267"/>
      <c r="G1052" s="267"/>
      <c r="H1052" s="267"/>
      <c r="I1052" s="412"/>
      <c r="J1052" s="267"/>
    </row>
    <row r="1053" spans="1:10" ht="12.75">
      <c r="A1053" s="267"/>
      <c r="B1053" s="267"/>
      <c r="C1053" s="267"/>
      <c r="D1053" s="267"/>
      <c r="E1053" s="267"/>
      <c r="F1053" s="267"/>
      <c r="G1053" s="267"/>
      <c r="H1053" s="267"/>
      <c r="I1053" s="412"/>
      <c r="J1053" s="267"/>
    </row>
    <row r="1054" spans="1:10" ht="12.75">
      <c r="A1054" s="267"/>
      <c r="B1054" s="267"/>
      <c r="C1054" s="267"/>
      <c r="D1054" s="267"/>
      <c r="E1054" s="267"/>
      <c r="F1054" s="267"/>
      <c r="G1054" s="267"/>
      <c r="H1054" s="267"/>
      <c r="I1054" s="412"/>
      <c r="J1054" s="267"/>
    </row>
    <row r="1055" spans="1:10" ht="12.75">
      <c r="A1055" s="267"/>
      <c r="B1055" s="267"/>
      <c r="C1055" s="267"/>
      <c r="D1055" s="267"/>
      <c r="E1055" s="267"/>
      <c r="F1055" s="267"/>
      <c r="G1055" s="267"/>
      <c r="H1055" s="267"/>
      <c r="I1055" s="412"/>
      <c r="J1055" s="267"/>
    </row>
    <row r="1056" spans="1:10" ht="12.75">
      <c r="A1056" s="267"/>
      <c r="B1056" s="267"/>
      <c r="C1056" s="267"/>
      <c r="D1056" s="267"/>
      <c r="E1056" s="267"/>
      <c r="F1056" s="267"/>
      <c r="G1056" s="267"/>
      <c r="H1056" s="267"/>
      <c r="I1056" s="412"/>
      <c r="J1056" s="267"/>
    </row>
    <row r="1057" spans="1:10" ht="12.75">
      <c r="A1057" s="267"/>
      <c r="B1057" s="267"/>
      <c r="C1057" s="267"/>
      <c r="D1057" s="267"/>
      <c r="E1057" s="267"/>
      <c r="F1057" s="267"/>
      <c r="G1057" s="267"/>
      <c r="H1057" s="267"/>
      <c r="I1057" s="412"/>
      <c r="J1057" s="267"/>
    </row>
    <row r="1058" spans="1:10" ht="12.75">
      <c r="A1058" s="267"/>
      <c r="B1058" s="267"/>
      <c r="C1058" s="267"/>
      <c r="D1058" s="267"/>
      <c r="E1058" s="267"/>
      <c r="F1058" s="267"/>
      <c r="G1058" s="267"/>
      <c r="H1058" s="267"/>
      <c r="I1058" s="412"/>
      <c r="J1058" s="267"/>
    </row>
    <row r="1059" spans="1:10" ht="12.75">
      <c r="A1059" s="267"/>
      <c r="B1059" s="267"/>
      <c r="C1059" s="267"/>
      <c r="D1059" s="267"/>
      <c r="E1059" s="267"/>
      <c r="F1059" s="267"/>
      <c r="G1059" s="267"/>
      <c r="H1059" s="267"/>
      <c r="I1059" s="412"/>
      <c r="J1059" s="267"/>
    </row>
    <row r="1060" spans="1:10" ht="12.75">
      <c r="A1060" s="267"/>
      <c r="B1060" s="267"/>
      <c r="C1060" s="267"/>
      <c r="D1060" s="267"/>
      <c r="E1060" s="267"/>
      <c r="F1060" s="267"/>
      <c r="G1060" s="267"/>
      <c r="H1060" s="267"/>
      <c r="I1060" s="412"/>
      <c r="J1060" s="267"/>
    </row>
    <row r="1061" spans="1:10" ht="12.75">
      <c r="A1061" s="267"/>
      <c r="B1061" s="267"/>
      <c r="C1061" s="267"/>
      <c r="D1061" s="267"/>
      <c r="E1061" s="267"/>
      <c r="F1061" s="267"/>
      <c r="G1061" s="267"/>
      <c r="H1061" s="267"/>
      <c r="I1061" s="412"/>
      <c r="J1061" s="267"/>
    </row>
    <row r="1062" spans="1:10" ht="12.75">
      <c r="A1062" s="267"/>
      <c r="B1062" s="267"/>
      <c r="C1062" s="267"/>
      <c r="D1062" s="267"/>
      <c r="E1062" s="267"/>
      <c r="F1062" s="267"/>
      <c r="G1062" s="267"/>
      <c r="H1062" s="267"/>
      <c r="I1062" s="412"/>
      <c r="J1062" s="267"/>
    </row>
    <row r="1063" spans="1:10" ht="12.75">
      <c r="A1063" s="267"/>
      <c r="B1063" s="267"/>
      <c r="C1063" s="267"/>
      <c r="D1063" s="267"/>
      <c r="E1063" s="267"/>
      <c r="F1063" s="267"/>
      <c r="G1063" s="267"/>
      <c r="H1063" s="267"/>
      <c r="I1063" s="412"/>
      <c r="J1063" s="267"/>
    </row>
    <row r="1064" spans="1:10" ht="12.75">
      <c r="A1064" s="267"/>
      <c r="B1064" s="267"/>
      <c r="C1064" s="267"/>
      <c r="D1064" s="267"/>
      <c r="E1064" s="267"/>
      <c r="F1064" s="267"/>
      <c r="G1064" s="267"/>
      <c r="H1064" s="267"/>
      <c r="I1064" s="412"/>
      <c r="J1064" s="267"/>
    </row>
    <row r="1065" spans="1:10" ht="12.75">
      <c r="A1065" s="267"/>
      <c r="B1065" s="267"/>
      <c r="C1065" s="267"/>
      <c r="D1065" s="267"/>
      <c r="E1065" s="267"/>
      <c r="F1065" s="267"/>
      <c r="G1065" s="267"/>
      <c r="H1065" s="267"/>
      <c r="I1065" s="412"/>
      <c r="J1065" s="267"/>
    </row>
    <row r="1066" spans="1:10" ht="12.75">
      <c r="A1066" s="267"/>
      <c r="B1066" s="267"/>
      <c r="C1066" s="267"/>
      <c r="D1066" s="267"/>
      <c r="E1066" s="267"/>
      <c r="F1066" s="267"/>
      <c r="G1066" s="267"/>
      <c r="H1066" s="267"/>
      <c r="I1066" s="412"/>
      <c r="J1066" s="267"/>
    </row>
    <row r="1067" spans="1:10" ht="12.75">
      <c r="A1067" s="267"/>
      <c r="B1067" s="267"/>
      <c r="C1067" s="267"/>
      <c r="D1067" s="267"/>
      <c r="E1067" s="267"/>
      <c r="F1067" s="267"/>
      <c r="G1067" s="267"/>
      <c r="H1067" s="267"/>
      <c r="I1067" s="412"/>
      <c r="J1067" s="267"/>
    </row>
    <row r="1068" spans="1:10" ht="12.75">
      <c r="A1068" s="267"/>
      <c r="B1068" s="267"/>
      <c r="C1068" s="267"/>
      <c r="D1068" s="267"/>
      <c r="E1068" s="267"/>
      <c r="F1068" s="267"/>
      <c r="G1068" s="267"/>
      <c r="H1068" s="267"/>
      <c r="I1068" s="412"/>
      <c r="J1068" s="267"/>
    </row>
    <row r="1069" spans="1:10" ht="12.75">
      <c r="A1069" s="267"/>
      <c r="B1069" s="267"/>
      <c r="C1069" s="267"/>
      <c r="D1069" s="267"/>
      <c r="E1069" s="267"/>
      <c r="F1069" s="267"/>
      <c r="G1069" s="267"/>
      <c r="H1069" s="267"/>
      <c r="I1069" s="412"/>
      <c r="J1069" s="267"/>
    </row>
    <row r="1070" spans="1:10" ht="12.75">
      <c r="A1070" s="267"/>
      <c r="B1070" s="267"/>
      <c r="C1070" s="267"/>
      <c r="D1070" s="267"/>
      <c r="E1070" s="267"/>
      <c r="F1070" s="267"/>
      <c r="G1070" s="267"/>
      <c r="H1070" s="267"/>
      <c r="I1070" s="412"/>
      <c r="J1070" s="267"/>
    </row>
    <row r="1071" spans="1:10" ht="12.75">
      <c r="A1071" s="267"/>
      <c r="B1071" s="267"/>
      <c r="C1071" s="267"/>
      <c r="D1071" s="267"/>
      <c r="E1071" s="267"/>
      <c r="F1071" s="267"/>
      <c r="G1071" s="267"/>
      <c r="H1071" s="267"/>
      <c r="I1071" s="412"/>
      <c r="J1071" s="267"/>
    </row>
    <row r="1072" spans="1:10" ht="12.75">
      <c r="A1072" s="267"/>
      <c r="B1072" s="267"/>
      <c r="C1072" s="267"/>
      <c r="D1072" s="267"/>
      <c r="E1072" s="267"/>
      <c r="F1072" s="267"/>
      <c r="G1072" s="267"/>
      <c r="H1072" s="267"/>
      <c r="I1072" s="412"/>
      <c r="J1072" s="267"/>
    </row>
    <row r="1073" spans="1:10" ht="12.75">
      <c r="A1073" s="267"/>
      <c r="B1073" s="267"/>
      <c r="C1073" s="267"/>
      <c r="D1073" s="267"/>
      <c r="E1073" s="267"/>
      <c r="F1073" s="267"/>
      <c r="G1073" s="267"/>
      <c r="H1073" s="267"/>
      <c r="I1073" s="412"/>
      <c r="J1073" s="267"/>
    </row>
    <row r="1074" spans="1:10" ht="12.75">
      <c r="A1074" s="267"/>
      <c r="B1074" s="267"/>
      <c r="C1074" s="267"/>
      <c r="D1074" s="267"/>
      <c r="E1074" s="267"/>
      <c r="F1074" s="267"/>
      <c r="G1074" s="267"/>
      <c r="H1074" s="267"/>
      <c r="I1074" s="412"/>
      <c r="J1074" s="267"/>
    </row>
    <row r="1075" spans="1:10" ht="12.75">
      <c r="A1075" s="267"/>
      <c r="B1075" s="267"/>
      <c r="C1075" s="267"/>
      <c r="D1075" s="267"/>
      <c r="E1075" s="267"/>
      <c r="F1075" s="267"/>
      <c r="G1075" s="267"/>
      <c r="H1075" s="267"/>
      <c r="I1075" s="412"/>
      <c r="J1075" s="267"/>
    </row>
    <row r="1076" spans="1:10" ht="12.75">
      <c r="A1076" s="267"/>
      <c r="B1076" s="267"/>
      <c r="C1076" s="267"/>
      <c r="D1076" s="267"/>
      <c r="E1076" s="267"/>
      <c r="F1076" s="267"/>
      <c r="G1076" s="267"/>
      <c r="H1076" s="267"/>
      <c r="I1076" s="412"/>
      <c r="J1076" s="267"/>
    </row>
    <row r="1077" spans="1:10" ht="12.75">
      <c r="A1077" s="267"/>
      <c r="B1077" s="267"/>
      <c r="C1077" s="267"/>
      <c r="D1077" s="267"/>
      <c r="E1077" s="267"/>
      <c r="F1077" s="267"/>
      <c r="G1077" s="267"/>
      <c r="H1077" s="267"/>
      <c r="I1077" s="412"/>
      <c r="J1077" s="267"/>
    </row>
    <row r="1078" spans="1:10" ht="12.75">
      <c r="A1078" s="267"/>
      <c r="B1078" s="267"/>
      <c r="C1078" s="267"/>
      <c r="D1078" s="267"/>
      <c r="E1078" s="267"/>
      <c r="F1078" s="267"/>
      <c r="G1078" s="267"/>
      <c r="H1078" s="267"/>
      <c r="I1078" s="412"/>
      <c r="J1078" s="267"/>
    </row>
    <row r="1079" spans="1:10" ht="12.75">
      <c r="A1079" s="267"/>
      <c r="B1079" s="267"/>
      <c r="C1079" s="267"/>
      <c r="D1079" s="267"/>
      <c r="E1079" s="267"/>
      <c r="F1079" s="267"/>
      <c r="G1079" s="267"/>
      <c r="H1079" s="267"/>
      <c r="I1079" s="412"/>
      <c r="J1079" s="267"/>
    </row>
    <row r="1080" spans="1:10" ht="12.75">
      <c r="A1080" s="267"/>
      <c r="B1080" s="267"/>
      <c r="C1080" s="267"/>
      <c r="D1080" s="267"/>
      <c r="E1080" s="267"/>
      <c r="F1080" s="267"/>
      <c r="G1080" s="267"/>
      <c r="H1080" s="267"/>
      <c r="I1080" s="412"/>
      <c r="J1080" s="267"/>
    </row>
    <row r="1081" spans="1:10" ht="12.75">
      <c r="A1081" s="267"/>
      <c r="B1081" s="267"/>
      <c r="C1081" s="267"/>
      <c r="D1081" s="267"/>
      <c r="E1081" s="267"/>
      <c r="F1081" s="267"/>
      <c r="G1081" s="267"/>
      <c r="H1081" s="267"/>
      <c r="I1081" s="412"/>
      <c r="J1081" s="267"/>
    </row>
    <row r="1082" spans="1:10" ht="12.75">
      <c r="A1082" s="267"/>
      <c r="B1082" s="267"/>
      <c r="C1082" s="267"/>
      <c r="D1082" s="267"/>
      <c r="E1082" s="267"/>
      <c r="F1082" s="267"/>
      <c r="G1082" s="267"/>
      <c r="H1082" s="267"/>
      <c r="I1082" s="412"/>
      <c r="J1082" s="267"/>
    </row>
    <row r="1083" spans="1:10" ht="12.75">
      <c r="A1083" s="267"/>
      <c r="B1083" s="267"/>
      <c r="C1083" s="267"/>
      <c r="D1083" s="267"/>
      <c r="E1083" s="267"/>
      <c r="F1083" s="267"/>
      <c r="G1083" s="267"/>
      <c r="H1083" s="267"/>
      <c r="I1083" s="412"/>
      <c r="J1083" s="267"/>
    </row>
    <row r="1084" spans="1:10" ht="12.75">
      <c r="A1084" s="267"/>
      <c r="B1084" s="267"/>
      <c r="C1084" s="267"/>
      <c r="D1084" s="267"/>
      <c r="E1084" s="267"/>
      <c r="F1084" s="267"/>
      <c r="G1084" s="267"/>
      <c r="H1084" s="267"/>
      <c r="I1084" s="412"/>
      <c r="J1084" s="267"/>
    </row>
    <row r="1085" spans="1:10" ht="12.75">
      <c r="A1085" s="267"/>
      <c r="B1085" s="267"/>
      <c r="C1085" s="267"/>
      <c r="D1085" s="267"/>
      <c r="E1085" s="267"/>
      <c r="F1085" s="267"/>
      <c r="G1085" s="267"/>
      <c r="H1085" s="267"/>
      <c r="I1085" s="412"/>
      <c r="J1085" s="267"/>
    </row>
    <row r="1086" spans="1:10" ht="12.75">
      <c r="A1086" s="267"/>
      <c r="B1086" s="267"/>
      <c r="C1086" s="267"/>
      <c r="D1086" s="267"/>
      <c r="E1086" s="267"/>
      <c r="F1086" s="267"/>
      <c r="G1086" s="267"/>
      <c r="H1086" s="267"/>
      <c r="I1086" s="412"/>
      <c r="J1086" s="267"/>
    </row>
    <row r="1087" spans="1:10" ht="12.75">
      <c r="A1087" s="267"/>
      <c r="B1087" s="267"/>
      <c r="C1087" s="267"/>
      <c r="D1087" s="267"/>
      <c r="E1087" s="267"/>
      <c r="F1087" s="267"/>
      <c r="G1087" s="267"/>
      <c r="H1087" s="267"/>
      <c r="I1087" s="412"/>
      <c r="J1087" s="267"/>
    </row>
    <row r="1088" spans="1:10" ht="12.75">
      <c r="A1088" s="267"/>
      <c r="B1088" s="267"/>
      <c r="C1088" s="267"/>
      <c r="D1088" s="267"/>
      <c r="E1088" s="267"/>
      <c r="F1088" s="267"/>
      <c r="G1088" s="267"/>
      <c r="H1088" s="267"/>
      <c r="I1088" s="412"/>
      <c r="J1088" s="267"/>
    </row>
    <row r="1089" spans="1:10" ht="12.75">
      <c r="A1089" s="267"/>
      <c r="B1089" s="267"/>
      <c r="C1089" s="267"/>
      <c r="D1089" s="267"/>
      <c r="E1089" s="267"/>
      <c r="F1089" s="267"/>
      <c r="G1089" s="267"/>
      <c r="H1089" s="267"/>
      <c r="I1089" s="412"/>
      <c r="J1089" s="267"/>
    </row>
    <row r="1090" spans="1:10" ht="12.75">
      <c r="A1090" s="267"/>
      <c r="B1090" s="267"/>
      <c r="C1090" s="267"/>
      <c r="D1090" s="267"/>
      <c r="E1090" s="267"/>
      <c r="F1090" s="267"/>
      <c r="G1090" s="267"/>
      <c r="H1090" s="267"/>
      <c r="I1090" s="412"/>
      <c r="J1090" s="267"/>
    </row>
    <row r="1091" spans="1:10" ht="12.75">
      <c r="A1091" s="267"/>
      <c r="B1091" s="267"/>
      <c r="C1091" s="267"/>
      <c r="D1091" s="267"/>
      <c r="E1091" s="267"/>
      <c r="F1091" s="267"/>
      <c r="G1091" s="267"/>
      <c r="H1091" s="267"/>
      <c r="I1091" s="412"/>
      <c r="J1091" s="267"/>
    </row>
    <row r="1092" spans="1:10" ht="12.75">
      <c r="A1092" s="267"/>
      <c r="B1092" s="267"/>
      <c r="C1092" s="267"/>
      <c r="D1092" s="267"/>
      <c r="E1092" s="267"/>
      <c r="F1092" s="267"/>
      <c r="G1092" s="267"/>
      <c r="H1092" s="267"/>
      <c r="I1092" s="412"/>
      <c r="J1092" s="267"/>
    </row>
    <row r="1093" spans="1:10" ht="12.75">
      <c r="A1093" s="267"/>
      <c r="B1093" s="267"/>
      <c r="C1093" s="267"/>
      <c r="D1093" s="267"/>
      <c r="E1093" s="267"/>
      <c r="F1093" s="267"/>
      <c r="G1093" s="267"/>
      <c r="H1093" s="267"/>
      <c r="I1093" s="412"/>
      <c r="J1093" s="267"/>
    </row>
    <row r="1094" spans="1:10" ht="12.75">
      <c r="A1094" s="267"/>
      <c r="B1094" s="267"/>
      <c r="C1094" s="267"/>
      <c r="D1094" s="267"/>
      <c r="E1094" s="267"/>
      <c r="F1094" s="267"/>
      <c r="G1094" s="267"/>
      <c r="H1094" s="267"/>
      <c r="I1094" s="412"/>
      <c r="J1094" s="267"/>
    </row>
    <row r="1095" spans="1:10" ht="12.75">
      <c r="A1095" s="267"/>
      <c r="B1095" s="267"/>
      <c r="C1095" s="267"/>
      <c r="D1095" s="267"/>
      <c r="E1095" s="267"/>
      <c r="F1095" s="267"/>
      <c r="G1095" s="267"/>
      <c r="H1095" s="267"/>
      <c r="I1095" s="412"/>
      <c r="J1095" s="267"/>
    </row>
    <row r="1096" spans="1:10" ht="12.75">
      <c r="A1096" s="267"/>
      <c r="B1096" s="267"/>
      <c r="C1096" s="267"/>
      <c r="D1096" s="267"/>
      <c r="E1096" s="267"/>
      <c r="F1096" s="267"/>
      <c r="G1096" s="267"/>
      <c r="H1096" s="267"/>
      <c r="I1096" s="412"/>
      <c r="J1096" s="267"/>
    </row>
    <row r="1097" spans="1:10" ht="12.75">
      <c r="A1097" s="267"/>
      <c r="B1097" s="267"/>
      <c r="C1097" s="267"/>
      <c r="D1097" s="267"/>
      <c r="E1097" s="267"/>
      <c r="F1097" s="267"/>
      <c r="G1097" s="267"/>
      <c r="H1097" s="267"/>
      <c r="I1097" s="412"/>
      <c r="J1097" s="267"/>
    </row>
    <row r="1098" spans="1:10" ht="12.75">
      <c r="A1098" s="267"/>
      <c r="B1098" s="267"/>
      <c r="C1098" s="267"/>
      <c r="D1098" s="267"/>
      <c r="E1098" s="267"/>
      <c r="F1098" s="267"/>
      <c r="G1098" s="267"/>
      <c r="H1098" s="267"/>
      <c r="I1098" s="412"/>
      <c r="J1098" s="267"/>
    </row>
    <row r="1099" spans="1:10" ht="12.75">
      <c r="A1099" s="267"/>
      <c r="B1099" s="267"/>
      <c r="C1099" s="267"/>
      <c r="D1099" s="267"/>
      <c r="E1099" s="267"/>
      <c r="F1099" s="267"/>
      <c r="G1099" s="267"/>
      <c r="H1099" s="267"/>
      <c r="I1099" s="412"/>
      <c r="J1099" s="267"/>
    </row>
    <row r="1100" spans="1:10" ht="12.75">
      <c r="A1100" s="267"/>
      <c r="B1100" s="267"/>
      <c r="C1100" s="267"/>
      <c r="D1100" s="267"/>
      <c r="E1100" s="267"/>
      <c r="F1100" s="267"/>
      <c r="G1100" s="267"/>
      <c r="H1100" s="267"/>
      <c r="I1100" s="412"/>
      <c r="J1100" s="267"/>
    </row>
    <row r="1101" spans="1:10" ht="12.75">
      <c r="A1101" s="267"/>
      <c r="B1101" s="267"/>
      <c r="C1101" s="267"/>
      <c r="D1101" s="267"/>
      <c r="E1101" s="267"/>
      <c r="F1101" s="267"/>
      <c r="G1101" s="267"/>
      <c r="H1101" s="267"/>
      <c r="I1101" s="412"/>
      <c r="J1101" s="267"/>
    </row>
    <row r="1102" spans="1:10" ht="12.75">
      <c r="A1102" s="267"/>
      <c r="B1102" s="267"/>
      <c r="C1102" s="267"/>
      <c r="D1102" s="267"/>
      <c r="E1102" s="267"/>
      <c r="F1102" s="267"/>
      <c r="G1102" s="267"/>
      <c r="H1102" s="267"/>
      <c r="I1102" s="412"/>
      <c r="J1102" s="267"/>
    </row>
    <row r="1103" spans="1:10" ht="12.75">
      <c r="A1103" s="267"/>
      <c r="B1103" s="267"/>
      <c r="C1103" s="267"/>
      <c r="D1103" s="267"/>
      <c r="E1103" s="267"/>
      <c r="F1103" s="267"/>
      <c r="G1103" s="267"/>
      <c r="H1103" s="267"/>
      <c r="I1103" s="412"/>
      <c r="J1103" s="267"/>
    </row>
    <row r="1104" spans="1:10" ht="12.75">
      <c r="A1104" s="267"/>
      <c r="B1104" s="267"/>
      <c r="C1104" s="267"/>
      <c r="D1104" s="267"/>
      <c r="E1104" s="267"/>
      <c r="F1104" s="267"/>
      <c r="G1104" s="267"/>
      <c r="H1104" s="267"/>
      <c r="I1104" s="412"/>
      <c r="J1104" s="267"/>
    </row>
    <row r="1105" spans="1:10" ht="12.75">
      <c r="A1105" s="267"/>
      <c r="B1105" s="267"/>
      <c r="C1105" s="267"/>
      <c r="D1105" s="267"/>
      <c r="E1105" s="267"/>
      <c r="F1105" s="267"/>
      <c r="G1105" s="267"/>
      <c r="H1105" s="267"/>
      <c r="I1105" s="412"/>
      <c r="J1105" s="267"/>
    </row>
    <row r="1106" spans="1:10" ht="12.75">
      <c r="A1106" s="267"/>
      <c r="B1106" s="267"/>
      <c r="C1106" s="267"/>
      <c r="D1106" s="267"/>
      <c r="E1106" s="267"/>
      <c r="F1106" s="267"/>
      <c r="G1106" s="267"/>
      <c r="H1106" s="267"/>
      <c r="I1106" s="412"/>
      <c r="J1106" s="267"/>
    </row>
    <row r="1107" spans="1:10" ht="12.75">
      <c r="A1107" s="267"/>
      <c r="B1107" s="267"/>
      <c r="C1107" s="267"/>
      <c r="D1107" s="267"/>
      <c r="E1107" s="267"/>
      <c r="F1107" s="267"/>
      <c r="G1107" s="267"/>
      <c r="H1107" s="267"/>
      <c r="I1107" s="412"/>
      <c r="J1107" s="267"/>
    </row>
    <row r="1108" spans="1:10" ht="12.75">
      <c r="A1108" s="267"/>
      <c r="B1108" s="267"/>
      <c r="C1108" s="267"/>
      <c r="D1108" s="267"/>
      <c r="E1108" s="267"/>
      <c r="F1108" s="267"/>
      <c r="G1108" s="267"/>
      <c r="H1108" s="267"/>
      <c r="I1108" s="412"/>
      <c r="J1108" s="267"/>
    </row>
    <row r="1109" spans="1:10" ht="12.75">
      <c r="A1109" s="267"/>
      <c r="B1109" s="267"/>
      <c r="C1109" s="267"/>
      <c r="D1109" s="267"/>
      <c r="E1109" s="267"/>
      <c r="F1109" s="267"/>
      <c r="G1109" s="267"/>
      <c r="H1109" s="267"/>
      <c r="I1109" s="412"/>
      <c r="J1109" s="267"/>
    </row>
    <row r="1110" spans="1:10" ht="12.75">
      <c r="A1110" s="267"/>
      <c r="B1110" s="267"/>
      <c r="C1110" s="267"/>
      <c r="D1110" s="267"/>
      <c r="E1110" s="267"/>
      <c r="F1110" s="267"/>
      <c r="G1110" s="267"/>
      <c r="H1110" s="267"/>
      <c r="I1110" s="412"/>
      <c r="J1110" s="267"/>
    </row>
    <row r="1111" spans="1:10" ht="12.75">
      <c r="A1111" s="267"/>
      <c r="B1111" s="267"/>
      <c r="C1111" s="267"/>
      <c r="D1111" s="267"/>
      <c r="E1111" s="267"/>
      <c r="F1111" s="267"/>
      <c r="G1111" s="267"/>
      <c r="H1111" s="267"/>
      <c r="I1111" s="412"/>
      <c r="J1111" s="267"/>
    </row>
    <row r="1112" spans="1:10" ht="12.75">
      <c r="A1112" s="267"/>
      <c r="B1112" s="267"/>
      <c r="C1112" s="267"/>
      <c r="D1112" s="267"/>
      <c r="E1112" s="267"/>
      <c r="F1112" s="267"/>
      <c r="G1112" s="267"/>
      <c r="H1112" s="267"/>
      <c r="I1112" s="412"/>
      <c r="J1112" s="267"/>
    </row>
    <row r="1113" spans="1:10" ht="12.75">
      <c r="A1113" s="267"/>
      <c r="B1113" s="267"/>
      <c r="C1113" s="267"/>
      <c r="D1113" s="267"/>
      <c r="E1113" s="267"/>
      <c r="F1113" s="267"/>
      <c r="G1113" s="267"/>
      <c r="H1113" s="267"/>
      <c r="I1113" s="412"/>
      <c r="J1113" s="267"/>
    </row>
    <row r="1114" spans="1:10" ht="12.75">
      <c r="A1114" s="267"/>
      <c r="B1114" s="267"/>
      <c r="C1114" s="267"/>
      <c r="D1114" s="267"/>
      <c r="E1114" s="267"/>
      <c r="F1114" s="267"/>
      <c r="G1114" s="267"/>
      <c r="H1114" s="267"/>
      <c r="I1114" s="412"/>
      <c r="J1114" s="267"/>
    </row>
    <row r="1115" spans="1:10" ht="12.75">
      <c r="A1115" s="267"/>
      <c r="B1115" s="267"/>
      <c r="C1115" s="267"/>
      <c r="D1115" s="267"/>
      <c r="E1115" s="267"/>
      <c r="F1115" s="267"/>
      <c r="G1115" s="267"/>
      <c r="H1115" s="267"/>
      <c r="I1115" s="412"/>
      <c r="J1115" s="267"/>
    </row>
    <row r="1116" spans="1:10" ht="12.75">
      <c r="A1116" s="267"/>
      <c r="B1116" s="267"/>
      <c r="C1116" s="267"/>
      <c r="D1116" s="267"/>
      <c r="E1116" s="267"/>
      <c r="F1116" s="267"/>
      <c r="G1116" s="267"/>
      <c r="H1116" s="267"/>
      <c r="I1116" s="412"/>
      <c r="J1116" s="267"/>
    </row>
    <row r="1117" spans="1:10" ht="12.75">
      <c r="A1117" s="267"/>
      <c r="B1117" s="267"/>
      <c r="C1117" s="267"/>
      <c r="D1117" s="267"/>
      <c r="E1117" s="267"/>
      <c r="F1117" s="267"/>
      <c r="G1117" s="267"/>
      <c r="H1117" s="267"/>
      <c r="I1117" s="412"/>
      <c r="J1117" s="267"/>
    </row>
    <row r="1118" spans="1:10" ht="12.75">
      <c r="A1118" s="267"/>
      <c r="B1118" s="267"/>
      <c r="C1118" s="267"/>
      <c r="D1118" s="267"/>
      <c r="E1118" s="267"/>
      <c r="F1118" s="267"/>
      <c r="G1118" s="267"/>
      <c r="H1118" s="267"/>
      <c r="I1118" s="412"/>
      <c r="J1118" s="267"/>
    </row>
    <row r="1119" spans="1:10" ht="12.75">
      <c r="A1119" s="267"/>
      <c r="B1119" s="267"/>
      <c r="C1119" s="267"/>
      <c r="D1119" s="267"/>
      <c r="E1119" s="267"/>
      <c r="F1119" s="267"/>
      <c r="G1119" s="267"/>
      <c r="H1119" s="267"/>
      <c r="I1119" s="412"/>
      <c r="J1119" s="267"/>
    </row>
    <row r="1120" spans="1:10" ht="12.75">
      <c r="A1120" s="267"/>
      <c r="B1120" s="267"/>
      <c r="C1120" s="267"/>
      <c r="D1120" s="267"/>
      <c r="E1120" s="267"/>
      <c r="F1120" s="267"/>
      <c r="G1120" s="267"/>
      <c r="H1120" s="267"/>
      <c r="I1120" s="412"/>
      <c r="J1120" s="267"/>
    </row>
    <row r="1121" spans="1:10" ht="12.75">
      <c r="A1121" s="267"/>
      <c r="B1121" s="267"/>
      <c r="C1121" s="267"/>
      <c r="D1121" s="267"/>
      <c r="E1121" s="267"/>
      <c r="F1121" s="267"/>
      <c r="G1121" s="267"/>
      <c r="H1121" s="267"/>
      <c r="I1121" s="412"/>
      <c r="J1121" s="267"/>
    </row>
    <row r="1122" spans="1:10" ht="12.75">
      <c r="A1122" s="267"/>
      <c r="B1122" s="267"/>
      <c r="C1122" s="267"/>
      <c r="D1122" s="267"/>
      <c r="E1122" s="267"/>
      <c r="F1122" s="267"/>
      <c r="G1122" s="267"/>
      <c r="H1122" s="267"/>
      <c r="I1122" s="412"/>
      <c r="J1122" s="267"/>
    </row>
    <row r="1123" spans="1:10" ht="12.75">
      <c r="A1123" s="267"/>
      <c r="B1123" s="267"/>
      <c r="C1123" s="267"/>
      <c r="D1123" s="267"/>
      <c r="E1123" s="267"/>
      <c r="F1123" s="267"/>
      <c r="G1123" s="267"/>
      <c r="H1123" s="267"/>
      <c r="I1123" s="412"/>
      <c r="J1123" s="267"/>
    </row>
    <row r="1124" spans="1:10" ht="12.75">
      <c r="A1124" s="267"/>
      <c r="B1124" s="267"/>
      <c r="C1124" s="267"/>
      <c r="D1124" s="267"/>
      <c r="E1124" s="267"/>
      <c r="F1124" s="267"/>
      <c r="G1124" s="267"/>
      <c r="H1124" s="267"/>
      <c r="I1124" s="412"/>
      <c r="J1124" s="267"/>
    </row>
    <row r="1125" spans="1:10" ht="12.75">
      <c r="A1125" s="267"/>
      <c r="B1125" s="267"/>
      <c r="C1125" s="267"/>
      <c r="D1125" s="267"/>
      <c r="E1125" s="267"/>
      <c r="F1125" s="267"/>
      <c r="G1125" s="267"/>
      <c r="H1125" s="267"/>
      <c r="I1125" s="412"/>
      <c r="J1125" s="267"/>
    </row>
    <row r="1126" spans="1:10" ht="12.75">
      <c r="A1126" s="267"/>
      <c r="B1126" s="267"/>
      <c r="C1126" s="267"/>
      <c r="D1126" s="267"/>
      <c r="E1126" s="267"/>
      <c r="F1126" s="267"/>
      <c r="G1126" s="267"/>
      <c r="H1126" s="267"/>
      <c r="I1126" s="412"/>
      <c r="J1126" s="267"/>
    </row>
    <row r="1127" spans="1:10" ht="12.75">
      <c r="A1127" s="267"/>
      <c r="B1127" s="267"/>
      <c r="C1127" s="267"/>
      <c r="D1127" s="267"/>
      <c r="E1127" s="267"/>
      <c r="F1127" s="267"/>
      <c r="G1127" s="267"/>
      <c r="H1127" s="267"/>
      <c r="I1127" s="412"/>
      <c r="J1127" s="267"/>
    </row>
    <row r="1128" spans="1:10" ht="12.75">
      <c r="A1128" s="267"/>
      <c r="B1128" s="267"/>
      <c r="C1128" s="267"/>
      <c r="D1128" s="267"/>
      <c r="E1128" s="267"/>
      <c r="F1128" s="267"/>
      <c r="G1128" s="267"/>
      <c r="H1128" s="267"/>
      <c r="I1128" s="412"/>
      <c r="J1128" s="267"/>
    </row>
    <row r="1129" spans="1:10" ht="12.75">
      <c r="A1129" s="267"/>
      <c r="B1129" s="267"/>
      <c r="C1129" s="267"/>
      <c r="D1129" s="267"/>
      <c r="E1129" s="267"/>
      <c r="F1129" s="267"/>
      <c r="G1129" s="267"/>
      <c r="H1129" s="267"/>
      <c r="I1129" s="412"/>
      <c r="J1129" s="267"/>
    </row>
    <row r="1130" spans="1:10" ht="12.75">
      <c r="A1130" s="267"/>
      <c r="B1130" s="267"/>
      <c r="C1130" s="267"/>
      <c r="D1130" s="267"/>
      <c r="E1130" s="267"/>
      <c r="F1130" s="267"/>
      <c r="G1130" s="267"/>
      <c r="H1130" s="267"/>
      <c r="I1130" s="412"/>
      <c r="J1130" s="267"/>
    </row>
    <row r="1131" spans="1:10" ht="12.75">
      <c r="A1131" s="267"/>
      <c r="B1131" s="267"/>
      <c r="C1131" s="267"/>
      <c r="D1131" s="267"/>
      <c r="E1131" s="267"/>
      <c r="F1131" s="267"/>
      <c r="G1131" s="267"/>
      <c r="H1131" s="267"/>
      <c r="I1131" s="412"/>
      <c r="J1131" s="267"/>
    </row>
    <row r="1132" spans="1:10" ht="12.75">
      <c r="A1132" s="267"/>
      <c r="B1132" s="267"/>
      <c r="C1132" s="267"/>
      <c r="D1132" s="267"/>
      <c r="E1132" s="267"/>
      <c r="F1132" s="267"/>
      <c r="G1132" s="267"/>
      <c r="H1132" s="267"/>
      <c r="I1132" s="412"/>
      <c r="J1132" s="267"/>
    </row>
    <row r="1133" spans="1:10" ht="12.75">
      <c r="A1133" s="267"/>
      <c r="B1133" s="267"/>
      <c r="C1133" s="267"/>
      <c r="D1133" s="267"/>
      <c r="E1133" s="267"/>
      <c r="F1133" s="267"/>
      <c r="G1133" s="267"/>
      <c r="H1133" s="267"/>
      <c r="I1133" s="412"/>
      <c r="J1133" s="267"/>
    </row>
    <row r="1134" spans="1:10" ht="12.75">
      <c r="A1134" s="267"/>
      <c r="B1134" s="267"/>
      <c r="C1134" s="267"/>
      <c r="D1134" s="267"/>
      <c r="E1134" s="267"/>
      <c r="F1134" s="267"/>
      <c r="G1134" s="267"/>
      <c r="H1134" s="267"/>
      <c r="I1134" s="412"/>
      <c r="J1134" s="267"/>
    </row>
    <row r="1135" spans="1:10" ht="12.75">
      <c r="A1135" s="267"/>
      <c r="B1135" s="267"/>
      <c r="C1135" s="267"/>
      <c r="D1135" s="267"/>
      <c r="E1135" s="267"/>
      <c r="F1135" s="267"/>
      <c r="G1135" s="267"/>
      <c r="H1135" s="267"/>
      <c r="I1135" s="412"/>
      <c r="J1135" s="267"/>
    </row>
    <row r="1136" spans="1:10" ht="12.75">
      <c r="A1136" s="267"/>
      <c r="B1136" s="267"/>
      <c r="C1136" s="267"/>
      <c r="D1136" s="267"/>
      <c r="E1136" s="267"/>
      <c r="F1136" s="267"/>
      <c r="G1136" s="267"/>
      <c r="H1136" s="267"/>
      <c r="I1136" s="412"/>
      <c r="J1136" s="267"/>
    </row>
    <row r="1137" spans="1:10" ht="12.75">
      <c r="A1137" s="267"/>
      <c r="B1137" s="267"/>
      <c r="C1137" s="267"/>
      <c r="D1137" s="267"/>
      <c r="E1137" s="267"/>
      <c r="F1137" s="267"/>
      <c r="G1137" s="267"/>
      <c r="H1137" s="267"/>
      <c r="I1137" s="412"/>
      <c r="J1137" s="267"/>
    </row>
    <row r="1138" spans="1:10" ht="12.75">
      <c r="A1138" s="267"/>
      <c r="B1138" s="267"/>
      <c r="C1138" s="267"/>
      <c r="D1138" s="267"/>
      <c r="E1138" s="267"/>
      <c r="F1138" s="267"/>
      <c r="G1138" s="267"/>
      <c r="H1138" s="267"/>
      <c r="I1138" s="412"/>
      <c r="J1138" s="267"/>
    </row>
    <row r="1139" spans="1:10" ht="12.75">
      <c r="A1139" s="267"/>
      <c r="B1139" s="267"/>
      <c r="C1139" s="267"/>
      <c r="D1139" s="267"/>
      <c r="E1139" s="267"/>
      <c r="F1139" s="267"/>
      <c r="G1139" s="267"/>
      <c r="H1139" s="267"/>
      <c r="I1139" s="412"/>
      <c r="J1139" s="267"/>
    </row>
    <row r="1140" spans="1:10" ht="12.75">
      <c r="A1140" s="267"/>
      <c r="B1140" s="267"/>
      <c r="C1140" s="267"/>
      <c r="D1140" s="267"/>
      <c r="E1140" s="267"/>
      <c r="F1140" s="267"/>
      <c r="G1140" s="267"/>
      <c r="H1140" s="267"/>
      <c r="I1140" s="412"/>
      <c r="J1140" s="267"/>
    </row>
    <row r="1141" spans="1:10" ht="12.75">
      <c r="A1141" s="267"/>
      <c r="B1141" s="267"/>
      <c r="C1141" s="267"/>
      <c r="D1141" s="267"/>
      <c r="E1141" s="267"/>
      <c r="F1141" s="267"/>
      <c r="G1141" s="267"/>
      <c r="H1141" s="267"/>
      <c r="I1141" s="412"/>
      <c r="J1141" s="267"/>
    </row>
    <row r="1142" spans="1:10" ht="12.75">
      <c r="A1142" s="267"/>
      <c r="B1142" s="267"/>
      <c r="C1142" s="267"/>
      <c r="D1142" s="267"/>
      <c r="E1142" s="267"/>
      <c r="F1142" s="267"/>
      <c r="G1142" s="267"/>
      <c r="H1142" s="267"/>
      <c r="I1142" s="412"/>
      <c r="J1142" s="267"/>
    </row>
    <row r="1143" spans="1:10" ht="12.75">
      <c r="A1143" s="267"/>
      <c r="B1143" s="267"/>
      <c r="C1143" s="267"/>
      <c r="D1143" s="267"/>
      <c r="E1143" s="267"/>
      <c r="F1143" s="267"/>
      <c r="G1143" s="267"/>
      <c r="H1143" s="267"/>
      <c r="I1143" s="412"/>
      <c r="J1143" s="267"/>
    </row>
    <row r="1144" spans="1:10" ht="12.75">
      <c r="A1144" s="267"/>
      <c r="B1144" s="267"/>
      <c r="C1144" s="267"/>
      <c r="D1144" s="267"/>
      <c r="E1144" s="267"/>
      <c r="F1144" s="267"/>
      <c r="G1144" s="267"/>
      <c r="H1144" s="267"/>
      <c r="I1144" s="412"/>
      <c r="J1144" s="267"/>
    </row>
    <row r="1145" spans="1:10" ht="12.75">
      <c r="A1145" s="267"/>
      <c r="B1145" s="267"/>
      <c r="C1145" s="267"/>
      <c r="D1145" s="267"/>
      <c r="E1145" s="267"/>
      <c r="F1145" s="267"/>
      <c r="G1145" s="267"/>
      <c r="H1145" s="267"/>
      <c r="I1145" s="412"/>
      <c r="J1145" s="267"/>
    </row>
    <row r="1146" spans="1:10" ht="12.75">
      <c r="A1146" s="267"/>
      <c r="B1146" s="267"/>
      <c r="C1146" s="267"/>
      <c r="D1146" s="267"/>
      <c r="E1146" s="267"/>
      <c r="F1146" s="267"/>
      <c r="G1146" s="267"/>
      <c r="H1146" s="267"/>
      <c r="I1146" s="412"/>
      <c r="J1146" s="267"/>
    </row>
    <row r="1147" spans="1:10" ht="12.75">
      <c r="A1147" s="267"/>
      <c r="B1147" s="267"/>
      <c r="C1147" s="267"/>
      <c r="D1147" s="267"/>
      <c r="E1147" s="267"/>
      <c r="F1147" s="267"/>
      <c r="G1147" s="267"/>
      <c r="H1147" s="267"/>
      <c r="I1147" s="412"/>
      <c r="J1147" s="267"/>
    </row>
    <row r="1148" spans="1:10" ht="12.75">
      <c r="A1148" s="267"/>
      <c r="B1148" s="267"/>
      <c r="C1148" s="267"/>
      <c r="D1148" s="267"/>
      <c r="E1148" s="267"/>
      <c r="F1148" s="267"/>
      <c r="G1148" s="267"/>
      <c r="H1148" s="267"/>
      <c r="I1148" s="412"/>
      <c r="J1148" s="267"/>
    </row>
    <row r="1149" spans="1:10" ht="12.75">
      <c r="A1149" s="267"/>
      <c r="B1149" s="267"/>
      <c r="C1149" s="267"/>
      <c r="D1149" s="267"/>
      <c r="E1149" s="267"/>
      <c r="F1149" s="267"/>
      <c r="G1149" s="267"/>
      <c r="H1149" s="267"/>
      <c r="I1149" s="412"/>
      <c r="J1149" s="267"/>
    </row>
    <row r="1150" spans="1:10" ht="12.75">
      <c r="A1150" s="267"/>
      <c r="B1150" s="267"/>
      <c r="C1150" s="267"/>
      <c r="D1150" s="267"/>
      <c r="E1150" s="267"/>
      <c r="F1150" s="267"/>
      <c r="G1150" s="267"/>
      <c r="H1150" s="267"/>
      <c r="I1150" s="412"/>
      <c r="J1150" s="267"/>
    </row>
    <row r="1151" spans="1:10" ht="12.75">
      <c r="A1151" s="267"/>
      <c r="B1151" s="267"/>
      <c r="C1151" s="267"/>
      <c r="D1151" s="267"/>
      <c r="E1151" s="267"/>
      <c r="F1151" s="267"/>
      <c r="G1151" s="267"/>
      <c r="H1151" s="267"/>
      <c r="I1151" s="412"/>
      <c r="J1151" s="267"/>
    </row>
    <row r="1152" spans="1:10" ht="12.75">
      <c r="A1152" s="267"/>
      <c r="B1152" s="267"/>
      <c r="C1152" s="267"/>
      <c r="D1152" s="267"/>
      <c r="E1152" s="267"/>
      <c r="F1152" s="267"/>
      <c r="G1152" s="267"/>
      <c r="H1152" s="267"/>
      <c r="I1152" s="412"/>
      <c r="J1152" s="267"/>
    </row>
    <row r="1153" spans="1:10" ht="12.75">
      <c r="A1153" s="267"/>
      <c r="B1153" s="267"/>
      <c r="C1153" s="267"/>
      <c r="D1153" s="267"/>
      <c r="E1153" s="267"/>
      <c r="F1153" s="267"/>
      <c r="G1153" s="267"/>
      <c r="H1153" s="267"/>
      <c r="I1153" s="412"/>
      <c r="J1153" s="267"/>
    </row>
    <row r="1154" spans="1:10" ht="12.75">
      <c r="A1154" s="267"/>
      <c r="B1154" s="267"/>
      <c r="C1154" s="267"/>
      <c r="D1154" s="267"/>
      <c r="E1154" s="267"/>
      <c r="F1154" s="267"/>
      <c r="G1154" s="267"/>
      <c r="H1154" s="267"/>
      <c r="I1154" s="412"/>
      <c r="J1154" s="267"/>
    </row>
    <row r="1155" spans="1:10" ht="12.75">
      <c r="A1155" s="267"/>
      <c r="B1155" s="267"/>
      <c r="C1155" s="267"/>
      <c r="D1155" s="267"/>
      <c r="E1155" s="267"/>
      <c r="F1155" s="267"/>
      <c r="G1155" s="267"/>
      <c r="H1155" s="267"/>
      <c r="I1155" s="412"/>
      <c r="J1155" s="267"/>
    </row>
    <row r="1156" spans="1:10" ht="12.75">
      <c r="A1156" s="267"/>
      <c r="B1156" s="267"/>
      <c r="C1156" s="267"/>
      <c r="D1156" s="267"/>
      <c r="E1156" s="267"/>
      <c r="F1156" s="267"/>
      <c r="G1156" s="267"/>
      <c r="H1156" s="267"/>
      <c r="I1156" s="412"/>
      <c r="J1156" s="267"/>
    </row>
    <row r="1157" spans="1:10" ht="12.75">
      <c r="A1157" s="267"/>
      <c r="B1157" s="267"/>
      <c r="C1157" s="267"/>
      <c r="D1157" s="267"/>
      <c r="E1157" s="267"/>
      <c r="F1157" s="267"/>
      <c r="G1157" s="267"/>
      <c r="H1157" s="267"/>
      <c r="I1157" s="412"/>
      <c r="J1157" s="267"/>
    </row>
    <row r="1158" spans="1:10" ht="12.75">
      <c r="A1158" s="267"/>
      <c r="B1158" s="267"/>
      <c r="C1158" s="267"/>
      <c r="D1158" s="267"/>
      <c r="E1158" s="267"/>
      <c r="F1158" s="267"/>
      <c r="G1158" s="267"/>
      <c r="H1158" s="267"/>
      <c r="I1158" s="412"/>
      <c r="J1158" s="267"/>
    </row>
    <row r="1159" spans="1:10" ht="12.75">
      <c r="A1159" s="267"/>
      <c r="B1159" s="267"/>
      <c r="C1159" s="267"/>
      <c r="D1159" s="267"/>
      <c r="E1159" s="267"/>
      <c r="F1159" s="267"/>
      <c r="G1159" s="267"/>
      <c r="H1159" s="267"/>
      <c r="I1159" s="412"/>
      <c r="J1159" s="267"/>
    </row>
    <row r="1160" spans="1:10" ht="12.75">
      <c r="A1160" s="267"/>
      <c r="B1160" s="267"/>
      <c r="C1160" s="267"/>
      <c r="D1160" s="267"/>
      <c r="E1160" s="267"/>
      <c r="F1160" s="267"/>
      <c r="G1160" s="267"/>
      <c r="H1160" s="267"/>
      <c r="I1160" s="412"/>
      <c r="J1160" s="267"/>
    </row>
    <row r="1161" spans="1:10" ht="12.75">
      <c r="A1161" s="267"/>
      <c r="B1161" s="267"/>
      <c r="C1161" s="267"/>
      <c r="D1161" s="267"/>
      <c r="E1161" s="267"/>
      <c r="F1161" s="267"/>
      <c r="G1161" s="267"/>
      <c r="H1161" s="267"/>
      <c r="I1161" s="412"/>
      <c r="J1161" s="267"/>
    </row>
    <row r="1162" spans="1:10" ht="12.75">
      <c r="A1162" s="267"/>
      <c r="B1162" s="267"/>
      <c r="C1162" s="267"/>
      <c r="D1162" s="267"/>
      <c r="E1162" s="267"/>
      <c r="F1162" s="267"/>
      <c r="G1162" s="267"/>
      <c r="H1162" s="267"/>
      <c r="I1162" s="412"/>
      <c r="J1162" s="267"/>
    </row>
    <row r="1163" spans="1:10" ht="12.75">
      <c r="A1163" s="267"/>
      <c r="B1163" s="267"/>
      <c r="C1163" s="267"/>
      <c r="D1163" s="267"/>
      <c r="E1163" s="267"/>
      <c r="F1163" s="267"/>
      <c r="G1163" s="267"/>
      <c r="H1163" s="267"/>
      <c r="I1163" s="412"/>
      <c r="J1163" s="267"/>
    </row>
    <row r="1164" spans="1:10" ht="12.75">
      <c r="A1164" s="267"/>
      <c r="B1164" s="267"/>
      <c r="C1164" s="267"/>
      <c r="D1164" s="267"/>
      <c r="E1164" s="267"/>
      <c r="F1164" s="267"/>
      <c r="G1164" s="267"/>
      <c r="H1164" s="267"/>
      <c r="I1164" s="412"/>
      <c r="J1164" s="267"/>
    </row>
    <row r="1165" spans="1:10" ht="12.75">
      <c r="A1165" s="267"/>
      <c r="B1165" s="267"/>
      <c r="C1165" s="267"/>
      <c r="D1165" s="267"/>
      <c r="E1165" s="267"/>
      <c r="F1165" s="267"/>
      <c r="G1165" s="267"/>
      <c r="H1165" s="267"/>
      <c r="I1165" s="412"/>
      <c r="J1165" s="267"/>
    </row>
    <row r="1166" spans="1:10" ht="12.75">
      <c r="A1166" s="267"/>
      <c r="B1166" s="267"/>
      <c r="C1166" s="267"/>
      <c r="D1166" s="267"/>
      <c r="E1166" s="267"/>
      <c r="F1166" s="267"/>
      <c r="G1166" s="267"/>
      <c r="H1166" s="267"/>
      <c r="I1166" s="412"/>
      <c r="J1166" s="267"/>
    </row>
    <row r="1167" spans="1:10" ht="12.75">
      <c r="A1167" s="267"/>
      <c r="B1167" s="267"/>
      <c r="C1167" s="267"/>
      <c r="D1167" s="267"/>
      <c r="E1167" s="267"/>
      <c r="F1167" s="267"/>
      <c r="G1167" s="267"/>
      <c r="H1167" s="267"/>
      <c r="I1167" s="412"/>
      <c r="J1167" s="267"/>
    </row>
    <row r="1168" spans="1:10" ht="12.75">
      <c r="A1168" s="267"/>
      <c r="B1168" s="267"/>
      <c r="C1168" s="267"/>
      <c r="D1168" s="267"/>
      <c r="E1168" s="267"/>
      <c r="F1168" s="267"/>
      <c r="G1168" s="267"/>
      <c r="H1168" s="267"/>
      <c r="I1168" s="412"/>
      <c r="J1168" s="267"/>
    </row>
    <row r="1169" spans="1:10" ht="12.75">
      <c r="A1169" s="267"/>
      <c r="B1169" s="267"/>
      <c r="C1169" s="267"/>
      <c r="D1169" s="267"/>
      <c r="E1169" s="267"/>
      <c r="F1169" s="267"/>
      <c r="G1169" s="267"/>
      <c r="H1169" s="267"/>
      <c r="I1169" s="412"/>
      <c r="J1169" s="267"/>
    </row>
    <row r="1170" spans="1:10" ht="12.75">
      <c r="A1170" s="267"/>
      <c r="B1170" s="267"/>
      <c r="C1170" s="267"/>
      <c r="D1170" s="267"/>
      <c r="E1170" s="267"/>
      <c r="F1170" s="267"/>
      <c r="G1170" s="267"/>
      <c r="H1170" s="267"/>
      <c r="I1170" s="412"/>
      <c r="J1170" s="267"/>
    </row>
    <row r="1171" spans="1:10" ht="12.75">
      <c r="A1171" s="267"/>
      <c r="B1171" s="267"/>
      <c r="C1171" s="267"/>
      <c r="D1171" s="267"/>
      <c r="E1171" s="267"/>
      <c r="F1171" s="267"/>
      <c r="G1171" s="267"/>
      <c r="H1171" s="267"/>
      <c r="I1171" s="412"/>
      <c r="J1171" s="267"/>
    </row>
    <row r="1172" spans="1:10" ht="12.75">
      <c r="A1172" s="267"/>
      <c r="B1172" s="267"/>
      <c r="C1172" s="267"/>
      <c r="D1172" s="267"/>
      <c r="E1172" s="267"/>
      <c r="F1172" s="267"/>
      <c r="G1172" s="267"/>
      <c r="H1172" s="267"/>
      <c r="I1172" s="412"/>
      <c r="J1172" s="267"/>
    </row>
    <row r="1173" spans="1:10" ht="12.75">
      <c r="A1173" s="267"/>
      <c r="B1173" s="267"/>
      <c r="C1173" s="267"/>
      <c r="D1173" s="267"/>
      <c r="E1173" s="267"/>
      <c r="F1173" s="267"/>
      <c r="G1173" s="267"/>
      <c r="H1173" s="267"/>
      <c r="I1173" s="412"/>
      <c r="J1173" s="267"/>
    </row>
    <row r="1174" spans="1:10" ht="12.75">
      <c r="A1174" s="267"/>
      <c r="B1174" s="267"/>
      <c r="C1174" s="267"/>
      <c r="D1174" s="267"/>
      <c r="E1174" s="267"/>
      <c r="F1174" s="267"/>
      <c r="G1174" s="267"/>
      <c r="H1174" s="267"/>
      <c r="I1174" s="412"/>
      <c r="J1174" s="267"/>
    </row>
    <row r="1175" spans="1:10" ht="12.75">
      <c r="A1175" s="267"/>
      <c r="B1175" s="267"/>
      <c r="C1175" s="267"/>
      <c r="D1175" s="267"/>
      <c r="E1175" s="267"/>
      <c r="F1175" s="267"/>
      <c r="G1175" s="267"/>
      <c r="H1175" s="267"/>
      <c r="I1175" s="412"/>
      <c r="J1175" s="267"/>
    </row>
    <row r="1176" spans="1:10" ht="12.75">
      <c r="A1176" s="267"/>
      <c r="B1176" s="267"/>
      <c r="C1176" s="267"/>
      <c r="D1176" s="267"/>
      <c r="E1176" s="267"/>
      <c r="F1176" s="267"/>
      <c r="G1176" s="267"/>
      <c r="H1176" s="267"/>
      <c r="I1176" s="412"/>
      <c r="J1176" s="267"/>
    </row>
    <row r="1177" spans="1:10" ht="12.75">
      <c r="A1177" s="267"/>
      <c r="B1177" s="267"/>
      <c r="C1177" s="267"/>
      <c r="D1177" s="267"/>
      <c r="E1177" s="267"/>
      <c r="F1177" s="267"/>
      <c r="G1177" s="267"/>
      <c r="H1177" s="267"/>
      <c r="I1177" s="412"/>
      <c r="J1177" s="267"/>
    </row>
    <row r="1178" spans="1:10" ht="12.75">
      <c r="A1178" s="267"/>
      <c r="B1178" s="267"/>
      <c r="C1178" s="267"/>
      <c r="D1178" s="267"/>
      <c r="E1178" s="267"/>
      <c r="F1178" s="267"/>
      <c r="G1178" s="267"/>
      <c r="H1178" s="267"/>
      <c r="I1178" s="412"/>
      <c r="J1178" s="267"/>
    </row>
    <row r="1179" spans="1:10" ht="12.75">
      <c r="A1179" s="267"/>
      <c r="B1179" s="267"/>
      <c r="C1179" s="267"/>
      <c r="D1179" s="267"/>
      <c r="E1179" s="267"/>
      <c r="F1179" s="267"/>
      <c r="G1179" s="267"/>
      <c r="H1179" s="267"/>
      <c r="I1179" s="412"/>
      <c r="J1179" s="267"/>
    </row>
    <row r="1180" spans="1:10" ht="12.75">
      <c r="A1180" s="267"/>
      <c r="B1180" s="267"/>
      <c r="C1180" s="267"/>
      <c r="D1180" s="267"/>
      <c r="E1180" s="267"/>
      <c r="F1180" s="267"/>
      <c r="G1180" s="267"/>
      <c r="H1180" s="267"/>
      <c r="I1180" s="412"/>
      <c r="J1180" s="267"/>
    </row>
    <row r="1181" spans="1:10" ht="12.75">
      <c r="A1181" s="267"/>
      <c r="B1181" s="267"/>
      <c r="C1181" s="267"/>
      <c r="D1181" s="267"/>
      <c r="E1181" s="267"/>
      <c r="F1181" s="267"/>
      <c r="G1181" s="267"/>
      <c r="H1181" s="267"/>
      <c r="I1181" s="412"/>
      <c r="J1181" s="267"/>
    </row>
    <row r="1182" spans="1:10" ht="12.75">
      <c r="A1182" s="267"/>
      <c r="B1182" s="267"/>
      <c r="C1182" s="267"/>
      <c r="D1182" s="267"/>
      <c r="E1182" s="267"/>
      <c r="F1182" s="267"/>
      <c r="G1182" s="267"/>
      <c r="H1182" s="267"/>
      <c r="I1182" s="412"/>
      <c r="J1182" s="267"/>
    </row>
    <row r="1183" spans="1:10" ht="12.75">
      <c r="A1183" s="267"/>
      <c r="B1183" s="267"/>
      <c r="C1183" s="267"/>
      <c r="D1183" s="267"/>
      <c r="E1183" s="267"/>
      <c r="F1183" s="267"/>
      <c r="G1183" s="267"/>
      <c r="H1183" s="267"/>
      <c r="I1183" s="412"/>
      <c r="J1183" s="267"/>
    </row>
    <row r="1184" spans="1:10" ht="12.75">
      <c r="A1184" s="267"/>
      <c r="B1184" s="267"/>
      <c r="C1184" s="267"/>
      <c r="D1184" s="267"/>
      <c r="E1184" s="267"/>
      <c r="F1184" s="267"/>
      <c r="G1184" s="267"/>
      <c r="H1184" s="267"/>
      <c r="I1184" s="412"/>
      <c r="J1184" s="267"/>
    </row>
    <row r="1185" spans="1:10" ht="12.75">
      <c r="A1185" s="267"/>
      <c r="B1185" s="267"/>
      <c r="C1185" s="267"/>
      <c r="D1185" s="267"/>
      <c r="E1185" s="267"/>
      <c r="F1185" s="267"/>
      <c r="G1185" s="267"/>
      <c r="H1185" s="267"/>
      <c r="I1185" s="412"/>
      <c r="J1185" s="267"/>
    </row>
    <row r="1186" spans="1:10" ht="12.75">
      <c r="A1186" s="267"/>
      <c r="B1186" s="267"/>
      <c r="C1186" s="267"/>
      <c r="D1186" s="267"/>
      <c r="E1186" s="267"/>
      <c r="F1186" s="267"/>
      <c r="G1186" s="267"/>
      <c r="H1186" s="267"/>
      <c r="I1186" s="412"/>
      <c r="J1186" s="267"/>
    </row>
    <row r="1187" spans="1:10" ht="12.75">
      <c r="A1187" s="267"/>
      <c r="B1187" s="267"/>
      <c r="C1187" s="267"/>
      <c r="D1187" s="267"/>
      <c r="E1187" s="267"/>
      <c r="F1187" s="267"/>
      <c r="G1187" s="267"/>
      <c r="H1187" s="267"/>
      <c r="I1187" s="412"/>
      <c r="J1187" s="267"/>
    </row>
    <row r="1188" spans="1:10" ht="12.75">
      <c r="A1188" s="267"/>
      <c r="B1188" s="267"/>
      <c r="C1188" s="267"/>
      <c r="D1188" s="267"/>
      <c r="E1188" s="267"/>
      <c r="F1188" s="267"/>
      <c r="G1188" s="267"/>
      <c r="H1188" s="267"/>
      <c r="I1188" s="412"/>
      <c r="J1188" s="267"/>
    </row>
    <row r="1189" spans="1:10" ht="12.75">
      <c r="A1189" s="267"/>
      <c r="B1189" s="267"/>
      <c r="C1189" s="267"/>
      <c r="D1189" s="267"/>
      <c r="E1189" s="267"/>
      <c r="F1189" s="267"/>
      <c r="G1189" s="267"/>
      <c r="H1189" s="267"/>
      <c r="I1189" s="412"/>
      <c r="J1189" s="267"/>
    </row>
    <row r="1190" spans="1:10" ht="12.75">
      <c r="A1190" s="267"/>
      <c r="B1190" s="267"/>
      <c r="C1190" s="267"/>
      <c r="D1190" s="267"/>
      <c r="E1190" s="267"/>
      <c r="F1190" s="267"/>
      <c r="G1190" s="267"/>
      <c r="H1190" s="267"/>
      <c r="I1190" s="412"/>
      <c r="J1190" s="267"/>
    </row>
    <row r="1191" spans="1:10" ht="12.75">
      <c r="A1191" s="267"/>
      <c r="B1191" s="267"/>
      <c r="C1191" s="267"/>
      <c r="D1191" s="267"/>
      <c r="E1191" s="267"/>
      <c r="F1191" s="267"/>
      <c r="G1191" s="267"/>
      <c r="H1191" s="267"/>
      <c r="I1191" s="412"/>
      <c r="J1191" s="267"/>
    </row>
    <row r="1192" spans="1:10" ht="12.75">
      <c r="A1192" s="267"/>
      <c r="B1192" s="267"/>
      <c r="C1192" s="267"/>
      <c r="D1192" s="267"/>
      <c r="E1192" s="267"/>
      <c r="F1192" s="267"/>
      <c r="G1192" s="267"/>
      <c r="H1192" s="267"/>
      <c r="I1192" s="412"/>
      <c r="J1192" s="267"/>
    </row>
    <row r="1193" spans="1:10" ht="12.75">
      <c r="A1193" s="267"/>
      <c r="B1193" s="267"/>
      <c r="C1193" s="267"/>
      <c r="D1193" s="267"/>
      <c r="E1193" s="267"/>
      <c r="F1193" s="267"/>
      <c r="G1193" s="267"/>
      <c r="H1193" s="267"/>
      <c r="I1193" s="412"/>
      <c r="J1193" s="267"/>
    </row>
    <row r="1194" spans="1:10" ht="12.75">
      <c r="A1194" s="267"/>
      <c r="B1194" s="267"/>
      <c r="C1194" s="267"/>
      <c r="D1194" s="267"/>
      <c r="E1194" s="267"/>
      <c r="F1194" s="267"/>
      <c r="G1194" s="267"/>
      <c r="H1194" s="267"/>
      <c r="I1194" s="412"/>
      <c r="J1194" s="267"/>
    </row>
    <row r="1195" spans="1:10" ht="12.75">
      <c r="A1195" s="267"/>
      <c r="B1195" s="267"/>
      <c r="C1195" s="267"/>
      <c r="D1195" s="267"/>
      <c r="E1195" s="267"/>
      <c r="F1195" s="267"/>
      <c r="G1195" s="267"/>
      <c r="H1195" s="267"/>
      <c r="I1195" s="412"/>
      <c r="J1195" s="267"/>
    </row>
    <row r="1196" spans="1:10" ht="12.75">
      <c r="A1196" s="267"/>
      <c r="B1196" s="267"/>
      <c r="C1196" s="267"/>
      <c r="D1196" s="267"/>
      <c r="E1196" s="267"/>
      <c r="F1196" s="267"/>
      <c r="G1196" s="267"/>
      <c r="H1196" s="267"/>
      <c r="I1196" s="412"/>
      <c r="J1196" s="267"/>
    </row>
    <row r="1197" spans="1:10" ht="12.75">
      <c r="A1197" s="267"/>
      <c r="B1197" s="267"/>
      <c r="C1197" s="267"/>
      <c r="D1197" s="267"/>
      <c r="E1197" s="267"/>
      <c r="F1197" s="267"/>
      <c r="G1197" s="267"/>
      <c r="H1197" s="267"/>
      <c r="I1197" s="412"/>
      <c r="J1197" s="267"/>
    </row>
    <row r="1198" spans="1:10" ht="12.75">
      <c r="A1198" s="267"/>
      <c r="B1198" s="267"/>
      <c r="C1198" s="267"/>
      <c r="D1198" s="267"/>
      <c r="E1198" s="267"/>
      <c r="F1198" s="267"/>
      <c r="G1198" s="267"/>
      <c r="H1198" s="267"/>
      <c r="I1198" s="412"/>
      <c r="J1198" s="267"/>
    </row>
    <row r="1199" spans="1:10" ht="12.75">
      <c r="A1199" s="267"/>
      <c r="B1199" s="267"/>
      <c r="C1199" s="267"/>
      <c r="D1199" s="267"/>
      <c r="E1199" s="267"/>
      <c r="F1199" s="267"/>
      <c r="G1199" s="267"/>
      <c r="H1199" s="267"/>
      <c r="I1199" s="412"/>
      <c r="J1199" s="267"/>
    </row>
    <row r="1200" spans="1:10" ht="12.75">
      <c r="A1200" s="267"/>
      <c r="B1200" s="267"/>
      <c r="C1200" s="267"/>
      <c r="D1200" s="267"/>
      <c r="E1200" s="267"/>
      <c r="F1200" s="267"/>
      <c r="G1200" s="267"/>
      <c r="H1200" s="267"/>
      <c r="I1200" s="412"/>
      <c r="J1200" s="267"/>
    </row>
    <row r="1201" spans="1:10" ht="12.75">
      <c r="A1201" s="267"/>
      <c r="B1201" s="267"/>
      <c r="C1201" s="267"/>
      <c r="D1201" s="267"/>
      <c r="E1201" s="267"/>
      <c r="F1201" s="267"/>
      <c r="G1201" s="267"/>
      <c r="H1201" s="267"/>
      <c r="I1201" s="412"/>
      <c r="J1201" s="267"/>
    </row>
    <row r="1202" spans="1:10" ht="12.75">
      <c r="A1202" s="267"/>
      <c r="B1202" s="267"/>
      <c r="C1202" s="267"/>
      <c r="D1202" s="267"/>
      <c r="E1202" s="267"/>
      <c r="F1202" s="267"/>
      <c r="G1202" s="267"/>
      <c r="H1202" s="267"/>
      <c r="I1202" s="412"/>
      <c r="J1202" s="267"/>
    </row>
    <row r="1203" spans="1:10" ht="12.75">
      <c r="A1203" s="267"/>
      <c r="B1203" s="267"/>
      <c r="C1203" s="267"/>
      <c r="D1203" s="267"/>
      <c r="E1203" s="267"/>
      <c r="F1203" s="267"/>
      <c r="G1203" s="267"/>
      <c r="H1203" s="267"/>
      <c r="I1203" s="412"/>
      <c r="J1203" s="267"/>
    </row>
    <row r="1204" spans="1:10" ht="12.75">
      <c r="A1204" s="267"/>
      <c r="B1204" s="267"/>
      <c r="C1204" s="267"/>
      <c r="D1204" s="267"/>
      <c r="E1204" s="267"/>
      <c r="F1204" s="267"/>
      <c r="G1204" s="267"/>
      <c r="H1204" s="267"/>
      <c r="I1204" s="412"/>
      <c r="J1204" s="267"/>
    </row>
    <row r="1205" spans="1:10" ht="12.75">
      <c r="A1205" s="267"/>
      <c r="B1205" s="267"/>
      <c r="C1205" s="267"/>
      <c r="D1205" s="267"/>
      <c r="E1205" s="267"/>
      <c r="F1205" s="267"/>
      <c r="G1205" s="267"/>
      <c r="H1205" s="267"/>
      <c r="I1205" s="412"/>
      <c r="J1205" s="267"/>
    </row>
    <row r="1206" spans="1:10" ht="12.75">
      <c r="A1206" s="267"/>
      <c r="B1206" s="267"/>
      <c r="C1206" s="267"/>
      <c r="D1206" s="267"/>
      <c r="E1206" s="267"/>
      <c r="F1206" s="267"/>
      <c r="G1206" s="267"/>
      <c r="H1206" s="267"/>
      <c r="I1206" s="412"/>
      <c r="J1206" s="267"/>
    </row>
    <row r="1207" spans="1:10" ht="12.75">
      <c r="A1207" s="267"/>
      <c r="B1207" s="267"/>
      <c r="C1207" s="267"/>
      <c r="D1207" s="267"/>
      <c r="E1207" s="267"/>
      <c r="F1207" s="267"/>
      <c r="G1207" s="267"/>
      <c r="H1207" s="267"/>
      <c r="I1207" s="412"/>
      <c r="J1207" s="267"/>
    </row>
    <row r="1208" spans="1:10" ht="12.75">
      <c r="A1208" s="267"/>
      <c r="B1208" s="267"/>
      <c r="C1208" s="267"/>
      <c r="D1208" s="267"/>
      <c r="E1208" s="267"/>
      <c r="F1208" s="267"/>
      <c r="G1208" s="267"/>
      <c r="H1208" s="267"/>
      <c r="I1208" s="412"/>
      <c r="J1208" s="267"/>
    </row>
    <row r="1209" spans="1:10" ht="12.75">
      <c r="A1209" s="267"/>
      <c r="B1209" s="267"/>
      <c r="C1209" s="267"/>
      <c r="D1209" s="267"/>
      <c r="E1209" s="267"/>
      <c r="F1209" s="267"/>
      <c r="G1209" s="267"/>
      <c r="H1209" s="267"/>
      <c r="I1209" s="412"/>
      <c r="J1209" s="267"/>
    </row>
    <row r="1210" spans="1:10" ht="12.75">
      <c r="A1210" s="267"/>
      <c r="B1210" s="267"/>
      <c r="C1210" s="267"/>
      <c r="D1210" s="267"/>
      <c r="E1210" s="267"/>
      <c r="F1210" s="267"/>
      <c r="G1210" s="267"/>
      <c r="H1210" s="267"/>
      <c r="I1210" s="412"/>
      <c r="J1210" s="267"/>
    </row>
    <row r="1211" spans="1:10" ht="12.75">
      <c r="A1211" s="267"/>
      <c r="B1211" s="267"/>
      <c r="C1211" s="267"/>
      <c r="D1211" s="267"/>
      <c r="E1211" s="267"/>
      <c r="F1211" s="267"/>
      <c r="G1211" s="267"/>
      <c r="H1211" s="267"/>
      <c r="I1211" s="412"/>
      <c r="J1211" s="267"/>
    </row>
    <row r="1212" spans="1:10" ht="12.75">
      <c r="A1212" s="267"/>
      <c r="B1212" s="267"/>
      <c r="C1212" s="267"/>
      <c r="D1212" s="267"/>
      <c r="E1212" s="267"/>
      <c r="F1212" s="267"/>
      <c r="G1212" s="267"/>
      <c r="H1212" s="267"/>
      <c r="I1212" s="412"/>
      <c r="J1212" s="267"/>
    </row>
    <row r="1213" spans="1:10" ht="12.75">
      <c r="A1213" s="267"/>
      <c r="B1213" s="267"/>
      <c r="C1213" s="267"/>
      <c r="D1213" s="267"/>
      <c r="E1213" s="267"/>
      <c r="F1213" s="267"/>
      <c r="G1213" s="267"/>
      <c r="H1213" s="267"/>
      <c r="I1213" s="412"/>
      <c r="J1213" s="267"/>
    </row>
    <row r="1214" spans="1:10" ht="12.75">
      <c r="A1214" s="267"/>
      <c r="B1214" s="267"/>
      <c r="C1214" s="267"/>
      <c r="D1214" s="267"/>
      <c r="E1214" s="267"/>
      <c r="F1214" s="267"/>
      <c r="G1214" s="267"/>
      <c r="H1214" s="267"/>
      <c r="I1214" s="412"/>
      <c r="J1214" s="267"/>
    </row>
    <row r="1215" spans="1:10" ht="12.75">
      <c r="A1215" s="267"/>
      <c r="B1215" s="267"/>
      <c r="C1215" s="267"/>
      <c r="D1215" s="267"/>
      <c r="E1215" s="267"/>
      <c r="F1215" s="267"/>
      <c r="G1215" s="267"/>
      <c r="H1215" s="267"/>
      <c r="I1215" s="412"/>
      <c r="J1215" s="267"/>
    </row>
    <row r="1216" spans="1:10" ht="12.75">
      <c r="A1216" s="267"/>
      <c r="B1216" s="267"/>
      <c r="C1216" s="267"/>
      <c r="D1216" s="267"/>
      <c r="E1216" s="267"/>
      <c r="F1216" s="267"/>
      <c r="G1216" s="267"/>
      <c r="H1216" s="267"/>
      <c r="I1216" s="412"/>
      <c r="J1216" s="267"/>
    </row>
    <row r="1217" spans="1:10" ht="12.75">
      <c r="A1217" s="267"/>
      <c r="B1217" s="267"/>
      <c r="C1217" s="267"/>
      <c r="D1217" s="267"/>
      <c r="E1217" s="267"/>
      <c r="F1217" s="267"/>
      <c r="G1217" s="267"/>
      <c r="H1217" s="267"/>
      <c r="I1217" s="412"/>
      <c r="J1217" s="267"/>
    </row>
    <row r="1218" spans="1:10" ht="12.75">
      <c r="A1218" s="267"/>
      <c r="B1218" s="267"/>
      <c r="C1218" s="267"/>
      <c r="D1218" s="267"/>
      <c r="E1218" s="267"/>
      <c r="F1218" s="267"/>
      <c r="G1218" s="267"/>
      <c r="H1218" s="267"/>
      <c r="I1218" s="412"/>
      <c r="J1218" s="267"/>
    </row>
    <row r="1219" spans="1:10" ht="12.75">
      <c r="A1219" s="267"/>
      <c r="B1219" s="267"/>
      <c r="C1219" s="267"/>
      <c r="D1219" s="267"/>
      <c r="E1219" s="267"/>
      <c r="F1219" s="267"/>
      <c r="G1219" s="267"/>
      <c r="H1219" s="267"/>
      <c r="I1219" s="412"/>
      <c r="J1219" s="267"/>
    </row>
    <row r="1220" spans="1:10" ht="12.75">
      <c r="A1220" s="267"/>
      <c r="B1220" s="267"/>
      <c r="C1220" s="267"/>
      <c r="D1220" s="267"/>
      <c r="E1220" s="267"/>
      <c r="F1220" s="267"/>
      <c r="G1220" s="267"/>
      <c r="H1220" s="267"/>
      <c r="I1220" s="412"/>
      <c r="J1220" s="267"/>
    </row>
    <row r="1221" spans="1:10" ht="12.75">
      <c r="A1221" s="267"/>
      <c r="B1221" s="267"/>
      <c r="C1221" s="267"/>
      <c r="D1221" s="267"/>
      <c r="E1221" s="267"/>
      <c r="F1221" s="267"/>
      <c r="G1221" s="267"/>
      <c r="H1221" s="267"/>
      <c r="I1221" s="412"/>
      <c r="J1221" s="267"/>
    </row>
    <row r="1222" spans="1:10" ht="12.75">
      <c r="A1222" s="267"/>
      <c r="B1222" s="267"/>
      <c r="C1222" s="267"/>
      <c r="D1222" s="267"/>
      <c r="E1222" s="267"/>
      <c r="F1222" s="267"/>
      <c r="G1222" s="267"/>
      <c r="H1222" s="267"/>
      <c r="I1222" s="412"/>
      <c r="J1222" s="267"/>
    </row>
    <row r="1223" spans="1:10" ht="12.75">
      <c r="A1223" s="267"/>
      <c r="B1223" s="267"/>
      <c r="C1223" s="267"/>
      <c r="D1223" s="267"/>
      <c r="E1223" s="267"/>
      <c r="F1223" s="267"/>
      <c r="G1223" s="267"/>
      <c r="H1223" s="267"/>
      <c r="I1223" s="412"/>
      <c r="J1223" s="267"/>
    </row>
    <row r="1224" spans="1:10" ht="12.75">
      <c r="A1224" s="267"/>
      <c r="B1224" s="267"/>
      <c r="C1224" s="267"/>
      <c r="D1224" s="267"/>
      <c r="E1224" s="267"/>
      <c r="F1224" s="267"/>
      <c r="G1224" s="267"/>
      <c r="H1224" s="267"/>
      <c r="I1224" s="412"/>
      <c r="J1224" s="267"/>
    </row>
    <row r="1225" spans="1:10" ht="12.75">
      <c r="A1225" s="267"/>
      <c r="B1225" s="267"/>
      <c r="C1225" s="267"/>
      <c r="D1225" s="267"/>
      <c r="E1225" s="267"/>
      <c r="F1225" s="267"/>
      <c r="G1225" s="267"/>
      <c r="H1225" s="267"/>
      <c r="I1225" s="412"/>
      <c r="J1225" s="267"/>
    </row>
    <row r="1226" spans="1:10" ht="12.75">
      <c r="A1226" s="267"/>
      <c r="B1226" s="267"/>
      <c r="C1226" s="267"/>
      <c r="D1226" s="267"/>
      <c r="E1226" s="267"/>
      <c r="F1226" s="267"/>
      <c r="G1226" s="267"/>
      <c r="H1226" s="267"/>
      <c r="I1226" s="412"/>
      <c r="J1226" s="267"/>
    </row>
    <row r="1227" spans="1:10" ht="12.75">
      <c r="A1227" s="267"/>
      <c r="B1227" s="267"/>
      <c r="C1227" s="267"/>
      <c r="D1227" s="267"/>
      <c r="E1227" s="267"/>
      <c r="F1227" s="267"/>
      <c r="G1227" s="267"/>
      <c r="H1227" s="267"/>
      <c r="I1227" s="412"/>
      <c r="J1227" s="267"/>
    </row>
    <row r="1228" spans="1:10" ht="12.75">
      <c r="A1228" s="267"/>
      <c r="B1228" s="267"/>
      <c r="C1228" s="267"/>
      <c r="D1228" s="267"/>
      <c r="E1228" s="267"/>
      <c r="F1228" s="267"/>
      <c r="G1228" s="267"/>
      <c r="H1228" s="267"/>
      <c r="I1228" s="412"/>
      <c r="J1228" s="267"/>
    </row>
    <row r="1229" spans="1:10" ht="12.75">
      <c r="A1229" s="267"/>
      <c r="B1229" s="267"/>
      <c r="C1229" s="267"/>
      <c r="D1229" s="267"/>
      <c r="E1229" s="267"/>
      <c r="F1229" s="267"/>
      <c r="G1229" s="267"/>
      <c r="H1229" s="267"/>
      <c r="I1229" s="412"/>
      <c r="J1229" s="267"/>
    </row>
    <row r="1230" spans="1:10" ht="12.75">
      <c r="A1230" s="267"/>
      <c r="B1230" s="267"/>
      <c r="C1230" s="267"/>
      <c r="D1230" s="267"/>
      <c r="E1230" s="267"/>
      <c r="F1230" s="267"/>
      <c r="G1230" s="267"/>
      <c r="H1230" s="267"/>
      <c r="I1230" s="412"/>
      <c r="J1230" s="267"/>
    </row>
    <row r="1231" spans="1:10" ht="12.75">
      <c r="A1231" s="267"/>
      <c r="B1231" s="267"/>
      <c r="C1231" s="267"/>
      <c r="D1231" s="267"/>
      <c r="E1231" s="267"/>
      <c r="F1231" s="267"/>
      <c r="G1231" s="267"/>
      <c r="H1231" s="267"/>
      <c r="I1231" s="412"/>
      <c r="J1231" s="267"/>
    </row>
    <row r="1232" spans="1:10" ht="12.75">
      <c r="A1232" s="267"/>
      <c r="B1232" s="267"/>
      <c r="C1232" s="267"/>
      <c r="D1232" s="267"/>
      <c r="E1232" s="267"/>
      <c r="F1232" s="267"/>
      <c r="G1232" s="267"/>
      <c r="H1232" s="267"/>
      <c r="I1232" s="412"/>
      <c r="J1232" s="267"/>
    </row>
    <row r="1233" spans="1:10" ht="12.75">
      <c r="A1233" s="267"/>
      <c r="B1233" s="267"/>
      <c r="C1233" s="267"/>
      <c r="D1233" s="267"/>
      <c r="E1233" s="267"/>
      <c r="F1233" s="267"/>
      <c r="G1233" s="267"/>
      <c r="H1233" s="267"/>
      <c r="I1233" s="412"/>
      <c r="J1233" s="267"/>
    </row>
    <row r="1234" spans="1:10" ht="12.75">
      <c r="A1234" s="267"/>
      <c r="B1234" s="267"/>
      <c r="C1234" s="267"/>
      <c r="D1234" s="267"/>
      <c r="E1234" s="267"/>
      <c r="F1234" s="267"/>
      <c r="G1234" s="267"/>
      <c r="H1234" s="267"/>
      <c r="I1234" s="412"/>
      <c r="J1234" s="267"/>
    </row>
    <row r="1235" spans="1:10" ht="12.75">
      <c r="A1235" s="267"/>
      <c r="B1235" s="267"/>
      <c r="C1235" s="267"/>
      <c r="D1235" s="267"/>
      <c r="E1235" s="267"/>
      <c r="F1235" s="267"/>
      <c r="G1235" s="267"/>
      <c r="H1235" s="267"/>
      <c r="I1235" s="412"/>
      <c r="J1235" s="267"/>
    </row>
    <row r="1236" spans="1:10" ht="12.75">
      <c r="A1236" s="267"/>
      <c r="B1236" s="267"/>
      <c r="C1236" s="267"/>
      <c r="D1236" s="267"/>
      <c r="E1236" s="267"/>
      <c r="F1236" s="267"/>
      <c r="G1236" s="267"/>
      <c r="H1236" s="267"/>
      <c r="I1236" s="412"/>
      <c r="J1236" s="267"/>
    </row>
    <row r="1237" spans="1:10" ht="12.75">
      <c r="A1237" s="267"/>
      <c r="B1237" s="267"/>
      <c r="C1237" s="267"/>
      <c r="D1237" s="267"/>
      <c r="E1237" s="267"/>
      <c r="F1237" s="267"/>
      <c r="G1237" s="267"/>
      <c r="H1237" s="267"/>
      <c r="I1237" s="412"/>
      <c r="J1237" s="267"/>
    </row>
    <row r="1238" spans="1:10" ht="12.75">
      <c r="A1238" s="267"/>
      <c r="B1238" s="267"/>
      <c r="C1238" s="267"/>
      <c r="D1238" s="267"/>
      <c r="E1238" s="267"/>
      <c r="F1238" s="267"/>
      <c r="G1238" s="267"/>
      <c r="H1238" s="267"/>
      <c r="I1238" s="412"/>
      <c r="J1238" s="267"/>
    </row>
    <row r="1239" spans="1:10" ht="12.75">
      <c r="A1239" s="267"/>
      <c r="B1239" s="267"/>
      <c r="C1239" s="267"/>
      <c r="D1239" s="267"/>
      <c r="E1239" s="267"/>
      <c r="F1239" s="267"/>
      <c r="G1239" s="267"/>
      <c r="H1239" s="267"/>
      <c r="I1239" s="412"/>
      <c r="J1239" s="267"/>
    </row>
    <row r="1240" spans="1:10" ht="12.75">
      <c r="A1240" s="267"/>
      <c r="B1240" s="267"/>
      <c r="C1240" s="267"/>
      <c r="D1240" s="267"/>
      <c r="E1240" s="267"/>
      <c r="F1240" s="267"/>
      <c r="G1240" s="267"/>
      <c r="H1240" s="267"/>
      <c r="I1240" s="412"/>
      <c r="J1240" s="267"/>
    </row>
    <row r="1241" spans="1:10" ht="12.75">
      <c r="A1241" s="267"/>
      <c r="B1241" s="267"/>
      <c r="C1241" s="267"/>
      <c r="D1241" s="267"/>
      <c r="E1241" s="267"/>
      <c r="F1241" s="267"/>
      <c r="G1241" s="267"/>
      <c r="H1241" s="267"/>
      <c r="I1241" s="412"/>
      <c r="J1241" s="267"/>
    </row>
    <row r="1242" spans="1:10" ht="12.75">
      <c r="A1242" s="267"/>
      <c r="B1242" s="267"/>
      <c r="C1242" s="267"/>
      <c r="D1242" s="267"/>
      <c r="E1242" s="267"/>
      <c r="F1242" s="267"/>
      <c r="G1242" s="267"/>
      <c r="H1242" s="267"/>
      <c r="I1242" s="412"/>
      <c r="J1242" s="267"/>
    </row>
    <row r="1243" spans="1:10" ht="12.75">
      <c r="A1243" s="267"/>
      <c r="B1243" s="267"/>
      <c r="C1243" s="267"/>
      <c r="D1243" s="267"/>
      <c r="E1243" s="267"/>
      <c r="F1243" s="267"/>
      <c r="G1243" s="267"/>
      <c r="H1243" s="267"/>
      <c r="I1243" s="412"/>
      <c r="J1243" s="267"/>
    </row>
    <row r="1244" spans="1:10" ht="12.75">
      <c r="A1244" s="267"/>
      <c r="B1244" s="267"/>
      <c r="C1244" s="267"/>
      <c r="D1244" s="267"/>
      <c r="E1244" s="267"/>
      <c r="F1244" s="267"/>
      <c r="G1244" s="267"/>
      <c r="H1244" s="267"/>
      <c r="I1244" s="412"/>
      <c r="J1244" s="267"/>
    </row>
    <row r="1245" spans="1:10" ht="12.75">
      <c r="A1245" s="267"/>
      <c r="B1245" s="267"/>
      <c r="C1245" s="267"/>
      <c r="D1245" s="267"/>
      <c r="E1245" s="267"/>
      <c r="F1245" s="267"/>
      <c r="G1245" s="267"/>
      <c r="H1245" s="267"/>
      <c r="I1245" s="412"/>
      <c r="J1245" s="267"/>
    </row>
    <row r="1246" spans="1:10" ht="12.75">
      <c r="A1246" s="267"/>
      <c r="B1246" s="267"/>
      <c r="C1246" s="267"/>
      <c r="D1246" s="267"/>
      <c r="E1246" s="267"/>
      <c r="F1246" s="267"/>
      <c r="G1246" s="267"/>
      <c r="H1246" s="267"/>
      <c r="I1246" s="412"/>
      <c r="J1246" s="267"/>
    </row>
    <row r="1247" spans="1:10" ht="12.75">
      <c r="A1247" s="267"/>
      <c r="B1247" s="267"/>
      <c r="C1247" s="267"/>
      <c r="D1247" s="267"/>
      <c r="E1247" s="267"/>
      <c r="F1247" s="267"/>
      <c r="G1247" s="267"/>
      <c r="H1247" s="267"/>
      <c r="I1247" s="412"/>
      <c r="J1247" s="267"/>
    </row>
    <row r="1248" spans="1:10" ht="12.75">
      <c r="A1248" s="267"/>
      <c r="B1248" s="267"/>
      <c r="C1248" s="267"/>
      <c r="D1248" s="267"/>
      <c r="E1248" s="267"/>
      <c r="F1248" s="267"/>
      <c r="G1248" s="267"/>
      <c r="H1248" s="267"/>
      <c r="I1248" s="412"/>
      <c r="J1248" s="267"/>
    </row>
    <row r="1249" spans="1:10" ht="12.75">
      <c r="A1249" s="267"/>
      <c r="B1249" s="267"/>
      <c r="C1249" s="267"/>
      <c r="D1249" s="267"/>
      <c r="E1249" s="267"/>
      <c r="F1249" s="267"/>
      <c r="G1249" s="267"/>
      <c r="H1249" s="267"/>
      <c r="I1249" s="412"/>
      <c r="J1249" s="267"/>
    </row>
    <row r="1250" spans="1:10" ht="12.75">
      <c r="A1250" s="267"/>
      <c r="B1250" s="267"/>
      <c r="C1250" s="267"/>
      <c r="D1250" s="267"/>
      <c r="E1250" s="267"/>
      <c r="F1250" s="267"/>
      <c r="G1250" s="267"/>
      <c r="H1250" s="267"/>
      <c r="I1250" s="412"/>
      <c r="J1250" s="267"/>
    </row>
    <row r="1251" spans="1:10" ht="12.75">
      <c r="A1251" s="267"/>
      <c r="B1251" s="267"/>
      <c r="C1251" s="267"/>
      <c r="D1251" s="267"/>
      <c r="E1251" s="267"/>
      <c r="F1251" s="267"/>
      <c r="G1251" s="267"/>
      <c r="H1251" s="267"/>
      <c r="I1251" s="412"/>
      <c r="J1251" s="267"/>
    </row>
    <row r="1252" spans="1:10" ht="12.75">
      <c r="A1252" s="267"/>
      <c r="B1252" s="267"/>
      <c r="C1252" s="267"/>
      <c r="D1252" s="267"/>
      <c r="E1252" s="267"/>
      <c r="F1252" s="267"/>
      <c r="G1252" s="267"/>
      <c r="H1252" s="267"/>
      <c r="I1252" s="412"/>
      <c r="J1252" s="267"/>
    </row>
    <row r="1253" spans="1:10" ht="12.75">
      <c r="A1253" s="267"/>
      <c r="B1253" s="267"/>
      <c r="C1253" s="267"/>
      <c r="D1253" s="267"/>
      <c r="E1253" s="267"/>
      <c r="F1253" s="267"/>
      <c r="G1253" s="267"/>
      <c r="H1253" s="267"/>
      <c r="I1253" s="412"/>
      <c r="J1253" s="267"/>
    </row>
    <row r="1254" spans="1:10" ht="12.75">
      <c r="A1254" s="267"/>
      <c r="B1254" s="267"/>
      <c r="C1254" s="267"/>
      <c r="D1254" s="267"/>
      <c r="E1254" s="267"/>
      <c r="F1254" s="267"/>
      <c r="G1254" s="267"/>
      <c r="H1254" s="267"/>
      <c r="I1254" s="412"/>
      <c r="J1254" s="267"/>
    </row>
    <row r="1255" spans="1:10" ht="12.75">
      <c r="A1255" s="267"/>
      <c r="B1255" s="267"/>
      <c r="C1255" s="267"/>
      <c r="D1255" s="267"/>
      <c r="E1255" s="267"/>
      <c r="F1255" s="267"/>
      <c r="G1255" s="267"/>
      <c r="H1255" s="267"/>
      <c r="I1255" s="412"/>
      <c r="J1255" s="267"/>
    </row>
    <row r="1256" spans="1:10" ht="12.75">
      <c r="A1256" s="267"/>
      <c r="B1256" s="267"/>
      <c r="C1256" s="267"/>
      <c r="D1256" s="267"/>
      <c r="E1256" s="267"/>
      <c r="F1256" s="267"/>
      <c r="G1256" s="267"/>
      <c r="H1256" s="267"/>
      <c r="I1256" s="412"/>
      <c r="J1256" s="267"/>
    </row>
    <row r="1257" spans="1:10" ht="12.75">
      <c r="A1257" s="267"/>
      <c r="B1257" s="267"/>
      <c r="C1257" s="267"/>
      <c r="D1257" s="267"/>
      <c r="E1257" s="267"/>
      <c r="F1257" s="267"/>
      <c r="G1257" s="267"/>
      <c r="H1257" s="267"/>
      <c r="I1257" s="412"/>
      <c r="J1257" s="267"/>
    </row>
    <row r="1258" spans="1:10" ht="12.75">
      <c r="A1258" s="267"/>
      <c r="B1258" s="267"/>
      <c r="C1258" s="267"/>
      <c r="D1258" s="267"/>
      <c r="E1258" s="267"/>
      <c r="F1258" s="267"/>
      <c r="G1258" s="267"/>
      <c r="H1258" s="267"/>
      <c r="I1258" s="412"/>
      <c r="J1258" s="267"/>
    </row>
    <row r="1259" spans="1:10" ht="12.75">
      <c r="A1259" s="267"/>
      <c r="B1259" s="267"/>
      <c r="C1259" s="267"/>
      <c r="D1259" s="267"/>
      <c r="E1259" s="267"/>
      <c r="F1259" s="267"/>
      <c r="G1259" s="267"/>
      <c r="H1259" s="267"/>
      <c r="I1259" s="412"/>
      <c r="J1259" s="267"/>
    </row>
    <row r="1260" spans="1:10" ht="12.75">
      <c r="A1260" s="267"/>
      <c r="B1260" s="267"/>
      <c r="C1260" s="267"/>
      <c r="D1260" s="267"/>
      <c r="E1260" s="267"/>
      <c r="F1260" s="267"/>
      <c r="G1260" s="267"/>
      <c r="H1260" s="267"/>
      <c r="I1260" s="412"/>
      <c r="J1260" s="267"/>
    </row>
    <row r="1261" spans="1:10" ht="12.75">
      <c r="A1261" s="267"/>
      <c r="B1261" s="267"/>
      <c r="C1261" s="267"/>
      <c r="D1261" s="267"/>
      <c r="E1261" s="267"/>
      <c r="F1261" s="267"/>
      <c r="G1261" s="267"/>
      <c r="H1261" s="267"/>
      <c r="I1261" s="412"/>
      <c r="J1261" s="267"/>
    </row>
    <row r="1262" spans="1:10" ht="12.75">
      <c r="A1262" s="267"/>
      <c r="B1262" s="267"/>
      <c r="C1262" s="267"/>
      <c r="D1262" s="267"/>
      <c r="E1262" s="267"/>
      <c r="F1262" s="267"/>
      <c r="G1262" s="267"/>
      <c r="H1262" s="267"/>
      <c r="I1262" s="412"/>
      <c r="J1262" s="267"/>
    </row>
    <row r="1263" spans="1:10" ht="12.75">
      <c r="A1263" s="267"/>
      <c r="B1263" s="267"/>
      <c r="C1263" s="267"/>
      <c r="D1263" s="267"/>
      <c r="E1263" s="267"/>
      <c r="F1263" s="267"/>
      <c r="G1263" s="267"/>
      <c r="H1263" s="267"/>
      <c r="I1263" s="412"/>
      <c r="J1263" s="267"/>
    </row>
    <row r="1264" spans="1:10" ht="12.75">
      <c r="A1264" s="267"/>
      <c r="B1264" s="267"/>
      <c r="C1264" s="267"/>
      <c r="D1264" s="267"/>
      <c r="E1264" s="267"/>
      <c r="F1264" s="267"/>
      <c r="G1264" s="267"/>
      <c r="H1264" s="267"/>
      <c r="I1264" s="412"/>
      <c r="J1264" s="267"/>
    </row>
    <row r="1265" spans="1:10" ht="12.75">
      <c r="A1265" s="267"/>
      <c r="B1265" s="267"/>
      <c r="C1265" s="267"/>
      <c r="D1265" s="267"/>
      <c r="E1265" s="267"/>
      <c r="F1265" s="267"/>
      <c r="G1265" s="267"/>
      <c r="H1265" s="267"/>
      <c r="I1265" s="412"/>
      <c r="J1265" s="267"/>
    </row>
    <row r="1266" spans="1:10" ht="12.75">
      <c r="A1266" s="267"/>
      <c r="B1266" s="267"/>
      <c r="C1266" s="267"/>
      <c r="D1266" s="267"/>
      <c r="E1266" s="267"/>
      <c r="F1266" s="267"/>
      <c r="G1266" s="267"/>
      <c r="H1266" s="267"/>
      <c r="I1266" s="412"/>
      <c r="J1266" s="267"/>
    </row>
    <row r="1267" spans="1:10" ht="12.75">
      <c r="A1267" s="267"/>
      <c r="B1267" s="267"/>
      <c r="C1267" s="267"/>
      <c r="D1267" s="267"/>
      <c r="E1267" s="267"/>
      <c r="F1267" s="267"/>
      <c r="G1267" s="267"/>
      <c r="H1267" s="267"/>
      <c r="I1267" s="412"/>
      <c r="J1267" s="267"/>
    </row>
    <row r="1268" spans="1:10" ht="12.75">
      <c r="A1268" s="267"/>
      <c r="B1268" s="267"/>
      <c r="C1268" s="267"/>
      <c r="D1268" s="267"/>
      <c r="E1268" s="267"/>
      <c r="F1268" s="267"/>
      <c r="G1268" s="267"/>
      <c r="H1268" s="267"/>
      <c r="I1268" s="412"/>
      <c r="J1268" s="267"/>
    </row>
    <row r="1269" spans="1:10" ht="12.75">
      <c r="A1269" s="267"/>
      <c r="B1269" s="267"/>
      <c r="C1269" s="267"/>
      <c r="D1269" s="267"/>
      <c r="E1269" s="267"/>
      <c r="F1269" s="267"/>
      <c r="G1269" s="267"/>
      <c r="H1269" s="267"/>
      <c r="I1269" s="412"/>
      <c r="J1269" s="267"/>
    </row>
    <row r="1270" spans="1:10" ht="12.75">
      <c r="A1270" s="267"/>
      <c r="B1270" s="267"/>
      <c r="C1270" s="267"/>
      <c r="D1270" s="267"/>
      <c r="E1270" s="267"/>
      <c r="F1270" s="267"/>
      <c r="G1270" s="267"/>
      <c r="H1270" s="267"/>
      <c r="I1270" s="412"/>
      <c r="J1270" s="267"/>
    </row>
    <row r="1271" spans="1:10" ht="12.75">
      <c r="A1271" s="267"/>
      <c r="B1271" s="267"/>
      <c r="C1271" s="267"/>
      <c r="D1271" s="267"/>
      <c r="E1271" s="267"/>
      <c r="F1271" s="267"/>
      <c r="G1271" s="267"/>
      <c r="H1271" s="267"/>
      <c r="I1271" s="412"/>
      <c r="J1271" s="267"/>
    </row>
    <row r="1272" spans="1:10" ht="12.75">
      <c r="A1272" s="267"/>
      <c r="B1272" s="267"/>
      <c r="C1272" s="267"/>
      <c r="D1272" s="267"/>
      <c r="E1272" s="267"/>
      <c r="F1272" s="267"/>
      <c r="G1272" s="267"/>
      <c r="H1272" s="267"/>
      <c r="I1272" s="412"/>
      <c r="J1272" s="267"/>
    </row>
    <row r="1273" spans="1:10" ht="12.75">
      <c r="A1273" s="267"/>
      <c r="B1273" s="267"/>
      <c r="C1273" s="267"/>
      <c r="D1273" s="267"/>
      <c r="E1273" s="267"/>
      <c r="F1273" s="267"/>
      <c r="G1273" s="267"/>
      <c r="H1273" s="267"/>
      <c r="I1273" s="412"/>
      <c r="J1273" s="267"/>
    </row>
    <row r="1274" spans="1:10" ht="12.75">
      <c r="A1274" s="267"/>
      <c r="B1274" s="267"/>
      <c r="C1274" s="267"/>
      <c r="D1274" s="267"/>
      <c r="E1274" s="267"/>
      <c r="F1274" s="267"/>
      <c r="G1274" s="267"/>
      <c r="H1274" s="267"/>
      <c r="I1274" s="412"/>
      <c r="J1274" s="267"/>
    </row>
    <row r="1275" spans="1:10" ht="12.75">
      <c r="A1275" s="267"/>
      <c r="B1275" s="267"/>
      <c r="C1275" s="267"/>
      <c r="D1275" s="267"/>
      <c r="E1275" s="267"/>
      <c r="F1275" s="267"/>
      <c r="G1275" s="267"/>
      <c r="H1275" s="267"/>
      <c r="I1275" s="412"/>
      <c r="J1275" s="267"/>
    </row>
    <row r="1276" spans="1:10" ht="12.75">
      <c r="A1276" s="267"/>
      <c r="B1276" s="267"/>
      <c r="C1276" s="267"/>
      <c r="D1276" s="267"/>
      <c r="E1276" s="267"/>
      <c r="F1276" s="267"/>
      <c r="G1276" s="267"/>
      <c r="H1276" s="267"/>
      <c r="I1276" s="412"/>
      <c r="J1276" s="267"/>
    </row>
    <row r="1277" spans="1:10" ht="12.75">
      <c r="A1277" s="267"/>
      <c r="B1277" s="267"/>
      <c r="C1277" s="267"/>
      <c r="D1277" s="267"/>
      <c r="E1277" s="267"/>
      <c r="F1277" s="267"/>
      <c r="G1277" s="267"/>
      <c r="H1277" s="267"/>
      <c r="I1277" s="412"/>
      <c r="J1277" s="267"/>
    </row>
    <row r="1278" spans="1:10" ht="12.75">
      <c r="A1278" s="267"/>
      <c r="B1278" s="267"/>
      <c r="C1278" s="267"/>
      <c r="D1278" s="267"/>
      <c r="E1278" s="267"/>
      <c r="F1278" s="267"/>
      <c r="G1278" s="267"/>
      <c r="H1278" s="267"/>
      <c r="I1278" s="412"/>
      <c r="J1278" s="267"/>
    </row>
    <row r="1279" spans="1:10" ht="12.75">
      <c r="A1279" s="267"/>
      <c r="B1279" s="267"/>
      <c r="C1279" s="267"/>
      <c r="D1279" s="267"/>
      <c r="E1279" s="267"/>
      <c r="F1279" s="267"/>
      <c r="G1279" s="267"/>
      <c r="H1279" s="267"/>
      <c r="I1279" s="412"/>
      <c r="J1279" s="267"/>
    </row>
    <row r="1280" spans="1:10" ht="12.75">
      <c r="A1280" s="267"/>
      <c r="B1280" s="267"/>
      <c r="C1280" s="267"/>
      <c r="D1280" s="267"/>
      <c r="E1280" s="267"/>
      <c r="F1280" s="267"/>
      <c r="G1280" s="267"/>
      <c r="H1280" s="267"/>
      <c r="I1280" s="412"/>
      <c r="J1280" s="267"/>
    </row>
    <row r="1281" spans="1:10" ht="12.75">
      <c r="A1281" s="267"/>
      <c r="B1281" s="267"/>
      <c r="C1281" s="267"/>
      <c r="D1281" s="267"/>
      <c r="E1281" s="267"/>
      <c r="F1281" s="267"/>
      <c r="G1281" s="267"/>
      <c r="H1281" s="267"/>
      <c r="I1281" s="412"/>
      <c r="J1281" s="267"/>
    </row>
    <row r="1282" spans="1:10" ht="12.75">
      <c r="A1282" s="267"/>
      <c r="B1282" s="267"/>
      <c r="C1282" s="267"/>
      <c r="D1282" s="267"/>
      <c r="E1282" s="267"/>
      <c r="F1282" s="267"/>
      <c r="G1282" s="267"/>
      <c r="H1282" s="267"/>
      <c r="I1282" s="412"/>
      <c r="J1282" s="267"/>
    </row>
    <row r="1283" spans="1:10" ht="12.75">
      <c r="A1283" s="267"/>
      <c r="B1283" s="267"/>
      <c r="C1283" s="267"/>
      <c r="D1283" s="267"/>
      <c r="E1283" s="267"/>
      <c r="F1283" s="267"/>
      <c r="G1283" s="267"/>
      <c r="H1283" s="267"/>
      <c r="I1283" s="412"/>
      <c r="J1283" s="267"/>
    </row>
    <row r="1284" spans="1:10" ht="12.75">
      <c r="A1284" s="267"/>
      <c r="B1284" s="267"/>
      <c r="C1284" s="267"/>
      <c r="D1284" s="267"/>
      <c r="E1284" s="267"/>
      <c r="F1284" s="267"/>
      <c r="G1284" s="267"/>
      <c r="H1284" s="267"/>
      <c r="I1284" s="412"/>
      <c r="J1284" s="267"/>
    </row>
    <row r="1285" spans="1:10" ht="12.75">
      <c r="A1285" s="267"/>
      <c r="B1285" s="267"/>
      <c r="C1285" s="267"/>
      <c r="D1285" s="267"/>
      <c r="E1285" s="267"/>
      <c r="F1285" s="267"/>
      <c r="G1285" s="267"/>
      <c r="H1285" s="267"/>
      <c r="I1285" s="412"/>
      <c r="J1285" s="267"/>
    </row>
    <row r="1286" spans="1:10" ht="12.75">
      <c r="A1286" s="267"/>
      <c r="B1286" s="267"/>
      <c r="C1286" s="267"/>
      <c r="D1286" s="267"/>
      <c r="E1286" s="267"/>
      <c r="F1286" s="267"/>
      <c r="G1286" s="267"/>
      <c r="H1286" s="267"/>
      <c r="I1286" s="412"/>
      <c r="J1286" s="267"/>
    </row>
    <row r="1287" spans="1:10" ht="12.75">
      <c r="A1287" s="267"/>
      <c r="B1287" s="267"/>
      <c r="C1287" s="267"/>
      <c r="D1287" s="267"/>
      <c r="E1287" s="267"/>
      <c r="F1287" s="267"/>
      <c r="G1287" s="267"/>
      <c r="H1287" s="267"/>
      <c r="I1287" s="412"/>
      <c r="J1287" s="267"/>
    </row>
    <row r="1288" spans="1:10" ht="12.75">
      <c r="A1288" s="267"/>
      <c r="B1288" s="267"/>
      <c r="C1288" s="267"/>
      <c r="D1288" s="267"/>
      <c r="E1288" s="267"/>
      <c r="F1288" s="267"/>
      <c r="G1288" s="267"/>
      <c r="H1288" s="267"/>
      <c r="I1288" s="412"/>
      <c r="J1288" s="267"/>
    </row>
    <row r="1289" spans="1:10" ht="12.75">
      <c r="A1289" s="267"/>
      <c r="B1289" s="267"/>
      <c r="C1289" s="267"/>
      <c r="D1289" s="267"/>
      <c r="E1289" s="267"/>
      <c r="F1289" s="267"/>
      <c r="G1289" s="267"/>
      <c r="H1289" s="267"/>
      <c r="I1289" s="412"/>
      <c r="J1289" s="267"/>
    </row>
    <row r="1290" spans="1:10" ht="12.75">
      <c r="A1290" s="267"/>
      <c r="B1290" s="267"/>
      <c r="C1290" s="267"/>
      <c r="D1290" s="267"/>
      <c r="E1290" s="267"/>
      <c r="F1290" s="267"/>
      <c r="G1290" s="267"/>
      <c r="H1290" s="267"/>
      <c r="I1290" s="412"/>
      <c r="J1290" s="267"/>
    </row>
    <row r="1291" spans="1:10" ht="12.75">
      <c r="A1291" s="267"/>
      <c r="B1291" s="267"/>
      <c r="C1291" s="267"/>
      <c r="D1291" s="267"/>
      <c r="E1291" s="267"/>
      <c r="F1291" s="267"/>
      <c r="G1291" s="267"/>
      <c r="H1291" s="267"/>
      <c r="I1291" s="412"/>
      <c r="J1291" s="267"/>
    </row>
    <row r="1292" spans="1:10" ht="12.75">
      <c r="A1292" s="267"/>
      <c r="B1292" s="267"/>
      <c r="C1292" s="267"/>
      <c r="D1292" s="267"/>
      <c r="E1292" s="267"/>
      <c r="F1292" s="267"/>
      <c r="G1292" s="267"/>
      <c r="H1292" s="267"/>
      <c r="I1292" s="412"/>
      <c r="J1292" s="267"/>
    </row>
    <row r="1293" spans="1:10" ht="12.75">
      <c r="A1293" s="267"/>
      <c r="B1293" s="267"/>
      <c r="C1293" s="267"/>
      <c r="D1293" s="267"/>
      <c r="E1293" s="267"/>
      <c r="F1293" s="267"/>
      <c r="G1293" s="267"/>
      <c r="H1293" s="267"/>
      <c r="I1293" s="412"/>
      <c r="J1293" s="267"/>
    </row>
    <row r="1294" spans="1:10" ht="12.75">
      <c r="A1294" s="267"/>
      <c r="B1294" s="267"/>
      <c r="C1294" s="267"/>
      <c r="D1294" s="267"/>
      <c r="E1294" s="267"/>
      <c r="F1294" s="267"/>
      <c r="G1294" s="267"/>
      <c r="H1294" s="267"/>
      <c r="I1294" s="412"/>
      <c r="J1294" s="267"/>
    </row>
    <row r="1295" spans="1:10" ht="12.75">
      <c r="A1295" s="267"/>
      <c r="B1295" s="267"/>
      <c r="C1295" s="267"/>
      <c r="D1295" s="267"/>
      <c r="E1295" s="267"/>
      <c r="F1295" s="267"/>
      <c r="G1295" s="267"/>
      <c r="H1295" s="267"/>
      <c r="I1295" s="412"/>
      <c r="J1295" s="267"/>
    </row>
    <row r="1296" spans="1:10" ht="12.75">
      <c r="A1296" s="267"/>
      <c r="B1296" s="267"/>
      <c r="C1296" s="267"/>
      <c r="D1296" s="267"/>
      <c r="E1296" s="267"/>
      <c r="F1296" s="267"/>
      <c r="G1296" s="267"/>
      <c r="H1296" s="267"/>
      <c r="I1296" s="412"/>
      <c r="J1296" s="267"/>
    </row>
    <row r="1297" spans="1:10" ht="12.75">
      <c r="A1297" s="267"/>
      <c r="B1297" s="267"/>
      <c r="C1297" s="267"/>
      <c r="D1297" s="267"/>
      <c r="E1297" s="267"/>
      <c r="F1297" s="267"/>
      <c r="G1297" s="267"/>
      <c r="H1297" s="267"/>
      <c r="I1297" s="412"/>
      <c r="J1297" s="267"/>
    </row>
    <row r="1298" spans="1:10" ht="12.75">
      <c r="A1298" s="267"/>
      <c r="B1298" s="267"/>
      <c r="C1298" s="267"/>
      <c r="D1298" s="267"/>
      <c r="E1298" s="267"/>
      <c r="F1298" s="267"/>
      <c r="G1298" s="267"/>
      <c r="H1298" s="267"/>
      <c r="I1298" s="412"/>
      <c r="J1298" s="267"/>
    </row>
    <row r="1299" spans="1:10" ht="12.75">
      <c r="A1299" s="267"/>
      <c r="B1299" s="267"/>
      <c r="C1299" s="267"/>
      <c r="D1299" s="267"/>
      <c r="E1299" s="267"/>
      <c r="F1299" s="267"/>
      <c r="G1299" s="267"/>
      <c r="H1299" s="267"/>
      <c r="I1299" s="412"/>
      <c r="J1299" s="267"/>
    </row>
    <row r="1300" spans="1:10" ht="12.75">
      <c r="A1300" s="267"/>
      <c r="B1300" s="267"/>
      <c r="C1300" s="267"/>
      <c r="D1300" s="267"/>
      <c r="E1300" s="267"/>
      <c r="F1300" s="267"/>
      <c r="G1300" s="267"/>
      <c r="H1300" s="267"/>
      <c r="I1300" s="412"/>
      <c r="J1300" s="267"/>
    </row>
    <row r="1301" spans="1:10" ht="12.75">
      <c r="A1301" s="267"/>
      <c r="B1301" s="267"/>
      <c r="C1301" s="267"/>
      <c r="D1301" s="267"/>
      <c r="E1301" s="267"/>
      <c r="F1301" s="267"/>
      <c r="G1301" s="267"/>
      <c r="H1301" s="267"/>
      <c r="I1301" s="412"/>
      <c r="J1301" s="267"/>
    </row>
    <row r="1302" spans="1:10" ht="12.75">
      <c r="A1302" s="267"/>
      <c r="B1302" s="267"/>
      <c r="C1302" s="267"/>
      <c r="D1302" s="267"/>
      <c r="E1302" s="267"/>
      <c r="F1302" s="267"/>
      <c r="G1302" s="267"/>
      <c r="H1302" s="267"/>
      <c r="I1302" s="412"/>
      <c r="J1302" s="267"/>
    </row>
    <row r="1303" spans="1:10" ht="12.75">
      <c r="A1303" s="267"/>
      <c r="B1303" s="267"/>
      <c r="C1303" s="267"/>
      <c r="D1303" s="267"/>
      <c r="E1303" s="267"/>
      <c r="F1303" s="267"/>
      <c r="G1303" s="267"/>
      <c r="H1303" s="267"/>
      <c r="I1303" s="412"/>
      <c r="J1303" s="267"/>
    </row>
    <row r="1304" spans="1:10" ht="12.75">
      <c r="A1304" s="267"/>
      <c r="B1304" s="267"/>
      <c r="C1304" s="267"/>
      <c r="D1304" s="267"/>
      <c r="E1304" s="267"/>
      <c r="F1304" s="267"/>
      <c r="G1304" s="267"/>
      <c r="H1304" s="267"/>
      <c r="I1304" s="412"/>
      <c r="J1304" s="267"/>
    </row>
    <row r="1305" spans="1:10" ht="12.75">
      <c r="A1305" s="267"/>
      <c r="B1305" s="267"/>
      <c r="C1305" s="267"/>
      <c r="D1305" s="267"/>
      <c r="E1305" s="267"/>
      <c r="F1305" s="267"/>
      <c r="G1305" s="267"/>
      <c r="H1305" s="267"/>
      <c r="I1305" s="412"/>
      <c r="J1305" s="267"/>
    </row>
    <row r="1306" spans="1:10" ht="12.75">
      <c r="A1306" s="267"/>
      <c r="B1306" s="267"/>
      <c r="C1306" s="267"/>
      <c r="D1306" s="267"/>
      <c r="E1306" s="267"/>
      <c r="F1306" s="267"/>
      <c r="G1306" s="267"/>
      <c r="H1306" s="267"/>
      <c r="I1306" s="412"/>
      <c r="J1306" s="267"/>
    </row>
    <row r="1307" spans="1:10" ht="12.75">
      <c r="A1307" s="267"/>
      <c r="B1307" s="267"/>
      <c r="C1307" s="267"/>
      <c r="D1307" s="267"/>
      <c r="E1307" s="267"/>
      <c r="F1307" s="267"/>
      <c r="G1307" s="267"/>
      <c r="H1307" s="267"/>
      <c r="I1307" s="412"/>
      <c r="J1307" s="267"/>
    </row>
    <row r="1308" spans="1:10" ht="12.75">
      <c r="A1308" s="267"/>
      <c r="B1308" s="267"/>
      <c r="C1308" s="267"/>
      <c r="D1308" s="267"/>
      <c r="E1308" s="267"/>
      <c r="F1308" s="267"/>
      <c r="G1308" s="267"/>
      <c r="H1308" s="267"/>
      <c r="I1308" s="412"/>
      <c r="J1308" s="267"/>
    </row>
    <row r="1309" spans="1:10" ht="12.75">
      <c r="A1309" s="267"/>
      <c r="B1309" s="267"/>
      <c r="C1309" s="267"/>
      <c r="D1309" s="267"/>
      <c r="E1309" s="267"/>
      <c r="F1309" s="267"/>
      <c r="G1309" s="267"/>
      <c r="H1309" s="267"/>
      <c r="I1309" s="412"/>
      <c r="J1309" s="267"/>
    </row>
    <row r="1310" spans="1:10" ht="12.75">
      <c r="A1310" s="267"/>
      <c r="B1310" s="267"/>
      <c r="C1310" s="267"/>
      <c r="D1310" s="267"/>
      <c r="E1310" s="267"/>
      <c r="F1310" s="267"/>
      <c r="G1310" s="267"/>
      <c r="H1310" s="267"/>
      <c r="I1310" s="412"/>
      <c r="J1310" s="267"/>
    </row>
    <row r="1311" spans="1:10" ht="12.75">
      <c r="A1311" s="267"/>
      <c r="B1311" s="267"/>
      <c r="C1311" s="267"/>
      <c r="D1311" s="267"/>
      <c r="E1311" s="267"/>
      <c r="F1311" s="267"/>
      <c r="G1311" s="267"/>
      <c r="H1311" s="267"/>
      <c r="I1311" s="412"/>
      <c r="J1311" s="267"/>
    </row>
    <row r="1312" spans="1:10" ht="12.75">
      <c r="A1312" s="267"/>
      <c r="B1312" s="267"/>
      <c r="C1312" s="267"/>
      <c r="D1312" s="267"/>
      <c r="E1312" s="267"/>
      <c r="F1312" s="267"/>
      <c r="G1312" s="267"/>
      <c r="H1312" s="267"/>
      <c r="I1312" s="412"/>
      <c r="J1312" s="267"/>
    </row>
    <row r="1313" spans="1:10" ht="12.75">
      <c r="A1313" s="267"/>
      <c r="B1313" s="267"/>
      <c r="C1313" s="267"/>
      <c r="D1313" s="267"/>
      <c r="E1313" s="267"/>
      <c r="F1313" s="267"/>
      <c r="G1313" s="267"/>
      <c r="H1313" s="267"/>
      <c r="I1313" s="412"/>
      <c r="J1313" s="267"/>
    </row>
    <row r="1314" spans="1:10" ht="12.75">
      <c r="A1314" s="267"/>
      <c r="B1314" s="267"/>
      <c r="C1314" s="267"/>
      <c r="D1314" s="267"/>
      <c r="E1314" s="267"/>
      <c r="F1314" s="267"/>
      <c r="G1314" s="267"/>
      <c r="H1314" s="267"/>
      <c r="I1314" s="412"/>
      <c r="J1314" s="267"/>
    </row>
    <row r="1315" spans="1:10" ht="12.75">
      <c r="A1315" s="267"/>
      <c r="B1315" s="267"/>
      <c r="C1315" s="267"/>
      <c r="D1315" s="267"/>
      <c r="E1315" s="267"/>
      <c r="F1315" s="267"/>
      <c r="G1315" s="267"/>
      <c r="H1315" s="267"/>
      <c r="I1315" s="412"/>
      <c r="J1315" s="267"/>
    </row>
    <row r="1316" spans="1:10" ht="12.75">
      <c r="A1316" s="267"/>
      <c r="B1316" s="267"/>
      <c r="C1316" s="267"/>
      <c r="D1316" s="267"/>
      <c r="E1316" s="267"/>
      <c r="F1316" s="267"/>
      <c r="G1316" s="267"/>
      <c r="H1316" s="267"/>
      <c r="I1316" s="412"/>
      <c r="J1316" s="267"/>
    </row>
    <row r="1317" spans="1:10" ht="12.75">
      <c r="A1317" s="267"/>
      <c r="B1317" s="267"/>
      <c r="C1317" s="267"/>
      <c r="D1317" s="267"/>
      <c r="E1317" s="267"/>
      <c r="F1317" s="267"/>
      <c r="G1317" s="267"/>
      <c r="H1317" s="267"/>
      <c r="I1317" s="412"/>
      <c r="J1317" s="267"/>
    </row>
    <row r="1318" spans="1:10" ht="12.75">
      <c r="A1318" s="267"/>
      <c r="B1318" s="267"/>
      <c r="C1318" s="267"/>
      <c r="D1318" s="267"/>
      <c r="E1318" s="267"/>
      <c r="F1318" s="267"/>
      <c r="G1318" s="267"/>
      <c r="H1318" s="267"/>
      <c r="I1318" s="412"/>
      <c r="J1318" s="267"/>
    </row>
    <row r="1319" spans="1:10" ht="12.75">
      <c r="A1319" s="267"/>
      <c r="B1319" s="267"/>
      <c r="C1319" s="267"/>
      <c r="D1319" s="267"/>
      <c r="E1319" s="267"/>
      <c r="F1319" s="267"/>
      <c r="G1319" s="267"/>
      <c r="H1319" s="267"/>
      <c r="I1319" s="412"/>
      <c r="J1319" s="267"/>
    </row>
    <row r="1320" spans="1:10" ht="12.75">
      <c r="A1320" s="267"/>
      <c r="B1320" s="267"/>
      <c r="C1320" s="267"/>
      <c r="D1320" s="267"/>
      <c r="E1320" s="267"/>
      <c r="F1320" s="267"/>
      <c r="G1320" s="267"/>
      <c r="H1320" s="267"/>
      <c r="I1320" s="412"/>
      <c r="J1320" s="267"/>
    </row>
    <row r="1321" spans="1:10" ht="12.75">
      <c r="A1321" s="267"/>
      <c r="B1321" s="267"/>
      <c r="C1321" s="267"/>
      <c r="D1321" s="267"/>
      <c r="E1321" s="267"/>
      <c r="F1321" s="267"/>
      <c r="G1321" s="267"/>
      <c r="H1321" s="267"/>
      <c r="I1321" s="412"/>
      <c r="J1321" s="267"/>
    </row>
    <row r="1322" spans="1:10" ht="12.75">
      <c r="A1322" s="267"/>
      <c r="B1322" s="267"/>
      <c r="C1322" s="267"/>
      <c r="D1322" s="267"/>
      <c r="E1322" s="267"/>
      <c r="F1322" s="267"/>
      <c r="G1322" s="267"/>
      <c r="H1322" s="267"/>
      <c r="I1322" s="412"/>
      <c r="J1322" s="267"/>
    </row>
    <row r="1323" spans="1:10" ht="12.75">
      <c r="A1323" s="267"/>
      <c r="B1323" s="267"/>
      <c r="C1323" s="267"/>
      <c r="D1323" s="267"/>
      <c r="E1323" s="267"/>
      <c r="F1323" s="267"/>
      <c r="G1323" s="267"/>
      <c r="H1323" s="267"/>
      <c r="I1323" s="412"/>
      <c r="J1323" s="267"/>
    </row>
    <row r="1324" spans="1:10" ht="12.75">
      <c r="A1324" s="267"/>
      <c r="B1324" s="267"/>
      <c r="C1324" s="267"/>
      <c r="D1324" s="267"/>
      <c r="E1324" s="267"/>
      <c r="F1324" s="267"/>
      <c r="G1324" s="267"/>
      <c r="H1324" s="267"/>
      <c r="I1324" s="412"/>
      <c r="J1324" s="267"/>
    </row>
    <row r="1325" spans="1:10" ht="12.75">
      <c r="A1325" s="267"/>
      <c r="B1325" s="267"/>
      <c r="C1325" s="267"/>
      <c r="D1325" s="267"/>
      <c r="E1325" s="267"/>
      <c r="F1325" s="267"/>
      <c r="G1325" s="267"/>
      <c r="H1325" s="267"/>
      <c r="I1325" s="412"/>
      <c r="J1325" s="267"/>
    </row>
    <row r="1326" spans="1:10" ht="12.75">
      <c r="A1326" s="267"/>
      <c r="B1326" s="267"/>
      <c r="C1326" s="267"/>
      <c r="D1326" s="267"/>
      <c r="E1326" s="267"/>
      <c r="F1326" s="267"/>
      <c r="G1326" s="267"/>
      <c r="H1326" s="267"/>
      <c r="I1326" s="412"/>
      <c r="J1326" s="267"/>
    </row>
    <row r="1327" spans="1:10" ht="12.75">
      <c r="A1327" s="267"/>
      <c r="B1327" s="267"/>
      <c r="C1327" s="267"/>
      <c r="D1327" s="267"/>
      <c r="E1327" s="267"/>
      <c r="F1327" s="267"/>
      <c r="G1327" s="267"/>
      <c r="H1327" s="267"/>
      <c r="I1327" s="412"/>
      <c r="J1327" s="267"/>
    </row>
    <row r="1328" spans="1:10" ht="12.75">
      <c r="A1328" s="267"/>
      <c r="B1328" s="267"/>
      <c r="C1328" s="267"/>
      <c r="D1328" s="267"/>
      <c r="E1328" s="267"/>
      <c r="F1328" s="267"/>
      <c r="G1328" s="267"/>
      <c r="H1328" s="267"/>
      <c r="I1328" s="412"/>
      <c r="J1328" s="267"/>
    </row>
    <row r="1329" spans="1:10" ht="12.75">
      <c r="A1329" s="267"/>
      <c r="B1329" s="267"/>
      <c r="C1329" s="267"/>
      <c r="D1329" s="267"/>
      <c r="E1329" s="267"/>
      <c r="F1329" s="267"/>
      <c r="G1329" s="267"/>
      <c r="H1329" s="267"/>
      <c r="I1329" s="412"/>
      <c r="J1329" s="267"/>
    </row>
    <row r="1330" spans="1:10" ht="12.75">
      <c r="A1330" s="267"/>
      <c r="B1330" s="267"/>
      <c r="C1330" s="267"/>
      <c r="D1330" s="267"/>
      <c r="E1330" s="267"/>
      <c r="F1330" s="267"/>
      <c r="G1330" s="267"/>
      <c r="H1330" s="267"/>
      <c r="I1330" s="412"/>
      <c r="J1330" s="267"/>
    </row>
    <row r="1331" spans="1:10" ht="12.75">
      <c r="A1331" s="267"/>
      <c r="B1331" s="267"/>
      <c r="C1331" s="267"/>
      <c r="D1331" s="267"/>
      <c r="E1331" s="267"/>
      <c r="F1331" s="267"/>
      <c r="G1331" s="267"/>
      <c r="H1331" s="267"/>
      <c r="I1331" s="412"/>
      <c r="J1331" s="267"/>
    </row>
    <row r="1332" spans="1:10" ht="12.75">
      <c r="A1332" s="267"/>
      <c r="B1332" s="267"/>
      <c r="C1332" s="267"/>
      <c r="D1332" s="267"/>
      <c r="E1332" s="267"/>
      <c r="F1332" s="267"/>
      <c r="G1332" s="267"/>
      <c r="H1332" s="267"/>
      <c r="I1332" s="412"/>
      <c r="J1332" s="267"/>
    </row>
    <row r="1333" spans="1:10" ht="12.75">
      <c r="A1333" s="267"/>
      <c r="B1333" s="267"/>
      <c r="C1333" s="267"/>
      <c r="D1333" s="267"/>
      <c r="E1333" s="267"/>
      <c r="F1333" s="267"/>
      <c r="G1333" s="267"/>
      <c r="H1333" s="267"/>
      <c r="I1333" s="412"/>
      <c r="J1333" s="267"/>
    </row>
    <row r="1334" spans="1:10" ht="12.75">
      <c r="A1334" s="267"/>
      <c r="B1334" s="267"/>
      <c r="C1334" s="267"/>
      <c r="D1334" s="267"/>
      <c r="E1334" s="267"/>
      <c r="F1334" s="267"/>
      <c r="G1334" s="267"/>
      <c r="H1334" s="267"/>
      <c r="I1334" s="412"/>
      <c r="J1334" s="267"/>
    </row>
    <row r="1335" spans="1:10" ht="12.75">
      <c r="A1335" s="267"/>
      <c r="B1335" s="267"/>
      <c r="C1335" s="267"/>
      <c r="D1335" s="267"/>
      <c r="E1335" s="267"/>
      <c r="F1335" s="267"/>
      <c r="G1335" s="267"/>
      <c r="H1335" s="267"/>
      <c r="I1335" s="412"/>
      <c r="J1335" s="267"/>
    </row>
    <row r="1336" spans="1:10" ht="12.75">
      <c r="A1336" s="267"/>
      <c r="B1336" s="267"/>
      <c r="C1336" s="267"/>
      <c r="D1336" s="267"/>
      <c r="E1336" s="267"/>
      <c r="F1336" s="267"/>
      <c r="G1336" s="267"/>
      <c r="H1336" s="267"/>
      <c r="I1336" s="412"/>
      <c r="J1336" s="267"/>
    </row>
    <row r="1337" spans="1:10" ht="12.75">
      <c r="A1337" s="267"/>
      <c r="B1337" s="267"/>
      <c r="C1337" s="267"/>
      <c r="D1337" s="267"/>
      <c r="E1337" s="267"/>
      <c r="F1337" s="267"/>
      <c r="G1337" s="267"/>
      <c r="H1337" s="267"/>
      <c r="I1337" s="412"/>
      <c r="J1337" s="267"/>
    </row>
    <row r="1338" spans="1:10" ht="12.75">
      <c r="A1338" s="267"/>
      <c r="B1338" s="267"/>
      <c r="C1338" s="267"/>
      <c r="D1338" s="267"/>
      <c r="E1338" s="267"/>
      <c r="F1338" s="267"/>
      <c r="G1338" s="267"/>
      <c r="H1338" s="267"/>
      <c r="I1338" s="412"/>
      <c r="J1338" s="267"/>
    </row>
    <row r="1339" spans="1:10" ht="12.75">
      <c r="A1339" s="267"/>
      <c r="B1339" s="267"/>
      <c r="C1339" s="267"/>
      <c r="D1339" s="267"/>
      <c r="E1339" s="267"/>
      <c r="F1339" s="267"/>
      <c r="G1339" s="267"/>
      <c r="H1339" s="267"/>
      <c r="I1339" s="412"/>
      <c r="J1339" s="267"/>
    </row>
    <row r="1340" spans="1:10" ht="12.75">
      <c r="A1340" s="267"/>
      <c r="B1340" s="267"/>
      <c r="C1340" s="267"/>
      <c r="D1340" s="267"/>
      <c r="E1340" s="267"/>
      <c r="F1340" s="267"/>
      <c r="G1340" s="267"/>
      <c r="H1340" s="267"/>
      <c r="I1340" s="412"/>
      <c r="J1340" s="267"/>
    </row>
    <row r="1341" spans="1:10" ht="12.75">
      <c r="A1341" s="267"/>
      <c r="B1341" s="267"/>
      <c r="C1341" s="267"/>
      <c r="D1341" s="267"/>
      <c r="E1341" s="267"/>
      <c r="F1341" s="267"/>
      <c r="G1341" s="267"/>
      <c r="H1341" s="267"/>
      <c r="I1341" s="412"/>
      <c r="J1341" s="267"/>
    </row>
    <row r="1342" spans="1:10" ht="12.75">
      <c r="A1342" s="267"/>
      <c r="B1342" s="267"/>
      <c r="C1342" s="267"/>
      <c r="D1342" s="267"/>
      <c r="E1342" s="267"/>
      <c r="F1342" s="267"/>
      <c r="G1342" s="267"/>
      <c r="H1342" s="267"/>
      <c r="I1342" s="412"/>
      <c r="J1342" s="267"/>
    </row>
    <row r="1343" spans="1:10" ht="12.75">
      <c r="A1343" s="267"/>
      <c r="B1343" s="267"/>
      <c r="C1343" s="267"/>
      <c r="D1343" s="267"/>
      <c r="E1343" s="267"/>
      <c r="F1343" s="267"/>
      <c r="G1343" s="267"/>
      <c r="H1343" s="267"/>
      <c r="I1343" s="412"/>
      <c r="J1343" s="267"/>
    </row>
    <row r="1344" spans="1:10" ht="12.75">
      <c r="A1344" s="267"/>
      <c r="B1344" s="267"/>
      <c r="C1344" s="267"/>
      <c r="D1344" s="267"/>
      <c r="E1344" s="267"/>
      <c r="F1344" s="267"/>
      <c r="G1344" s="267"/>
      <c r="H1344" s="267"/>
      <c r="I1344" s="412"/>
      <c r="J1344" s="267"/>
    </row>
    <row r="1345" spans="1:10" ht="12.75">
      <c r="A1345" s="267"/>
      <c r="B1345" s="267"/>
      <c r="C1345" s="267"/>
      <c r="D1345" s="267"/>
      <c r="E1345" s="267"/>
      <c r="F1345" s="267"/>
      <c r="G1345" s="267"/>
      <c r="H1345" s="267"/>
      <c r="I1345" s="412"/>
      <c r="J1345" s="267"/>
    </row>
    <row r="1346" spans="1:10" ht="12.75">
      <c r="A1346" s="267"/>
      <c r="B1346" s="267"/>
      <c r="C1346" s="267"/>
      <c r="D1346" s="267"/>
      <c r="E1346" s="267"/>
      <c r="F1346" s="267"/>
      <c r="G1346" s="267"/>
      <c r="H1346" s="267"/>
      <c r="I1346" s="412"/>
      <c r="J1346" s="267"/>
    </row>
    <row r="1347" spans="1:10" ht="12.75">
      <c r="A1347" s="267"/>
      <c r="B1347" s="267"/>
      <c r="C1347" s="267"/>
      <c r="D1347" s="267"/>
      <c r="E1347" s="267"/>
      <c r="F1347" s="267"/>
      <c r="G1347" s="267"/>
      <c r="H1347" s="267"/>
      <c r="I1347" s="412"/>
      <c r="J1347" s="267"/>
    </row>
    <row r="1348" spans="1:10" ht="12.75">
      <c r="A1348" s="267"/>
      <c r="B1348" s="267"/>
      <c r="C1348" s="267"/>
      <c r="D1348" s="267"/>
      <c r="E1348" s="267"/>
      <c r="F1348" s="267"/>
      <c r="G1348" s="267"/>
      <c r="H1348" s="267"/>
      <c r="I1348" s="412"/>
      <c r="J1348" s="267"/>
    </row>
    <row r="1349" spans="1:10" ht="12.75">
      <c r="A1349" s="267"/>
      <c r="B1349" s="267"/>
      <c r="C1349" s="267"/>
      <c r="D1349" s="267"/>
      <c r="E1349" s="267"/>
      <c r="F1349" s="267"/>
      <c r="G1349" s="267"/>
      <c r="H1349" s="267"/>
      <c r="I1349" s="412"/>
      <c r="J1349" s="267"/>
    </row>
    <row r="1350" spans="1:10" ht="12.75">
      <c r="A1350" s="267"/>
      <c r="B1350" s="267"/>
      <c r="C1350" s="267"/>
      <c r="D1350" s="267"/>
      <c r="E1350" s="267"/>
      <c r="F1350" s="267"/>
      <c r="G1350" s="267"/>
      <c r="H1350" s="267"/>
      <c r="I1350" s="412"/>
      <c r="J1350" s="267"/>
    </row>
    <row r="1351" spans="1:10" ht="12.75">
      <c r="A1351" s="267"/>
      <c r="B1351" s="267"/>
      <c r="C1351" s="267"/>
      <c r="D1351" s="267"/>
      <c r="E1351" s="267"/>
      <c r="F1351" s="267"/>
      <c r="G1351" s="267"/>
      <c r="H1351" s="267"/>
      <c r="I1351" s="412"/>
      <c r="J1351" s="267"/>
    </row>
    <row r="1352" spans="1:10" ht="12.75">
      <c r="A1352" s="267"/>
      <c r="B1352" s="267"/>
      <c r="C1352" s="267"/>
      <c r="D1352" s="267"/>
      <c r="E1352" s="267"/>
      <c r="F1352" s="267"/>
      <c r="G1352" s="267"/>
      <c r="H1352" s="267"/>
      <c r="I1352" s="412"/>
      <c r="J1352" s="267"/>
    </row>
    <row r="1353" spans="1:10" ht="12.75">
      <c r="A1353" s="267"/>
      <c r="B1353" s="267"/>
      <c r="C1353" s="267"/>
      <c r="D1353" s="267"/>
      <c r="E1353" s="267"/>
      <c r="F1353" s="267"/>
      <c r="G1353" s="267"/>
      <c r="H1353" s="267"/>
      <c r="I1353" s="412"/>
      <c r="J1353" s="267"/>
    </row>
    <row r="1354" spans="1:10" ht="12.75">
      <c r="A1354" s="267"/>
      <c r="B1354" s="267"/>
      <c r="C1354" s="267"/>
      <c r="D1354" s="267"/>
      <c r="E1354" s="267"/>
      <c r="F1354" s="267"/>
      <c r="G1354" s="267"/>
      <c r="H1354" s="267"/>
      <c r="I1354" s="412"/>
      <c r="J1354" s="267"/>
    </row>
    <row r="1355" spans="1:10" ht="12.75">
      <c r="A1355" s="267"/>
      <c r="B1355" s="267"/>
      <c r="C1355" s="267"/>
      <c r="D1355" s="267"/>
      <c r="E1355" s="267"/>
      <c r="F1355" s="267"/>
      <c r="G1355" s="267"/>
      <c r="H1355" s="267"/>
      <c r="I1355" s="412"/>
      <c r="J1355" s="267"/>
    </row>
    <row r="1356" spans="1:10" ht="12.75">
      <c r="A1356" s="267"/>
      <c r="B1356" s="267"/>
      <c r="C1356" s="267"/>
      <c r="D1356" s="267"/>
      <c r="E1356" s="267"/>
      <c r="F1356" s="267"/>
      <c r="G1356" s="267"/>
      <c r="H1356" s="267"/>
      <c r="I1356" s="412"/>
      <c r="J1356" s="267"/>
    </row>
    <row r="1357" spans="1:10" ht="12.75">
      <c r="A1357" s="267"/>
      <c r="B1357" s="267"/>
      <c r="C1357" s="267"/>
      <c r="D1357" s="267"/>
      <c r="E1357" s="267"/>
      <c r="F1357" s="267"/>
      <c r="G1357" s="267"/>
      <c r="H1357" s="267"/>
      <c r="I1357" s="412"/>
      <c r="J1357" s="267"/>
    </row>
    <row r="1358" spans="1:10" ht="12.75">
      <c r="A1358" s="267"/>
      <c r="B1358" s="267"/>
      <c r="C1358" s="267"/>
      <c r="D1358" s="267"/>
      <c r="E1358" s="267"/>
      <c r="F1358" s="267"/>
      <c r="G1358" s="267"/>
      <c r="H1358" s="267"/>
      <c r="I1358" s="412"/>
      <c r="J1358" s="267"/>
    </row>
    <row r="1359" spans="1:10" ht="12.75">
      <c r="A1359" s="267"/>
      <c r="B1359" s="267"/>
      <c r="C1359" s="267"/>
      <c r="D1359" s="267"/>
      <c r="E1359" s="267"/>
      <c r="F1359" s="267"/>
      <c r="G1359" s="267"/>
      <c r="H1359" s="267"/>
      <c r="I1359" s="412"/>
      <c r="J1359" s="267"/>
    </row>
    <row r="1360" spans="1:10" ht="12.75">
      <c r="A1360" s="267"/>
      <c r="B1360" s="267"/>
      <c r="C1360" s="267"/>
      <c r="D1360" s="267"/>
      <c r="E1360" s="267"/>
      <c r="F1360" s="267"/>
      <c r="G1360" s="267"/>
      <c r="H1360" s="267"/>
      <c r="I1360" s="412"/>
      <c r="J1360" s="267"/>
    </row>
    <row r="1361" spans="1:10" ht="12.75">
      <c r="A1361" s="267"/>
      <c r="B1361" s="267"/>
      <c r="C1361" s="267"/>
      <c r="D1361" s="267"/>
      <c r="E1361" s="267"/>
      <c r="F1361" s="267"/>
      <c r="G1361" s="267"/>
      <c r="H1361" s="267"/>
      <c r="I1361" s="412"/>
      <c r="J1361" s="267"/>
    </row>
    <row r="1362" spans="1:10" ht="12.75">
      <c r="A1362" s="267"/>
      <c r="B1362" s="267"/>
      <c r="C1362" s="267"/>
      <c r="D1362" s="267"/>
      <c r="E1362" s="267"/>
      <c r="F1362" s="267"/>
      <c r="G1362" s="267"/>
      <c r="H1362" s="267"/>
      <c r="I1362" s="412"/>
      <c r="J1362" s="267"/>
    </row>
    <row r="1363" spans="1:10" ht="12.75">
      <c r="A1363" s="267"/>
      <c r="B1363" s="267"/>
      <c r="C1363" s="267"/>
      <c r="D1363" s="267"/>
      <c r="E1363" s="267"/>
      <c r="F1363" s="267"/>
      <c r="G1363" s="267"/>
      <c r="H1363" s="267"/>
      <c r="I1363" s="412"/>
      <c r="J1363" s="267"/>
    </row>
    <row r="1364" spans="1:10" ht="12.75">
      <c r="A1364" s="267"/>
      <c r="B1364" s="267"/>
      <c r="C1364" s="267"/>
      <c r="D1364" s="267"/>
      <c r="E1364" s="267"/>
      <c r="F1364" s="267"/>
      <c r="G1364" s="267"/>
      <c r="H1364" s="267"/>
      <c r="I1364" s="412"/>
      <c r="J1364" s="267"/>
    </row>
    <row r="1365" spans="1:10" ht="12.75">
      <c r="A1365" s="267"/>
      <c r="B1365" s="267"/>
      <c r="C1365" s="267"/>
      <c r="D1365" s="267"/>
      <c r="E1365" s="267"/>
      <c r="F1365" s="267"/>
      <c r="G1365" s="267"/>
      <c r="H1365" s="267"/>
      <c r="I1365" s="412"/>
      <c r="J1365" s="267"/>
    </row>
    <row r="1366" spans="1:10" ht="12.75">
      <c r="A1366" s="267"/>
      <c r="B1366" s="267"/>
      <c r="C1366" s="267"/>
      <c r="D1366" s="267"/>
      <c r="E1366" s="267"/>
      <c r="F1366" s="267"/>
      <c r="G1366" s="267"/>
      <c r="H1366" s="267"/>
      <c r="I1366" s="412"/>
      <c r="J1366" s="267"/>
    </row>
    <row r="1367" spans="1:10" ht="12.75">
      <c r="A1367" s="267"/>
      <c r="B1367" s="267"/>
      <c r="C1367" s="267"/>
      <c r="D1367" s="267"/>
      <c r="E1367" s="267"/>
      <c r="F1367" s="267"/>
      <c r="G1367" s="267"/>
      <c r="H1367" s="267"/>
      <c r="I1367" s="412"/>
      <c r="J1367" s="267"/>
    </row>
    <row r="1368" spans="1:10" ht="12.75">
      <c r="A1368" s="267"/>
      <c r="B1368" s="267"/>
      <c r="C1368" s="267"/>
      <c r="D1368" s="267"/>
      <c r="E1368" s="267"/>
      <c r="F1368" s="267"/>
      <c r="G1368" s="267"/>
      <c r="H1368" s="267"/>
      <c r="I1368" s="412"/>
      <c r="J1368" s="267"/>
    </row>
    <row r="1369" spans="1:10" ht="12.75">
      <c r="A1369" s="267"/>
      <c r="B1369" s="267"/>
      <c r="C1369" s="267"/>
      <c r="D1369" s="267"/>
      <c r="E1369" s="267"/>
      <c r="F1369" s="267"/>
      <c r="G1369" s="267"/>
      <c r="H1369" s="267"/>
      <c r="I1369" s="412"/>
      <c r="J1369" s="267"/>
    </row>
    <row r="1370" spans="1:10" ht="12.75">
      <c r="A1370" s="267"/>
      <c r="B1370" s="267"/>
      <c r="C1370" s="267"/>
      <c r="D1370" s="267"/>
      <c r="E1370" s="267"/>
      <c r="F1370" s="267"/>
      <c r="G1370" s="267"/>
      <c r="H1370" s="267"/>
      <c r="I1370" s="412"/>
      <c r="J1370" s="267"/>
    </row>
    <row r="1371" spans="1:10" ht="12.75">
      <c r="A1371" s="267"/>
      <c r="B1371" s="267"/>
      <c r="C1371" s="267"/>
      <c r="D1371" s="267"/>
      <c r="E1371" s="267"/>
      <c r="F1371" s="267"/>
      <c r="G1371" s="267"/>
      <c r="H1371" s="267"/>
      <c r="I1371" s="412"/>
      <c r="J1371" s="267"/>
    </row>
    <row r="1372" spans="1:10" ht="12.75">
      <c r="A1372" s="267"/>
      <c r="B1372" s="267"/>
      <c r="C1372" s="267"/>
      <c r="D1372" s="267"/>
      <c r="E1372" s="267"/>
      <c r="F1372" s="267"/>
      <c r="G1372" s="267"/>
      <c r="H1372" s="267"/>
      <c r="I1372" s="412"/>
      <c r="J1372" s="267"/>
    </row>
    <row r="1373" spans="1:10" ht="12.75">
      <c r="A1373" s="267"/>
      <c r="B1373" s="267"/>
      <c r="C1373" s="267"/>
      <c r="D1373" s="267"/>
      <c r="E1373" s="267"/>
      <c r="F1373" s="267"/>
      <c r="G1373" s="267"/>
      <c r="H1373" s="267"/>
      <c r="I1373" s="412"/>
      <c r="J1373" s="267"/>
    </row>
    <row r="1374" spans="1:10" ht="12.75">
      <c r="A1374" s="267"/>
      <c r="B1374" s="267"/>
      <c r="C1374" s="267"/>
      <c r="D1374" s="267"/>
      <c r="E1374" s="267"/>
      <c r="F1374" s="267"/>
      <c r="G1374" s="267"/>
      <c r="H1374" s="267"/>
      <c r="I1374" s="412"/>
      <c r="J1374" s="267"/>
    </row>
    <row r="1375" spans="1:10" ht="12.75">
      <c r="A1375" s="267"/>
      <c r="B1375" s="267"/>
      <c r="C1375" s="267"/>
      <c r="D1375" s="267"/>
      <c r="E1375" s="267"/>
      <c r="F1375" s="267"/>
      <c r="G1375" s="267"/>
      <c r="H1375" s="267"/>
      <c r="I1375" s="412"/>
      <c r="J1375" s="267"/>
    </row>
    <row r="1376" spans="1:10" ht="12.75">
      <c r="A1376" s="267"/>
      <c r="B1376" s="267"/>
      <c r="C1376" s="267"/>
      <c r="D1376" s="267"/>
      <c r="E1376" s="267"/>
      <c r="F1376" s="267"/>
      <c r="G1376" s="267"/>
      <c r="H1376" s="267"/>
      <c r="I1376" s="412"/>
      <c r="J1376" s="267"/>
    </row>
    <row r="1377" spans="1:10" ht="12.75">
      <c r="A1377" s="267"/>
      <c r="B1377" s="267"/>
      <c r="C1377" s="267"/>
      <c r="D1377" s="267"/>
      <c r="E1377" s="267"/>
      <c r="F1377" s="267"/>
      <c r="G1377" s="267"/>
      <c r="H1377" s="267"/>
      <c r="I1377" s="412"/>
      <c r="J1377" s="267"/>
    </row>
    <row r="1378" spans="1:10" ht="12.75">
      <c r="A1378" s="267"/>
      <c r="B1378" s="267"/>
      <c r="C1378" s="267"/>
      <c r="D1378" s="267"/>
      <c r="E1378" s="267"/>
      <c r="F1378" s="267"/>
      <c r="G1378" s="267"/>
      <c r="H1378" s="267"/>
      <c r="I1378" s="412"/>
      <c r="J1378" s="267"/>
    </row>
    <row r="1379" spans="1:10" ht="12.75">
      <c r="A1379" s="267"/>
      <c r="B1379" s="267"/>
      <c r="C1379" s="267"/>
      <c r="D1379" s="267"/>
      <c r="E1379" s="267"/>
      <c r="F1379" s="267"/>
      <c r="G1379" s="267"/>
      <c r="H1379" s="267"/>
      <c r="I1379" s="412"/>
      <c r="J1379" s="267"/>
    </row>
    <row r="1380" spans="1:10" ht="12.75">
      <c r="A1380" s="267"/>
      <c r="B1380" s="267"/>
      <c r="C1380" s="267"/>
      <c r="D1380" s="267"/>
      <c r="E1380" s="267"/>
      <c r="F1380" s="267"/>
      <c r="G1380" s="267"/>
      <c r="H1380" s="267"/>
      <c r="I1380" s="412"/>
      <c r="J1380" s="267"/>
    </row>
    <row r="1381" spans="1:10" ht="12.75">
      <c r="A1381" s="267"/>
      <c r="B1381" s="267"/>
      <c r="C1381" s="267"/>
      <c r="D1381" s="267"/>
      <c r="E1381" s="267"/>
      <c r="F1381" s="267"/>
      <c r="G1381" s="267"/>
      <c r="H1381" s="267"/>
      <c r="I1381" s="412"/>
      <c r="J1381" s="267"/>
    </row>
    <row r="1382" spans="1:10" ht="12.75">
      <c r="A1382" s="267"/>
      <c r="B1382" s="267"/>
      <c r="C1382" s="267"/>
      <c r="D1382" s="267"/>
      <c r="E1382" s="267"/>
      <c r="F1382" s="267"/>
      <c r="G1382" s="267"/>
      <c r="H1382" s="267"/>
      <c r="I1382" s="412"/>
      <c r="J1382" s="267"/>
    </row>
    <row r="1383" spans="1:10" ht="12.75">
      <c r="A1383" s="267"/>
      <c r="B1383" s="267"/>
      <c r="C1383" s="267"/>
      <c r="D1383" s="267"/>
      <c r="E1383" s="267"/>
      <c r="F1383" s="267"/>
      <c r="G1383" s="267"/>
      <c r="H1383" s="267"/>
      <c r="I1383" s="412"/>
      <c r="J1383" s="267"/>
    </row>
    <row r="1384" spans="1:10" ht="12.75">
      <c r="A1384" s="267"/>
      <c r="B1384" s="267"/>
      <c r="C1384" s="267"/>
      <c r="D1384" s="267"/>
      <c r="E1384" s="267"/>
      <c r="F1384" s="267"/>
      <c r="G1384" s="267"/>
      <c r="H1384" s="267"/>
      <c r="I1384" s="412"/>
      <c r="J1384" s="267"/>
    </row>
    <row r="1385" spans="1:10" ht="12.75">
      <c r="A1385" s="267"/>
      <c r="B1385" s="267"/>
      <c r="C1385" s="267"/>
      <c r="D1385" s="267"/>
      <c r="E1385" s="267"/>
      <c r="F1385" s="267"/>
      <c r="G1385" s="267"/>
      <c r="H1385" s="267"/>
      <c r="I1385" s="412"/>
      <c r="J1385" s="267"/>
    </row>
    <row r="1386" spans="1:10" ht="12.75">
      <c r="A1386" s="267"/>
      <c r="B1386" s="267"/>
      <c r="C1386" s="267"/>
      <c r="D1386" s="267"/>
      <c r="E1386" s="267"/>
      <c r="F1386" s="267"/>
      <c r="G1386" s="267"/>
      <c r="H1386" s="267"/>
      <c r="I1386" s="412"/>
      <c r="J1386" s="267"/>
    </row>
    <row r="1387" spans="1:10" ht="12.75">
      <c r="A1387" s="267"/>
      <c r="B1387" s="267"/>
      <c r="C1387" s="267"/>
      <c r="D1387" s="267"/>
      <c r="E1387" s="267"/>
      <c r="F1387" s="267"/>
      <c r="G1387" s="267"/>
      <c r="H1387" s="267"/>
      <c r="I1387" s="412"/>
      <c r="J1387" s="267"/>
    </row>
    <row r="1388" spans="1:10" ht="12.75">
      <c r="A1388" s="267"/>
      <c r="B1388" s="267"/>
      <c r="C1388" s="267"/>
      <c r="D1388" s="267"/>
      <c r="E1388" s="267"/>
      <c r="F1388" s="267"/>
      <c r="G1388" s="267"/>
      <c r="H1388" s="267"/>
      <c r="I1388" s="412"/>
      <c r="J1388" s="267"/>
    </row>
    <row r="1389" spans="1:10" ht="12.75">
      <c r="A1389" s="267"/>
      <c r="B1389" s="267"/>
      <c r="C1389" s="267"/>
      <c r="D1389" s="267"/>
      <c r="E1389" s="267"/>
      <c r="F1389" s="267"/>
      <c r="G1389" s="267"/>
      <c r="H1389" s="267"/>
      <c r="I1389" s="412"/>
      <c r="J1389" s="267"/>
    </row>
    <row r="1390" spans="1:10" ht="12.75">
      <c r="A1390" s="267"/>
      <c r="B1390" s="267"/>
      <c r="C1390" s="267"/>
      <c r="D1390" s="267"/>
      <c r="E1390" s="267"/>
      <c r="F1390" s="267"/>
      <c r="G1390" s="267"/>
      <c r="H1390" s="267"/>
      <c r="I1390" s="412"/>
      <c r="J1390" s="267"/>
    </row>
    <row r="1391" spans="1:10" ht="12.75">
      <c r="A1391" s="267"/>
      <c r="B1391" s="267"/>
      <c r="C1391" s="267"/>
      <c r="D1391" s="267"/>
      <c r="E1391" s="267"/>
      <c r="F1391" s="267"/>
      <c r="G1391" s="267"/>
      <c r="H1391" s="267"/>
      <c r="I1391" s="412"/>
      <c r="J1391" s="267"/>
    </row>
    <row r="1392" spans="1:10" ht="12.75">
      <c r="A1392" s="267"/>
      <c r="B1392" s="267"/>
      <c r="C1392" s="267"/>
      <c r="D1392" s="267"/>
      <c r="E1392" s="267"/>
      <c r="F1392" s="267"/>
      <c r="G1392" s="267"/>
      <c r="H1392" s="267"/>
      <c r="I1392" s="412"/>
      <c r="J1392" s="267"/>
    </row>
    <row r="1393" spans="1:10" ht="12.75">
      <c r="A1393" s="267"/>
      <c r="B1393" s="267"/>
      <c r="C1393" s="267"/>
      <c r="D1393" s="267"/>
      <c r="E1393" s="267"/>
      <c r="F1393" s="267"/>
      <c r="G1393" s="267"/>
      <c r="H1393" s="267"/>
      <c r="I1393" s="412"/>
      <c r="J1393" s="267"/>
    </row>
    <row r="1394" spans="1:10" ht="12.75">
      <c r="A1394" s="267"/>
      <c r="B1394" s="267"/>
      <c r="C1394" s="267"/>
      <c r="D1394" s="267"/>
      <c r="E1394" s="267"/>
      <c r="F1394" s="267"/>
      <c r="G1394" s="267"/>
      <c r="H1394" s="267"/>
      <c r="I1394" s="412"/>
      <c r="J1394" s="267"/>
    </row>
    <row r="1395" spans="1:10" ht="12.75">
      <c r="A1395" s="267"/>
      <c r="B1395" s="267"/>
      <c r="C1395" s="267"/>
      <c r="D1395" s="267"/>
      <c r="E1395" s="267"/>
      <c r="F1395" s="267"/>
      <c r="G1395" s="267"/>
      <c r="H1395" s="267"/>
      <c r="I1395" s="412"/>
      <c r="J1395" s="267"/>
    </row>
    <row r="1396" spans="1:10" ht="12.75">
      <c r="A1396" s="267"/>
      <c r="B1396" s="267"/>
      <c r="C1396" s="267"/>
      <c r="D1396" s="267"/>
      <c r="E1396" s="267"/>
      <c r="F1396" s="267"/>
      <c r="G1396" s="267"/>
      <c r="H1396" s="267"/>
      <c r="I1396" s="412"/>
      <c r="J1396" s="267"/>
    </row>
    <row r="1397" spans="1:10" ht="12.75">
      <c r="A1397" s="267"/>
      <c r="B1397" s="267"/>
      <c r="C1397" s="267"/>
      <c r="D1397" s="267"/>
      <c r="E1397" s="267"/>
      <c r="F1397" s="267"/>
      <c r="G1397" s="267"/>
      <c r="H1397" s="267"/>
      <c r="I1397" s="412"/>
      <c r="J1397" s="267"/>
    </row>
    <row r="1398" spans="1:10" ht="12.75">
      <c r="A1398" s="267"/>
      <c r="B1398" s="267"/>
      <c r="C1398" s="267"/>
      <c r="D1398" s="267"/>
      <c r="E1398" s="267"/>
      <c r="F1398" s="267"/>
      <c r="G1398" s="267"/>
      <c r="H1398" s="267"/>
      <c r="I1398" s="412"/>
      <c r="J1398" s="267"/>
    </row>
    <row r="1399" spans="1:10" ht="12.75">
      <c r="A1399" s="267"/>
      <c r="B1399" s="267"/>
      <c r="C1399" s="267"/>
      <c r="D1399" s="267"/>
      <c r="E1399" s="267"/>
      <c r="F1399" s="267"/>
      <c r="G1399" s="267"/>
      <c r="H1399" s="267"/>
      <c r="I1399" s="412"/>
      <c r="J1399" s="267"/>
    </row>
    <row r="1400" spans="1:10" ht="12.75">
      <c r="A1400" s="267"/>
      <c r="B1400" s="267"/>
      <c r="C1400" s="267"/>
      <c r="D1400" s="267"/>
      <c r="E1400" s="267"/>
      <c r="F1400" s="267"/>
      <c r="G1400" s="267"/>
      <c r="H1400" s="267"/>
      <c r="I1400" s="412"/>
      <c r="J1400" s="267"/>
    </row>
    <row r="1401" spans="1:10" ht="12.75">
      <c r="A1401" s="267"/>
      <c r="B1401" s="267"/>
      <c r="C1401" s="267"/>
      <c r="D1401" s="267"/>
      <c r="E1401" s="267"/>
      <c r="F1401" s="267"/>
      <c r="G1401" s="267"/>
      <c r="H1401" s="267"/>
      <c r="I1401" s="412"/>
      <c r="J1401" s="267"/>
    </row>
    <row r="1402" spans="1:10" ht="12.75">
      <c r="A1402" s="267"/>
      <c r="B1402" s="267"/>
      <c r="C1402" s="267"/>
      <c r="D1402" s="267"/>
      <c r="E1402" s="267"/>
      <c r="F1402" s="267"/>
      <c r="G1402" s="267"/>
      <c r="H1402" s="267"/>
      <c r="I1402" s="412"/>
      <c r="J1402" s="267"/>
    </row>
    <row r="1403" spans="1:10" ht="12.75">
      <c r="A1403" s="267"/>
      <c r="B1403" s="267"/>
      <c r="C1403" s="267"/>
      <c r="D1403" s="267"/>
      <c r="E1403" s="267"/>
      <c r="F1403" s="267"/>
      <c r="G1403" s="267"/>
      <c r="H1403" s="267"/>
      <c r="I1403" s="412"/>
      <c r="J1403" s="267"/>
    </row>
    <row r="1404" spans="1:10" ht="12.75">
      <c r="A1404" s="267"/>
      <c r="B1404" s="267"/>
      <c r="C1404" s="267"/>
      <c r="D1404" s="267"/>
      <c r="E1404" s="267"/>
      <c r="F1404" s="267"/>
      <c r="G1404" s="267"/>
      <c r="H1404" s="267"/>
      <c r="I1404" s="412"/>
      <c r="J1404" s="267"/>
    </row>
    <row r="1405" spans="1:10" ht="12.75">
      <c r="A1405" s="267"/>
      <c r="B1405" s="267"/>
      <c r="C1405" s="267"/>
      <c r="D1405" s="267"/>
      <c r="E1405" s="267"/>
      <c r="F1405" s="267"/>
      <c r="G1405" s="267"/>
      <c r="H1405" s="267"/>
      <c r="I1405" s="412"/>
      <c r="J1405" s="267"/>
    </row>
    <row r="1406" spans="1:10" ht="12.75">
      <c r="A1406" s="267"/>
      <c r="B1406" s="267"/>
      <c r="C1406" s="267"/>
      <c r="D1406" s="267"/>
      <c r="E1406" s="267"/>
      <c r="F1406" s="267"/>
      <c r="G1406" s="267"/>
      <c r="H1406" s="267"/>
      <c r="I1406" s="412"/>
      <c r="J1406" s="267"/>
    </row>
    <row r="1407" spans="1:10" ht="12.75">
      <c r="A1407" s="267"/>
      <c r="B1407" s="267"/>
      <c r="C1407" s="267"/>
      <c r="D1407" s="267"/>
      <c r="E1407" s="267"/>
      <c r="F1407" s="267"/>
      <c r="G1407" s="267"/>
      <c r="H1407" s="267"/>
      <c r="I1407" s="412"/>
      <c r="J1407" s="267"/>
    </row>
    <row r="1408" spans="1:10" ht="12.75">
      <c r="A1408" s="267"/>
      <c r="B1408" s="267"/>
      <c r="C1408" s="267"/>
      <c r="D1408" s="267"/>
      <c r="E1408" s="267"/>
      <c r="F1408" s="267"/>
      <c r="G1408" s="267"/>
      <c r="H1408" s="267"/>
      <c r="I1408" s="412"/>
      <c r="J1408" s="267"/>
    </row>
    <row r="1409" spans="1:10" ht="12.75">
      <c r="A1409" s="267"/>
      <c r="B1409" s="267"/>
      <c r="C1409" s="267"/>
      <c r="D1409" s="267"/>
      <c r="E1409" s="267"/>
      <c r="F1409" s="267"/>
      <c r="G1409" s="267"/>
      <c r="H1409" s="267"/>
      <c r="I1409" s="412"/>
      <c r="J1409" s="267"/>
    </row>
    <row r="1410" spans="1:10" ht="12.75">
      <c r="A1410" s="267"/>
      <c r="B1410" s="267"/>
      <c r="C1410" s="267"/>
      <c r="D1410" s="267"/>
      <c r="E1410" s="267"/>
      <c r="F1410" s="267"/>
      <c r="G1410" s="267"/>
      <c r="H1410" s="267"/>
      <c r="I1410" s="412"/>
      <c r="J1410" s="267"/>
    </row>
    <row r="1411" spans="1:10" ht="12.75">
      <c r="A1411" s="267"/>
      <c r="B1411" s="267"/>
      <c r="C1411" s="267"/>
      <c r="D1411" s="267"/>
      <c r="E1411" s="267"/>
      <c r="F1411" s="267"/>
      <c r="G1411" s="267"/>
      <c r="H1411" s="267"/>
      <c r="I1411" s="412"/>
      <c r="J1411" s="267"/>
    </row>
    <row r="1412" spans="1:10" ht="12.75">
      <c r="A1412" s="267"/>
      <c r="B1412" s="267"/>
      <c r="C1412" s="267"/>
      <c r="D1412" s="267"/>
      <c r="E1412" s="267"/>
      <c r="F1412" s="267"/>
      <c r="G1412" s="267"/>
      <c r="H1412" s="267"/>
      <c r="I1412" s="412"/>
      <c r="J1412" s="267"/>
    </row>
    <row r="1413" spans="1:10" ht="12.75">
      <c r="A1413" s="267"/>
      <c r="B1413" s="267"/>
      <c r="C1413" s="267"/>
      <c r="D1413" s="267"/>
      <c r="E1413" s="267"/>
      <c r="F1413" s="267"/>
      <c r="G1413" s="267"/>
      <c r="H1413" s="267"/>
      <c r="I1413" s="412"/>
      <c r="J1413" s="267"/>
    </row>
    <row r="1414" spans="1:10" ht="12.75">
      <c r="A1414" s="267"/>
      <c r="B1414" s="267"/>
      <c r="C1414" s="267"/>
      <c r="D1414" s="267"/>
      <c r="E1414" s="267"/>
      <c r="F1414" s="267"/>
      <c r="G1414" s="267"/>
      <c r="H1414" s="267"/>
      <c r="I1414" s="412"/>
      <c r="J1414" s="267"/>
    </row>
    <row r="1415" spans="1:10" ht="12.75">
      <c r="A1415" s="267"/>
      <c r="B1415" s="267"/>
      <c r="C1415" s="267"/>
      <c r="D1415" s="267"/>
      <c r="E1415" s="267"/>
      <c r="F1415" s="267"/>
      <c r="G1415" s="267"/>
      <c r="H1415" s="267"/>
      <c r="I1415" s="412"/>
      <c r="J1415" s="267"/>
    </row>
    <row r="1416" spans="1:10" ht="12.75">
      <c r="A1416" s="267"/>
      <c r="B1416" s="267"/>
      <c r="C1416" s="267"/>
      <c r="D1416" s="267"/>
      <c r="E1416" s="267"/>
      <c r="F1416" s="267"/>
      <c r="G1416" s="267"/>
      <c r="H1416" s="267"/>
      <c r="I1416" s="412"/>
      <c r="J1416" s="267"/>
    </row>
    <row r="1417" spans="1:10" ht="12.75">
      <c r="A1417" s="267"/>
      <c r="B1417" s="267"/>
      <c r="C1417" s="267"/>
      <c r="D1417" s="267"/>
      <c r="E1417" s="267"/>
      <c r="F1417" s="267"/>
      <c r="G1417" s="267"/>
      <c r="H1417" s="267"/>
      <c r="I1417" s="412"/>
      <c r="J1417" s="267"/>
    </row>
    <row r="1418" spans="1:10" ht="12.75">
      <c r="A1418" s="267"/>
      <c r="B1418" s="267"/>
      <c r="C1418" s="267"/>
      <c r="D1418" s="267"/>
      <c r="E1418" s="267"/>
      <c r="F1418" s="267"/>
      <c r="G1418" s="267"/>
      <c r="H1418" s="267"/>
      <c r="I1418" s="412"/>
      <c r="J1418" s="267"/>
    </row>
    <row r="1419" spans="1:10" ht="12.75">
      <c r="A1419" s="267"/>
      <c r="B1419" s="267"/>
      <c r="C1419" s="267"/>
      <c r="D1419" s="267"/>
      <c r="E1419" s="267"/>
      <c r="F1419" s="267"/>
      <c r="G1419" s="267"/>
      <c r="H1419" s="267"/>
      <c r="I1419" s="412"/>
      <c r="J1419" s="267"/>
    </row>
    <row r="1420" spans="1:10" ht="12.75">
      <c r="A1420" s="267"/>
      <c r="B1420" s="267"/>
      <c r="C1420" s="267"/>
      <c r="D1420" s="267"/>
      <c r="E1420" s="267"/>
      <c r="F1420" s="267"/>
      <c r="G1420" s="267"/>
      <c r="H1420" s="267"/>
      <c r="I1420" s="412"/>
      <c r="J1420" s="267"/>
    </row>
    <row r="1421" spans="1:10" ht="12.75">
      <c r="A1421" s="267"/>
      <c r="B1421" s="267"/>
      <c r="C1421" s="267"/>
      <c r="D1421" s="267"/>
      <c r="E1421" s="267"/>
      <c r="F1421" s="267"/>
      <c r="G1421" s="267"/>
      <c r="H1421" s="267"/>
      <c r="I1421" s="412"/>
      <c r="J1421" s="267"/>
    </row>
    <row r="1422" spans="1:10" ht="12.75">
      <c r="A1422" s="267"/>
      <c r="B1422" s="267"/>
      <c r="C1422" s="267"/>
      <c r="D1422" s="267"/>
      <c r="E1422" s="267"/>
      <c r="F1422" s="267"/>
      <c r="G1422" s="267"/>
      <c r="H1422" s="267"/>
      <c r="I1422" s="412"/>
      <c r="J1422" s="267"/>
    </row>
    <row r="1423" spans="1:10" ht="12.75">
      <c r="A1423" s="267"/>
      <c r="B1423" s="267"/>
      <c r="C1423" s="267"/>
      <c r="D1423" s="267"/>
      <c r="E1423" s="267"/>
      <c r="F1423" s="267"/>
      <c r="G1423" s="267"/>
      <c r="H1423" s="267"/>
      <c r="I1423" s="412"/>
      <c r="J1423" s="267"/>
    </row>
    <row r="1424" spans="1:10" ht="12.75">
      <c r="A1424" s="267"/>
      <c r="B1424" s="267"/>
      <c r="C1424" s="267"/>
      <c r="D1424" s="267"/>
      <c r="E1424" s="267"/>
      <c r="F1424" s="267"/>
      <c r="G1424" s="267"/>
      <c r="H1424" s="267"/>
      <c r="I1424" s="412"/>
      <c r="J1424" s="267"/>
    </row>
    <row r="1425" spans="1:10" ht="12.75">
      <c r="A1425" s="267"/>
      <c r="B1425" s="267"/>
      <c r="C1425" s="267"/>
      <c r="D1425" s="267"/>
      <c r="E1425" s="267"/>
      <c r="F1425" s="267"/>
      <c r="G1425" s="267"/>
      <c r="H1425" s="267"/>
      <c r="I1425" s="412"/>
      <c r="J1425" s="267"/>
    </row>
    <row r="1426" spans="1:10" ht="12.75">
      <c r="A1426" s="267"/>
      <c r="B1426" s="267"/>
      <c r="C1426" s="267"/>
      <c r="D1426" s="267"/>
      <c r="E1426" s="267"/>
      <c r="F1426" s="267"/>
      <c r="G1426" s="267"/>
      <c r="H1426" s="267"/>
      <c r="I1426" s="412"/>
      <c r="J1426" s="267"/>
    </row>
    <row r="1427" spans="1:10" ht="12.75">
      <c r="A1427" s="267"/>
      <c r="B1427" s="267"/>
      <c r="C1427" s="267"/>
      <c r="D1427" s="267"/>
      <c r="E1427" s="267"/>
      <c r="F1427" s="267"/>
      <c r="G1427" s="267"/>
      <c r="H1427" s="267"/>
      <c r="I1427" s="412"/>
      <c r="J1427" s="267"/>
    </row>
    <row r="1428" spans="1:10" ht="12.75">
      <c r="A1428" s="267"/>
      <c r="B1428" s="267"/>
      <c r="C1428" s="267"/>
      <c r="D1428" s="267"/>
      <c r="E1428" s="267"/>
      <c r="F1428" s="267"/>
      <c r="G1428" s="267"/>
      <c r="H1428" s="267"/>
      <c r="I1428" s="412"/>
      <c r="J1428" s="267"/>
    </row>
    <row r="1429" spans="1:10" ht="12.75">
      <c r="A1429" s="267"/>
      <c r="B1429" s="267"/>
      <c r="C1429" s="267"/>
      <c r="D1429" s="267"/>
      <c r="E1429" s="267"/>
      <c r="F1429" s="267"/>
      <c r="G1429" s="267"/>
      <c r="H1429" s="267"/>
      <c r="I1429" s="412"/>
      <c r="J1429" s="267"/>
    </row>
    <row r="1430" spans="1:10" ht="12.75">
      <c r="A1430" s="267"/>
      <c r="B1430" s="267"/>
      <c r="C1430" s="267"/>
      <c r="D1430" s="267"/>
      <c r="E1430" s="267"/>
      <c r="F1430" s="267"/>
      <c r="G1430" s="267"/>
      <c r="H1430" s="267"/>
      <c r="I1430" s="412"/>
      <c r="J1430" s="267"/>
    </row>
    <row r="1431" spans="1:10" ht="12.75">
      <c r="A1431" s="267"/>
      <c r="B1431" s="267"/>
      <c r="C1431" s="267"/>
      <c r="D1431" s="267"/>
      <c r="E1431" s="267"/>
      <c r="F1431" s="267"/>
      <c r="G1431" s="267"/>
      <c r="H1431" s="267"/>
      <c r="I1431" s="412"/>
      <c r="J1431" s="267"/>
    </row>
    <row r="1432" spans="1:10" ht="12.75">
      <c r="A1432" s="267"/>
      <c r="B1432" s="267"/>
      <c r="C1432" s="267"/>
      <c r="D1432" s="267"/>
      <c r="E1432" s="267"/>
      <c r="F1432" s="267"/>
      <c r="G1432" s="267"/>
      <c r="H1432" s="267"/>
      <c r="I1432" s="412"/>
      <c r="J1432" s="267"/>
    </row>
    <row r="1433" spans="1:10" ht="12.75">
      <c r="A1433" s="267"/>
      <c r="B1433" s="267"/>
      <c r="C1433" s="267"/>
      <c r="D1433" s="267"/>
      <c r="E1433" s="267"/>
      <c r="F1433" s="267"/>
      <c r="G1433" s="267"/>
      <c r="H1433" s="267"/>
      <c r="I1433" s="412"/>
      <c r="J1433" s="267"/>
    </row>
    <row r="1434" spans="1:10" ht="12.75">
      <c r="A1434" s="267"/>
      <c r="B1434" s="267"/>
      <c r="C1434" s="267"/>
      <c r="D1434" s="267"/>
      <c r="E1434" s="267"/>
      <c r="F1434" s="267"/>
      <c r="G1434" s="267"/>
      <c r="H1434" s="267"/>
      <c r="I1434" s="412"/>
      <c r="J1434" s="267"/>
    </row>
    <row r="1435" spans="1:10" ht="12.75">
      <c r="A1435" s="267"/>
      <c r="B1435" s="267"/>
      <c r="C1435" s="267"/>
      <c r="D1435" s="267"/>
      <c r="E1435" s="267"/>
      <c r="F1435" s="267"/>
      <c r="G1435" s="267"/>
      <c r="H1435" s="267"/>
      <c r="I1435" s="412"/>
      <c r="J1435" s="267"/>
    </row>
    <row r="1436" spans="1:10" ht="12.75">
      <c r="A1436" s="267"/>
      <c r="B1436" s="267"/>
      <c r="C1436" s="267"/>
      <c r="D1436" s="267"/>
      <c r="E1436" s="267"/>
      <c r="F1436" s="267"/>
      <c r="G1436" s="267"/>
      <c r="H1436" s="267"/>
      <c r="I1436" s="412"/>
      <c r="J1436" s="267"/>
    </row>
    <row r="1437" spans="1:10" ht="12.75">
      <c r="A1437" s="267"/>
      <c r="B1437" s="267"/>
      <c r="C1437" s="267"/>
      <c r="D1437" s="267"/>
      <c r="E1437" s="267"/>
      <c r="F1437" s="267"/>
      <c r="G1437" s="267"/>
      <c r="H1437" s="267"/>
      <c r="I1437" s="412"/>
      <c r="J1437" s="267"/>
    </row>
    <row r="1438" spans="1:10" ht="12.75">
      <c r="A1438" s="267"/>
      <c r="B1438" s="267"/>
      <c r="C1438" s="267"/>
      <c r="D1438" s="267"/>
      <c r="E1438" s="267"/>
      <c r="F1438" s="267"/>
      <c r="G1438" s="267"/>
      <c r="H1438" s="267"/>
      <c r="I1438" s="412"/>
      <c r="J1438" s="267"/>
    </row>
    <row r="1439" spans="1:10" ht="12.75">
      <c r="A1439" s="267"/>
      <c r="B1439" s="267"/>
      <c r="C1439" s="267"/>
      <c r="D1439" s="267"/>
      <c r="E1439" s="267"/>
      <c r="F1439" s="267"/>
      <c r="G1439" s="267"/>
      <c r="H1439" s="267"/>
      <c r="I1439" s="412"/>
      <c r="J1439" s="267"/>
    </row>
    <row r="1440" spans="1:10" ht="12.75">
      <c r="A1440" s="267"/>
      <c r="B1440" s="267"/>
      <c r="C1440" s="267"/>
      <c r="D1440" s="267"/>
      <c r="E1440" s="267"/>
      <c r="F1440" s="267"/>
      <c r="G1440" s="267"/>
      <c r="H1440" s="267"/>
      <c r="I1440" s="412"/>
      <c r="J1440" s="267"/>
    </row>
    <row r="1441" spans="1:10" ht="12.75">
      <c r="A1441" s="267"/>
      <c r="B1441" s="267"/>
      <c r="C1441" s="267"/>
      <c r="D1441" s="267"/>
      <c r="E1441" s="267"/>
      <c r="F1441" s="267"/>
      <c r="G1441" s="267"/>
      <c r="H1441" s="267"/>
      <c r="I1441" s="412"/>
      <c r="J1441" s="267"/>
    </row>
    <row r="1442" spans="1:10" ht="12.75">
      <c r="A1442" s="267"/>
      <c r="B1442" s="267"/>
      <c r="C1442" s="267"/>
      <c r="D1442" s="267"/>
      <c r="E1442" s="267"/>
      <c r="F1442" s="267"/>
      <c r="G1442" s="267"/>
      <c r="H1442" s="267"/>
      <c r="I1442" s="412"/>
      <c r="J1442" s="267"/>
    </row>
    <row r="1443" spans="1:10" ht="12.75">
      <c r="A1443" s="267"/>
      <c r="B1443" s="267"/>
      <c r="C1443" s="267"/>
      <c r="D1443" s="267"/>
      <c r="E1443" s="267"/>
      <c r="F1443" s="267"/>
      <c r="G1443" s="267"/>
      <c r="H1443" s="267"/>
      <c r="I1443" s="412"/>
      <c r="J1443" s="267"/>
    </row>
    <row r="1444" spans="1:10" ht="12.75">
      <c r="A1444" s="267"/>
      <c r="B1444" s="267"/>
      <c r="C1444" s="267"/>
      <c r="D1444" s="267"/>
      <c r="E1444" s="267"/>
      <c r="F1444" s="267"/>
      <c r="G1444" s="267"/>
      <c r="H1444" s="267"/>
      <c r="I1444" s="412"/>
      <c r="J1444" s="267"/>
    </row>
    <row r="1445" spans="1:10" ht="12.75">
      <c r="A1445" s="267"/>
      <c r="B1445" s="267"/>
      <c r="C1445" s="267"/>
      <c r="D1445" s="267"/>
      <c r="E1445" s="267"/>
      <c r="F1445" s="267"/>
      <c r="G1445" s="267"/>
      <c r="H1445" s="267"/>
      <c r="I1445" s="412"/>
      <c r="J1445" s="267"/>
    </row>
    <row r="1446" spans="1:10" ht="12.75">
      <c r="A1446" s="267"/>
      <c r="B1446" s="267"/>
      <c r="C1446" s="267"/>
      <c r="D1446" s="267"/>
      <c r="E1446" s="267"/>
      <c r="F1446" s="267"/>
      <c r="G1446" s="267"/>
      <c r="H1446" s="267"/>
      <c r="I1446" s="412"/>
      <c r="J1446" s="267"/>
    </row>
    <row r="1447" spans="1:10" ht="12.75">
      <c r="A1447" s="267"/>
      <c r="B1447" s="267"/>
      <c r="C1447" s="267"/>
      <c r="D1447" s="267"/>
      <c r="E1447" s="267"/>
      <c r="F1447" s="267"/>
      <c r="G1447" s="267"/>
      <c r="H1447" s="267"/>
      <c r="I1447" s="412"/>
      <c r="J1447" s="267"/>
    </row>
    <row r="1448" spans="1:10" ht="12.75">
      <c r="A1448" s="267"/>
      <c r="B1448" s="267"/>
      <c r="C1448" s="267"/>
      <c r="D1448" s="267"/>
      <c r="E1448" s="267"/>
      <c r="F1448" s="267"/>
      <c r="G1448" s="267"/>
      <c r="H1448" s="267"/>
      <c r="I1448" s="412"/>
      <c r="J1448" s="267"/>
    </row>
    <row r="1449" spans="1:10" ht="12.75">
      <c r="A1449" s="267"/>
      <c r="B1449" s="267"/>
      <c r="C1449" s="267"/>
      <c r="D1449" s="267"/>
      <c r="E1449" s="267"/>
      <c r="F1449" s="267"/>
      <c r="G1449" s="267"/>
      <c r="H1449" s="267"/>
      <c r="I1449" s="412"/>
      <c r="J1449" s="267"/>
    </row>
    <row r="1450" spans="1:10" ht="12.75">
      <c r="A1450" s="267"/>
      <c r="B1450" s="267"/>
      <c r="C1450" s="267"/>
      <c r="D1450" s="267"/>
      <c r="E1450" s="267"/>
      <c r="F1450" s="267"/>
      <c r="G1450" s="267"/>
      <c r="H1450" s="267"/>
      <c r="I1450" s="412"/>
      <c r="J1450" s="267"/>
    </row>
    <row r="1451" spans="1:10" ht="12.75">
      <c r="A1451" s="267"/>
      <c r="B1451" s="267"/>
      <c r="C1451" s="267"/>
      <c r="D1451" s="267"/>
      <c r="E1451" s="267"/>
      <c r="F1451" s="267"/>
      <c r="G1451" s="267"/>
      <c r="H1451" s="267"/>
      <c r="I1451" s="412"/>
      <c r="J1451" s="267"/>
    </row>
    <row r="1452" spans="1:10" ht="12.75">
      <c r="A1452" s="267"/>
      <c r="B1452" s="267"/>
      <c r="C1452" s="267"/>
      <c r="D1452" s="267"/>
      <c r="E1452" s="267"/>
      <c r="F1452" s="267"/>
      <c r="G1452" s="267"/>
      <c r="H1452" s="267"/>
      <c r="I1452" s="412"/>
      <c r="J1452" s="267"/>
    </row>
    <row r="1453" spans="1:10" ht="12.75">
      <c r="A1453" s="267"/>
      <c r="B1453" s="267"/>
      <c r="C1453" s="267"/>
      <c r="D1453" s="267"/>
      <c r="E1453" s="267"/>
      <c r="F1453" s="267"/>
      <c r="G1453" s="267"/>
      <c r="H1453" s="267"/>
      <c r="I1453" s="412"/>
      <c r="J1453" s="267"/>
    </row>
    <row r="1454" spans="1:10" ht="12.75">
      <c r="A1454" s="267"/>
      <c r="B1454" s="267"/>
      <c r="C1454" s="267"/>
      <c r="D1454" s="267"/>
      <c r="E1454" s="267"/>
      <c r="F1454" s="267"/>
      <c r="G1454" s="267"/>
      <c r="H1454" s="267"/>
      <c r="I1454" s="412"/>
      <c r="J1454" s="267"/>
    </row>
    <row r="1455" spans="1:10" ht="12.75">
      <c r="A1455" s="267"/>
      <c r="B1455" s="267"/>
      <c r="C1455" s="267"/>
      <c r="D1455" s="267"/>
      <c r="E1455" s="267"/>
      <c r="F1455" s="267"/>
      <c r="G1455" s="267"/>
      <c r="H1455" s="267"/>
      <c r="I1455" s="412"/>
      <c r="J1455" s="267"/>
    </row>
    <row r="1456" spans="1:10" ht="12.75">
      <c r="A1456" s="267"/>
      <c r="B1456" s="267"/>
      <c r="C1456" s="267"/>
      <c r="D1456" s="267"/>
      <c r="E1456" s="267"/>
      <c r="F1456" s="267"/>
      <c r="G1456" s="267"/>
      <c r="H1456" s="267"/>
      <c r="I1456" s="412"/>
      <c r="J1456" s="267"/>
    </row>
    <row r="1457" spans="1:10" ht="12.75">
      <c r="A1457" s="267"/>
      <c r="B1457" s="267"/>
      <c r="C1457" s="267"/>
      <c r="D1457" s="267"/>
      <c r="E1457" s="267"/>
      <c r="F1457" s="267"/>
      <c r="G1457" s="267"/>
      <c r="H1457" s="267"/>
      <c r="I1457" s="412"/>
      <c r="J1457" s="267"/>
    </row>
    <row r="1458" spans="1:10" ht="12.75">
      <c r="A1458" s="267"/>
      <c r="B1458" s="267"/>
      <c r="C1458" s="267"/>
      <c r="D1458" s="267"/>
      <c r="E1458" s="267"/>
      <c r="F1458" s="267"/>
      <c r="G1458" s="267"/>
      <c r="H1458" s="267"/>
      <c r="I1458" s="412"/>
      <c r="J1458" s="267"/>
    </row>
    <row r="1459" spans="1:10" ht="12.75">
      <c r="A1459" s="267"/>
      <c r="B1459" s="267"/>
      <c r="C1459" s="267"/>
      <c r="D1459" s="267"/>
      <c r="E1459" s="267"/>
      <c r="F1459" s="267"/>
      <c r="G1459" s="267"/>
      <c r="H1459" s="267"/>
      <c r="I1459" s="412"/>
      <c r="J1459" s="267"/>
    </row>
    <row r="1460" spans="1:10" ht="12.75">
      <c r="A1460" s="267"/>
      <c r="B1460" s="267"/>
      <c r="C1460" s="267"/>
      <c r="D1460" s="267"/>
      <c r="E1460" s="267"/>
      <c r="F1460" s="267"/>
      <c r="G1460" s="267"/>
      <c r="H1460" s="267"/>
      <c r="I1460" s="412"/>
      <c r="J1460" s="267"/>
    </row>
    <row r="1461" spans="1:10" ht="12.75">
      <c r="A1461" s="267"/>
      <c r="B1461" s="267"/>
      <c r="C1461" s="267"/>
      <c r="D1461" s="267"/>
      <c r="E1461" s="267"/>
      <c r="F1461" s="267"/>
      <c r="G1461" s="267"/>
      <c r="H1461" s="267"/>
      <c r="I1461" s="412"/>
      <c r="J1461" s="267"/>
    </row>
    <row r="1462" spans="1:10" ht="12.75">
      <c r="A1462" s="267"/>
      <c r="B1462" s="267"/>
      <c r="C1462" s="267"/>
      <c r="D1462" s="267"/>
      <c r="E1462" s="267"/>
      <c r="F1462" s="267"/>
      <c r="G1462" s="267"/>
      <c r="H1462" s="267"/>
      <c r="I1462" s="412"/>
      <c r="J1462" s="267"/>
    </row>
    <row r="1463" spans="1:10" ht="12.75">
      <c r="A1463" s="267"/>
      <c r="B1463" s="267"/>
      <c r="C1463" s="267"/>
      <c r="D1463" s="267"/>
      <c r="E1463" s="267"/>
      <c r="F1463" s="267"/>
      <c r="G1463" s="267"/>
      <c r="H1463" s="267"/>
      <c r="I1463" s="412"/>
      <c r="J1463" s="267"/>
    </row>
    <row r="1464" spans="1:10" ht="12.75">
      <c r="A1464" s="267"/>
      <c r="B1464" s="267"/>
      <c r="C1464" s="267"/>
      <c r="D1464" s="267"/>
      <c r="E1464" s="267"/>
      <c r="F1464" s="267"/>
      <c r="G1464" s="267"/>
      <c r="H1464" s="267"/>
      <c r="I1464" s="412"/>
      <c r="J1464" s="267"/>
    </row>
    <row r="1465" spans="1:10" ht="12.75">
      <c r="A1465" s="267"/>
      <c r="B1465" s="267"/>
      <c r="C1465" s="267"/>
      <c r="D1465" s="267"/>
      <c r="E1465" s="267"/>
      <c r="F1465" s="267"/>
      <c r="G1465" s="267"/>
      <c r="H1465" s="267"/>
      <c r="I1465" s="412"/>
      <c r="J1465" s="267"/>
    </row>
    <row r="1466" spans="1:10" ht="12.75">
      <c r="A1466" s="267"/>
      <c r="B1466" s="267"/>
      <c r="C1466" s="267"/>
      <c r="D1466" s="267"/>
      <c r="E1466" s="267"/>
      <c r="F1466" s="267"/>
      <c r="G1466" s="267"/>
      <c r="H1466" s="267"/>
      <c r="I1466" s="412"/>
      <c r="J1466" s="267"/>
    </row>
    <row r="1467" spans="1:10" ht="12.75">
      <c r="A1467" s="267"/>
      <c r="B1467" s="267"/>
      <c r="C1467" s="267"/>
      <c r="D1467" s="267"/>
      <c r="E1467" s="267"/>
      <c r="F1467" s="267"/>
      <c r="G1467" s="267"/>
      <c r="H1467" s="267"/>
      <c r="I1467" s="412"/>
      <c r="J1467" s="267"/>
    </row>
    <row r="1468" spans="1:10" ht="12.75">
      <c r="A1468" s="267"/>
      <c r="B1468" s="267"/>
      <c r="C1468" s="267"/>
      <c r="D1468" s="267"/>
      <c r="E1468" s="267"/>
      <c r="F1468" s="267"/>
      <c r="G1468" s="267"/>
      <c r="H1468" s="267"/>
      <c r="I1468" s="412"/>
      <c r="J1468" s="267"/>
    </row>
    <row r="1469" spans="1:10" ht="12.75">
      <c r="A1469" s="267"/>
      <c r="B1469" s="267"/>
      <c r="C1469" s="267"/>
      <c r="D1469" s="267"/>
      <c r="E1469" s="267"/>
      <c r="F1469" s="267"/>
      <c r="G1469" s="267"/>
      <c r="H1469" s="267"/>
      <c r="I1469" s="412"/>
      <c r="J1469" s="267"/>
    </row>
    <row r="1470" spans="1:10" ht="12.75">
      <c r="A1470" s="267"/>
      <c r="B1470" s="267"/>
      <c r="C1470" s="267"/>
      <c r="D1470" s="267"/>
      <c r="E1470" s="267"/>
      <c r="F1470" s="267"/>
      <c r="G1470" s="267"/>
      <c r="H1470" s="267"/>
      <c r="I1470" s="412"/>
      <c r="J1470" s="267"/>
    </row>
    <row r="1471" spans="1:10" ht="12.75">
      <c r="A1471" s="267"/>
      <c r="B1471" s="267"/>
      <c r="C1471" s="267"/>
      <c r="D1471" s="267"/>
      <c r="E1471" s="267"/>
      <c r="F1471" s="267"/>
      <c r="G1471" s="267"/>
      <c r="H1471" s="267"/>
      <c r="I1471" s="412"/>
      <c r="J1471" s="267"/>
    </row>
    <row r="1472" spans="1:10" ht="12.75">
      <c r="A1472" s="267"/>
      <c r="B1472" s="267"/>
      <c r="C1472" s="267"/>
      <c r="D1472" s="267"/>
      <c r="E1472" s="267"/>
      <c r="F1472" s="267"/>
      <c r="G1472" s="267"/>
      <c r="H1472" s="267"/>
      <c r="I1472" s="412"/>
      <c r="J1472" s="267"/>
    </row>
    <row r="1473" spans="1:10" ht="12.75">
      <c r="A1473" s="267"/>
      <c r="B1473" s="267"/>
      <c r="C1473" s="267"/>
      <c r="D1473" s="267"/>
      <c r="E1473" s="267"/>
      <c r="F1473" s="267"/>
      <c r="G1473" s="267"/>
      <c r="H1473" s="267"/>
      <c r="I1473" s="412"/>
      <c r="J1473" s="267"/>
    </row>
    <row r="1474" spans="1:10" ht="12.75">
      <c r="A1474" s="267"/>
      <c r="B1474" s="267"/>
      <c r="C1474" s="267"/>
      <c r="D1474" s="267"/>
      <c r="E1474" s="267"/>
      <c r="F1474" s="267"/>
      <c r="G1474" s="267"/>
      <c r="H1474" s="267"/>
      <c r="I1474" s="412"/>
      <c r="J1474" s="267"/>
    </row>
    <row r="1475" spans="1:10" ht="12.75">
      <c r="A1475" s="267"/>
      <c r="B1475" s="267"/>
      <c r="C1475" s="267"/>
      <c r="D1475" s="267"/>
      <c r="E1475" s="267"/>
      <c r="F1475" s="267"/>
      <c r="G1475" s="267"/>
      <c r="H1475" s="267"/>
      <c r="I1475" s="412"/>
      <c r="J1475" s="267"/>
    </row>
    <row r="1476" spans="1:10" ht="12.75">
      <c r="A1476" s="267"/>
      <c r="B1476" s="267"/>
      <c r="C1476" s="267"/>
      <c r="D1476" s="267"/>
      <c r="E1476" s="267"/>
      <c r="F1476" s="267"/>
      <c r="G1476" s="267"/>
      <c r="H1476" s="267"/>
      <c r="I1476" s="412"/>
      <c r="J1476" s="267"/>
    </row>
    <row r="1477" spans="1:10" ht="12.75">
      <c r="A1477" s="267"/>
      <c r="B1477" s="267"/>
      <c r="C1477" s="267"/>
      <c r="D1477" s="267"/>
      <c r="E1477" s="267"/>
      <c r="F1477" s="267"/>
      <c r="G1477" s="267"/>
      <c r="H1477" s="267"/>
      <c r="I1477" s="412"/>
      <c r="J1477" s="267"/>
    </row>
    <row r="1478" spans="1:10" ht="12.75">
      <c r="A1478" s="267"/>
      <c r="B1478" s="267"/>
      <c r="C1478" s="267"/>
      <c r="D1478" s="267"/>
      <c r="E1478" s="267"/>
      <c r="F1478" s="267"/>
      <c r="G1478" s="267"/>
      <c r="H1478" s="267"/>
      <c r="I1478" s="412"/>
      <c r="J1478" s="267"/>
    </row>
    <row r="1479" spans="1:10" ht="12.75">
      <c r="A1479" s="267"/>
      <c r="B1479" s="267"/>
      <c r="C1479" s="267"/>
      <c r="D1479" s="267"/>
      <c r="E1479" s="267"/>
      <c r="F1479" s="267"/>
      <c r="G1479" s="267"/>
      <c r="H1479" s="267"/>
      <c r="I1479" s="412"/>
      <c r="J1479" s="267"/>
    </row>
    <row r="1480" spans="1:10" ht="12.75">
      <c r="A1480" s="267"/>
      <c r="B1480" s="267"/>
      <c r="C1480" s="267"/>
      <c r="D1480" s="267"/>
      <c r="E1480" s="267"/>
      <c r="F1480" s="267"/>
      <c r="G1480" s="267"/>
      <c r="H1480" s="267"/>
      <c r="I1480" s="412"/>
      <c r="J1480" s="267"/>
    </row>
    <row r="1481" spans="1:10" ht="12.75">
      <c r="A1481" s="267"/>
      <c r="B1481" s="267"/>
      <c r="C1481" s="267"/>
      <c r="D1481" s="267"/>
      <c r="E1481" s="267"/>
      <c r="F1481" s="267"/>
      <c r="G1481" s="267"/>
      <c r="H1481" s="267"/>
      <c r="I1481" s="412"/>
      <c r="J1481" s="267"/>
    </row>
    <row r="1482" spans="1:10" ht="12.75">
      <c r="A1482" s="267"/>
      <c r="B1482" s="267"/>
      <c r="C1482" s="267"/>
      <c r="D1482" s="267"/>
      <c r="E1482" s="267"/>
      <c r="F1482" s="267"/>
      <c r="G1482" s="267"/>
      <c r="H1482" s="267"/>
      <c r="I1482" s="412"/>
      <c r="J1482" s="267"/>
    </row>
    <row r="1483" spans="1:10" ht="12.75">
      <c r="A1483" s="267"/>
      <c r="B1483" s="267"/>
      <c r="C1483" s="267"/>
      <c r="D1483" s="267"/>
      <c r="E1483" s="267"/>
      <c r="F1483" s="267"/>
      <c r="G1483" s="267"/>
      <c r="H1483" s="267"/>
      <c r="I1483" s="412"/>
      <c r="J1483" s="267"/>
    </row>
    <row r="1484" spans="1:10" ht="12.75">
      <c r="A1484" s="267"/>
      <c r="B1484" s="267"/>
      <c r="C1484" s="267"/>
      <c r="D1484" s="267"/>
      <c r="E1484" s="267"/>
      <c r="F1484" s="267"/>
      <c r="G1484" s="267"/>
      <c r="H1484" s="267"/>
      <c r="I1484" s="412"/>
      <c r="J1484" s="267"/>
    </row>
    <row r="1485" spans="1:10" ht="12.75">
      <c r="A1485" s="267"/>
      <c r="B1485" s="267"/>
      <c r="C1485" s="267"/>
      <c r="D1485" s="267"/>
      <c r="E1485" s="267"/>
      <c r="F1485" s="267"/>
      <c r="G1485" s="267"/>
      <c r="H1485" s="267"/>
      <c r="I1485" s="412"/>
      <c r="J1485" s="267"/>
    </row>
    <row r="1486" spans="1:10" ht="12.75">
      <c r="A1486" s="267"/>
      <c r="B1486" s="267"/>
      <c r="C1486" s="267"/>
      <c r="D1486" s="267"/>
      <c r="E1486" s="267"/>
      <c r="F1486" s="267"/>
      <c r="G1486" s="267"/>
      <c r="H1486" s="267"/>
      <c r="I1486" s="412"/>
      <c r="J1486" s="267"/>
    </row>
    <row r="1487" spans="1:10" ht="12.75">
      <c r="A1487" s="267"/>
      <c r="B1487" s="267"/>
      <c r="C1487" s="267"/>
      <c r="D1487" s="267"/>
      <c r="E1487" s="267"/>
      <c r="F1487" s="267"/>
      <c r="G1487" s="267"/>
      <c r="H1487" s="267"/>
      <c r="I1487" s="412"/>
      <c r="J1487" s="267"/>
    </row>
    <row r="1488" spans="1:10" ht="12.75">
      <c r="A1488" s="267"/>
      <c r="B1488" s="267"/>
      <c r="C1488" s="267"/>
      <c r="D1488" s="267"/>
      <c r="E1488" s="267"/>
      <c r="F1488" s="267"/>
      <c r="G1488" s="267"/>
      <c r="H1488" s="267"/>
      <c r="I1488" s="412"/>
      <c r="J1488" s="267"/>
    </row>
    <row r="1489" spans="1:10" ht="12.75">
      <c r="A1489" s="267"/>
      <c r="B1489" s="267"/>
      <c r="C1489" s="267"/>
      <c r="D1489" s="267"/>
      <c r="E1489" s="267"/>
      <c r="F1489" s="267"/>
      <c r="G1489" s="267"/>
      <c r="H1489" s="267"/>
      <c r="I1489" s="412"/>
      <c r="J1489" s="267"/>
    </row>
    <row r="1490" spans="1:10" ht="12.75">
      <c r="A1490" s="267"/>
      <c r="B1490" s="267"/>
      <c r="C1490" s="267"/>
      <c r="D1490" s="267"/>
      <c r="E1490" s="267"/>
      <c r="F1490" s="267"/>
      <c r="G1490" s="267"/>
      <c r="H1490" s="267"/>
      <c r="I1490" s="412"/>
      <c r="J1490" s="267"/>
    </row>
    <row r="1491" spans="1:10" ht="12.75">
      <c r="A1491" s="267"/>
      <c r="B1491" s="267"/>
      <c r="C1491" s="267"/>
      <c r="D1491" s="267"/>
      <c r="E1491" s="267"/>
      <c r="F1491" s="267"/>
      <c r="G1491" s="267"/>
      <c r="H1491" s="267"/>
      <c r="I1491" s="412"/>
      <c r="J1491" s="267"/>
    </row>
    <row r="1492" spans="1:10" ht="12.75">
      <c r="A1492" s="267"/>
      <c r="B1492" s="267"/>
      <c r="C1492" s="267"/>
      <c r="D1492" s="267"/>
      <c r="E1492" s="267"/>
      <c r="F1492" s="267"/>
      <c r="G1492" s="267"/>
      <c r="H1492" s="267"/>
      <c r="I1492" s="412"/>
      <c r="J1492" s="267"/>
    </row>
    <row r="1493" spans="1:10" ht="12.75">
      <c r="A1493" s="267"/>
      <c r="B1493" s="267"/>
      <c r="C1493" s="267"/>
      <c r="D1493" s="267"/>
      <c r="E1493" s="267"/>
      <c r="F1493" s="267"/>
      <c r="G1493" s="267"/>
      <c r="H1493" s="267"/>
      <c r="I1493" s="412"/>
      <c r="J1493" s="267"/>
    </row>
    <row r="1494" spans="1:10" ht="12.75">
      <c r="A1494" s="267"/>
      <c r="B1494" s="267"/>
      <c r="C1494" s="267"/>
      <c r="D1494" s="267"/>
      <c r="E1494" s="267"/>
      <c r="F1494" s="267"/>
      <c r="G1494" s="267"/>
      <c r="H1494" s="267"/>
      <c r="I1494" s="412"/>
      <c r="J1494" s="267"/>
    </row>
    <row r="1495" spans="1:10" ht="12.75">
      <c r="A1495" s="267"/>
      <c r="B1495" s="267"/>
      <c r="C1495" s="267"/>
      <c r="D1495" s="267"/>
      <c r="E1495" s="267"/>
      <c r="F1495" s="267"/>
      <c r="G1495" s="267"/>
      <c r="H1495" s="267"/>
      <c r="I1495" s="412"/>
      <c r="J1495" s="267"/>
    </row>
    <row r="1496" spans="1:10" ht="12.75">
      <c r="A1496" s="267"/>
      <c r="B1496" s="267"/>
      <c r="C1496" s="267"/>
      <c r="D1496" s="267"/>
      <c r="E1496" s="267"/>
      <c r="F1496" s="267"/>
      <c r="G1496" s="267"/>
      <c r="H1496" s="267"/>
      <c r="I1496" s="412"/>
      <c r="J1496" s="267"/>
    </row>
    <row r="1497" spans="1:10" ht="12.75">
      <c r="A1497" s="267"/>
      <c r="B1497" s="267"/>
      <c r="C1497" s="267"/>
      <c r="D1497" s="267"/>
      <c r="E1497" s="267"/>
      <c r="F1497" s="267"/>
      <c r="G1497" s="267"/>
      <c r="H1497" s="267"/>
      <c r="I1497" s="412"/>
      <c r="J1497" s="267"/>
    </row>
    <row r="1498" spans="1:10" ht="12.75">
      <c r="A1498" s="267"/>
      <c r="B1498" s="267"/>
      <c r="C1498" s="267"/>
      <c r="D1498" s="267"/>
      <c r="E1498" s="267"/>
      <c r="F1498" s="267"/>
      <c r="G1498" s="267"/>
      <c r="H1498" s="267"/>
      <c r="I1498" s="412"/>
      <c r="J1498" s="267"/>
    </row>
    <row r="1499" spans="1:10" ht="12.75">
      <c r="A1499" s="267"/>
      <c r="B1499" s="267"/>
      <c r="C1499" s="267"/>
      <c r="D1499" s="267"/>
      <c r="E1499" s="267"/>
      <c r="F1499" s="267"/>
      <c r="G1499" s="267"/>
      <c r="H1499" s="267"/>
      <c r="I1499" s="412"/>
      <c r="J1499" s="267"/>
    </row>
    <row r="1500" spans="1:10" ht="12.75">
      <c r="A1500" s="267"/>
      <c r="B1500" s="267"/>
      <c r="C1500" s="267"/>
      <c r="D1500" s="267"/>
      <c r="E1500" s="267"/>
      <c r="F1500" s="267"/>
      <c r="G1500" s="267"/>
      <c r="H1500" s="267"/>
      <c r="I1500" s="412"/>
      <c r="J1500" s="267"/>
    </row>
    <row r="1501" spans="1:10" ht="12.75">
      <c r="A1501" s="267"/>
      <c r="B1501" s="267"/>
      <c r="C1501" s="267"/>
      <c r="D1501" s="267"/>
      <c r="E1501" s="267"/>
      <c r="F1501" s="267"/>
      <c r="G1501" s="267"/>
      <c r="H1501" s="267"/>
      <c r="I1501" s="412"/>
      <c r="J1501" s="267"/>
    </row>
    <row r="1502" spans="1:10" ht="12.75">
      <c r="A1502" s="267"/>
      <c r="B1502" s="267"/>
      <c r="C1502" s="267"/>
      <c r="D1502" s="267"/>
      <c r="E1502" s="267"/>
      <c r="F1502" s="267"/>
      <c r="G1502" s="267"/>
      <c r="H1502" s="267"/>
      <c r="I1502" s="412"/>
      <c r="J1502" s="267"/>
    </row>
    <row r="1503" spans="1:10" ht="12.75">
      <c r="A1503" s="267"/>
      <c r="B1503" s="267"/>
      <c r="C1503" s="267"/>
      <c r="D1503" s="267"/>
      <c r="E1503" s="267"/>
      <c r="F1503" s="267"/>
      <c r="G1503" s="267"/>
      <c r="H1503" s="267"/>
      <c r="I1503" s="412"/>
      <c r="J1503" s="267"/>
    </row>
    <row r="1504" spans="1:10" ht="12.75">
      <c r="A1504" s="267"/>
      <c r="B1504" s="267"/>
      <c r="C1504" s="267"/>
      <c r="D1504" s="267"/>
      <c r="E1504" s="267"/>
      <c r="F1504" s="267"/>
      <c r="G1504" s="267"/>
      <c r="H1504" s="267"/>
      <c r="I1504" s="412"/>
      <c r="J1504" s="267"/>
    </row>
    <row r="1505" spans="1:10" ht="12.75">
      <c r="A1505" s="267"/>
      <c r="B1505" s="267"/>
      <c r="C1505" s="267"/>
      <c r="D1505" s="267"/>
      <c r="E1505" s="267"/>
      <c r="F1505" s="267"/>
      <c r="G1505" s="267"/>
      <c r="H1505" s="267"/>
      <c r="I1505" s="412"/>
      <c r="J1505" s="267"/>
    </row>
    <row r="1506" spans="1:10" ht="12.75">
      <c r="A1506" s="267"/>
      <c r="B1506" s="267"/>
      <c r="C1506" s="267"/>
      <c r="D1506" s="267"/>
      <c r="E1506" s="267"/>
      <c r="F1506" s="267"/>
      <c r="G1506" s="267"/>
      <c r="H1506" s="267"/>
      <c r="I1506" s="412"/>
      <c r="J1506" s="267"/>
    </row>
    <row r="1507" spans="1:10" ht="12.75">
      <c r="A1507" s="267"/>
      <c r="B1507" s="267"/>
      <c r="C1507" s="267"/>
      <c r="D1507" s="267"/>
      <c r="E1507" s="267"/>
      <c r="F1507" s="267"/>
      <c r="G1507" s="267"/>
      <c r="H1507" s="267"/>
      <c r="I1507" s="412"/>
      <c r="J1507" s="267"/>
    </row>
    <row r="1508" spans="1:10" ht="12.75">
      <c r="A1508" s="267"/>
      <c r="B1508" s="267"/>
      <c r="C1508" s="267"/>
      <c r="D1508" s="267"/>
      <c r="E1508" s="267"/>
      <c r="F1508" s="267"/>
      <c r="G1508" s="267"/>
      <c r="H1508" s="267"/>
      <c r="I1508" s="412"/>
      <c r="J1508" s="267"/>
    </row>
    <row r="1509" spans="1:10" ht="12.75">
      <c r="A1509" s="267"/>
      <c r="B1509" s="267"/>
      <c r="C1509" s="267"/>
      <c r="D1509" s="267"/>
      <c r="E1509" s="267"/>
      <c r="F1509" s="267"/>
      <c r="G1509" s="267"/>
      <c r="H1509" s="267"/>
      <c r="I1509" s="412"/>
      <c r="J1509" s="267"/>
    </row>
    <row r="1510" spans="1:10" ht="12.75">
      <c r="A1510" s="267"/>
      <c r="B1510" s="267"/>
      <c r="C1510" s="267"/>
      <c r="D1510" s="267"/>
      <c r="E1510" s="267"/>
      <c r="F1510" s="267"/>
      <c r="G1510" s="267"/>
      <c r="H1510" s="267"/>
      <c r="I1510" s="412"/>
      <c r="J1510" s="267"/>
    </row>
    <row r="1511" spans="1:10" ht="12.75">
      <c r="A1511" s="267"/>
      <c r="B1511" s="267"/>
      <c r="C1511" s="267"/>
      <c r="D1511" s="267"/>
      <c r="E1511" s="267"/>
      <c r="F1511" s="267"/>
      <c r="G1511" s="267"/>
      <c r="H1511" s="267"/>
      <c r="I1511" s="412"/>
      <c r="J1511" s="267"/>
    </row>
    <row r="1512" spans="1:10" ht="12.75">
      <c r="A1512" s="267"/>
      <c r="B1512" s="267"/>
      <c r="C1512" s="267"/>
      <c r="D1512" s="267"/>
      <c r="E1512" s="267"/>
      <c r="F1512" s="267"/>
      <c r="G1512" s="267"/>
      <c r="H1512" s="267"/>
      <c r="I1512" s="412"/>
      <c r="J1512" s="267"/>
    </row>
    <row r="1513" spans="1:10" ht="12.75">
      <c r="A1513" s="267"/>
      <c r="B1513" s="267"/>
      <c r="C1513" s="267"/>
      <c r="D1513" s="267"/>
      <c r="E1513" s="267"/>
      <c r="F1513" s="267"/>
      <c r="G1513" s="267"/>
      <c r="H1513" s="267"/>
      <c r="I1513" s="412"/>
      <c r="J1513" s="267"/>
    </row>
    <row r="1514" spans="1:10" ht="12.75">
      <c r="A1514" s="267"/>
      <c r="B1514" s="267"/>
      <c r="C1514" s="267"/>
      <c r="D1514" s="267"/>
      <c r="E1514" s="267"/>
      <c r="F1514" s="267"/>
      <c r="G1514" s="267"/>
      <c r="H1514" s="267"/>
      <c r="I1514" s="412"/>
      <c r="J1514" s="267"/>
    </row>
    <row r="1515" spans="1:10" ht="12.75">
      <c r="A1515" s="267"/>
      <c r="B1515" s="267"/>
      <c r="C1515" s="267"/>
      <c r="D1515" s="267"/>
      <c r="E1515" s="267"/>
      <c r="F1515" s="267"/>
      <c r="G1515" s="267"/>
      <c r="H1515" s="267"/>
      <c r="I1515" s="412"/>
      <c r="J1515" s="267"/>
    </row>
    <row r="1516" spans="1:10" ht="12.75">
      <c r="A1516" s="267"/>
      <c r="B1516" s="267"/>
      <c r="C1516" s="267"/>
      <c r="D1516" s="267"/>
      <c r="E1516" s="267"/>
      <c r="F1516" s="267"/>
      <c r="G1516" s="267"/>
      <c r="H1516" s="267"/>
      <c r="I1516" s="412"/>
      <c r="J1516" s="267"/>
    </row>
    <row r="1517" spans="1:10" ht="12.75">
      <c r="A1517" s="267"/>
      <c r="B1517" s="267"/>
      <c r="C1517" s="267"/>
      <c r="D1517" s="267"/>
      <c r="E1517" s="267"/>
      <c r="F1517" s="267"/>
      <c r="G1517" s="267"/>
      <c r="H1517" s="267"/>
      <c r="I1517" s="412"/>
      <c r="J1517" s="267"/>
    </row>
    <row r="1518" spans="1:10" ht="12.75">
      <c r="A1518" s="267"/>
      <c r="B1518" s="267"/>
      <c r="C1518" s="267"/>
      <c r="D1518" s="267"/>
      <c r="E1518" s="267"/>
      <c r="F1518" s="267"/>
      <c r="G1518" s="267"/>
      <c r="H1518" s="267"/>
      <c r="I1518" s="412"/>
      <c r="J1518" s="267"/>
    </row>
    <row r="1519" spans="1:10" ht="12.75">
      <c r="A1519" s="267"/>
      <c r="B1519" s="267"/>
      <c r="C1519" s="267"/>
      <c r="D1519" s="267"/>
      <c r="E1519" s="267"/>
      <c r="F1519" s="267"/>
      <c r="G1519" s="267"/>
      <c r="H1519" s="267"/>
      <c r="I1519" s="412"/>
      <c r="J1519" s="267"/>
    </row>
    <row r="1520" spans="1:10" ht="12.75">
      <c r="A1520" s="267"/>
      <c r="B1520" s="267"/>
      <c r="C1520" s="267"/>
      <c r="D1520" s="267"/>
      <c r="E1520" s="267"/>
      <c r="F1520" s="267"/>
      <c r="G1520" s="267"/>
      <c r="H1520" s="267"/>
      <c r="I1520" s="412"/>
      <c r="J1520" s="267"/>
    </row>
    <row r="1521" spans="1:10" ht="12.75">
      <c r="A1521" s="267"/>
      <c r="B1521" s="267"/>
      <c r="C1521" s="267"/>
      <c r="D1521" s="267"/>
      <c r="E1521" s="267"/>
      <c r="F1521" s="267"/>
      <c r="G1521" s="267"/>
      <c r="H1521" s="267"/>
      <c r="I1521" s="412"/>
      <c r="J1521" s="267"/>
    </row>
    <row r="1522" spans="1:10" ht="12.75">
      <c r="A1522" s="267"/>
      <c r="B1522" s="267"/>
      <c r="C1522" s="267"/>
      <c r="D1522" s="267"/>
      <c r="E1522" s="267"/>
      <c r="F1522" s="267"/>
      <c r="G1522" s="267"/>
      <c r="H1522" s="267"/>
      <c r="I1522" s="412"/>
      <c r="J1522" s="267"/>
    </row>
    <row r="1523" spans="1:10" ht="12.75">
      <c r="A1523" s="267"/>
      <c r="B1523" s="267"/>
      <c r="C1523" s="267"/>
      <c r="D1523" s="267"/>
      <c r="E1523" s="267"/>
      <c r="F1523" s="267"/>
      <c r="G1523" s="267"/>
      <c r="H1523" s="267"/>
      <c r="I1523" s="412"/>
      <c r="J1523" s="267"/>
    </row>
    <row r="1524" spans="1:10" ht="12.75">
      <c r="A1524" s="267"/>
      <c r="B1524" s="267"/>
      <c r="C1524" s="267"/>
      <c r="D1524" s="267"/>
      <c r="E1524" s="267"/>
      <c r="F1524" s="267"/>
      <c r="G1524" s="267"/>
      <c r="H1524" s="267"/>
      <c r="I1524" s="412"/>
      <c r="J1524" s="267"/>
    </row>
    <row r="1525" spans="1:10" ht="12.75">
      <c r="A1525" s="267"/>
      <c r="B1525" s="267"/>
      <c r="C1525" s="267"/>
      <c r="D1525" s="267"/>
      <c r="E1525" s="267"/>
      <c r="F1525" s="267"/>
      <c r="G1525" s="267"/>
      <c r="H1525" s="267"/>
      <c r="I1525" s="412"/>
      <c r="J1525" s="267"/>
    </row>
    <row r="1526" spans="1:10" ht="12.75">
      <c r="A1526" s="267"/>
      <c r="B1526" s="267"/>
      <c r="C1526" s="267"/>
      <c r="D1526" s="267"/>
      <c r="E1526" s="267"/>
      <c r="F1526" s="267"/>
      <c r="G1526" s="267"/>
      <c r="H1526" s="267"/>
      <c r="I1526" s="412"/>
      <c r="J1526" s="267"/>
    </row>
    <row r="1527" spans="1:10" ht="12.75">
      <c r="A1527" s="267"/>
      <c r="B1527" s="267"/>
      <c r="C1527" s="267"/>
      <c r="D1527" s="267"/>
      <c r="E1527" s="267"/>
      <c r="F1527" s="267"/>
      <c r="G1527" s="267"/>
      <c r="H1527" s="267"/>
      <c r="I1527" s="412"/>
      <c r="J1527" s="267"/>
    </row>
    <row r="1528" spans="1:10" ht="12.75">
      <c r="A1528" s="267"/>
      <c r="B1528" s="267"/>
      <c r="C1528" s="267"/>
      <c r="D1528" s="267"/>
      <c r="E1528" s="267"/>
      <c r="F1528" s="267"/>
      <c r="G1528" s="267"/>
      <c r="H1528" s="267"/>
      <c r="I1528" s="412"/>
      <c r="J1528" s="267"/>
    </row>
    <row r="1529" spans="1:10" ht="12.75">
      <c r="A1529" s="267"/>
      <c r="B1529" s="267"/>
      <c r="C1529" s="267"/>
      <c r="D1529" s="267"/>
      <c r="E1529" s="267"/>
      <c r="F1529" s="267"/>
      <c r="G1529" s="267"/>
      <c r="H1529" s="267"/>
      <c r="I1529" s="412"/>
      <c r="J1529" s="267"/>
    </row>
    <row r="1530" spans="1:10" ht="12.75">
      <c r="A1530" s="267"/>
      <c r="B1530" s="267"/>
      <c r="C1530" s="267"/>
      <c r="D1530" s="267"/>
      <c r="E1530" s="267"/>
      <c r="F1530" s="267"/>
      <c r="G1530" s="267"/>
      <c r="H1530" s="267"/>
      <c r="I1530" s="412"/>
      <c r="J1530" s="267"/>
    </row>
    <row r="1531" spans="1:10" ht="12.75">
      <c r="A1531" s="267"/>
      <c r="B1531" s="267"/>
      <c r="C1531" s="267"/>
      <c r="D1531" s="267"/>
      <c r="E1531" s="267"/>
      <c r="F1531" s="267"/>
      <c r="G1531" s="267"/>
      <c r="H1531" s="267"/>
      <c r="I1531" s="412"/>
      <c r="J1531" s="267"/>
    </row>
    <row r="1532" spans="1:10" ht="12.75">
      <c r="A1532" s="267"/>
      <c r="B1532" s="267"/>
      <c r="C1532" s="267"/>
      <c r="D1532" s="267"/>
      <c r="E1532" s="267"/>
      <c r="F1532" s="267"/>
      <c r="G1532" s="267"/>
      <c r="H1532" s="267"/>
      <c r="I1532" s="412"/>
      <c r="J1532" s="267"/>
    </row>
    <row r="1533" spans="1:10" ht="12.75">
      <c r="A1533" s="267"/>
      <c r="B1533" s="267"/>
      <c r="C1533" s="267"/>
      <c r="D1533" s="267"/>
      <c r="E1533" s="267"/>
      <c r="F1533" s="267"/>
      <c r="G1533" s="267"/>
      <c r="H1533" s="267"/>
      <c r="I1533" s="412"/>
      <c r="J1533" s="267"/>
    </row>
    <row r="1534" spans="1:10" ht="12.75">
      <c r="A1534" s="267"/>
      <c r="B1534" s="267"/>
      <c r="C1534" s="267"/>
      <c r="D1534" s="267"/>
      <c r="E1534" s="267"/>
      <c r="F1534" s="267"/>
      <c r="G1534" s="267"/>
      <c r="H1534" s="267"/>
      <c r="I1534" s="412"/>
      <c r="J1534" s="267"/>
    </row>
    <row r="1535" spans="1:10" ht="12.75">
      <c r="A1535" s="267"/>
      <c r="B1535" s="267"/>
      <c r="C1535" s="267"/>
      <c r="D1535" s="267"/>
      <c r="E1535" s="267"/>
      <c r="F1535" s="267"/>
      <c r="G1535" s="267"/>
      <c r="H1535" s="267"/>
      <c r="I1535" s="412"/>
      <c r="J1535" s="267"/>
    </row>
    <row r="1536" spans="1:10" ht="12.75">
      <c r="A1536" s="267"/>
      <c r="B1536" s="267"/>
      <c r="C1536" s="267"/>
      <c r="D1536" s="267"/>
      <c r="E1536" s="267"/>
      <c r="F1536" s="267"/>
      <c r="G1536" s="267"/>
      <c r="H1536" s="267"/>
      <c r="I1536" s="412"/>
      <c r="J1536" s="267"/>
    </row>
    <row r="1537" spans="1:10" ht="12.75">
      <c r="A1537" s="267"/>
      <c r="B1537" s="267"/>
      <c r="C1537" s="267"/>
      <c r="D1537" s="267"/>
      <c r="E1537" s="267"/>
      <c r="F1537" s="267"/>
      <c r="G1537" s="267"/>
      <c r="H1537" s="267"/>
      <c r="I1537" s="412"/>
      <c r="J1537" s="267"/>
    </row>
    <row r="1538" spans="1:10" ht="12.75">
      <c r="A1538" s="267"/>
      <c r="B1538" s="267"/>
      <c r="C1538" s="267"/>
      <c r="D1538" s="267"/>
      <c r="E1538" s="267"/>
      <c r="F1538" s="267"/>
      <c r="G1538" s="267"/>
      <c r="H1538" s="267"/>
      <c r="I1538" s="412"/>
      <c r="J1538" s="267"/>
    </row>
    <row r="1539" spans="1:10" ht="12.75">
      <c r="A1539" s="267"/>
      <c r="B1539" s="267"/>
      <c r="C1539" s="267"/>
      <c r="D1539" s="267"/>
      <c r="E1539" s="267"/>
      <c r="F1539" s="267"/>
      <c r="G1539" s="267"/>
      <c r="H1539" s="267"/>
      <c r="I1539" s="412"/>
      <c r="J1539" s="267"/>
    </row>
    <row r="1540" spans="1:10" ht="12.75">
      <c r="A1540" s="267"/>
      <c r="B1540" s="267"/>
      <c r="C1540" s="267"/>
      <c r="D1540" s="267"/>
      <c r="E1540" s="267"/>
      <c r="F1540" s="267"/>
      <c r="G1540" s="267"/>
      <c r="H1540" s="267"/>
      <c r="I1540" s="412"/>
      <c r="J1540" s="267"/>
    </row>
    <row r="1541" spans="1:10" ht="12.75">
      <c r="A1541" s="267"/>
      <c r="B1541" s="267"/>
      <c r="C1541" s="267"/>
      <c r="D1541" s="267"/>
      <c r="E1541" s="267"/>
      <c r="F1541" s="267"/>
      <c r="G1541" s="267"/>
      <c r="H1541" s="267"/>
      <c r="I1541" s="412"/>
      <c r="J1541" s="267"/>
    </row>
    <row r="1542" spans="1:10" ht="12.75">
      <c r="A1542" s="267"/>
      <c r="B1542" s="267"/>
      <c r="C1542" s="267"/>
      <c r="D1542" s="267"/>
      <c r="E1542" s="267"/>
      <c r="F1542" s="267"/>
      <c r="G1542" s="267"/>
      <c r="H1542" s="267"/>
      <c r="I1542" s="412"/>
      <c r="J1542" s="267"/>
    </row>
    <row r="1543" spans="1:10" ht="12.75">
      <c r="A1543" s="267"/>
      <c r="B1543" s="267"/>
      <c r="C1543" s="267"/>
      <c r="D1543" s="267"/>
      <c r="E1543" s="267"/>
      <c r="F1543" s="267"/>
      <c r="G1543" s="267"/>
      <c r="H1543" s="267"/>
      <c r="I1543" s="412"/>
      <c r="J1543" s="267"/>
    </row>
    <row r="1544" spans="1:10" ht="12.75">
      <c r="A1544" s="267"/>
      <c r="B1544" s="267"/>
      <c r="C1544" s="267"/>
      <c r="D1544" s="267"/>
      <c r="E1544" s="267"/>
      <c r="F1544" s="267"/>
      <c r="G1544" s="267"/>
      <c r="H1544" s="267"/>
      <c r="I1544" s="412"/>
      <c r="J1544" s="267"/>
    </row>
    <row r="1545" spans="1:10" ht="12.75">
      <c r="A1545" s="267"/>
      <c r="B1545" s="267"/>
      <c r="C1545" s="267"/>
      <c r="D1545" s="267"/>
      <c r="E1545" s="267"/>
      <c r="F1545" s="267"/>
      <c r="G1545" s="267"/>
      <c r="H1545" s="267"/>
      <c r="I1545" s="412"/>
      <c r="J1545" s="267"/>
    </row>
    <row r="1546" spans="1:10" ht="12.75">
      <c r="A1546" s="267"/>
      <c r="B1546" s="267"/>
      <c r="C1546" s="267"/>
      <c r="D1546" s="267"/>
      <c r="E1546" s="267"/>
      <c r="F1546" s="267"/>
      <c r="G1546" s="267"/>
      <c r="H1546" s="267"/>
      <c r="I1546" s="412"/>
      <c r="J1546" s="267"/>
    </row>
    <row r="1547" spans="1:10" ht="12.75">
      <c r="A1547" s="267"/>
      <c r="B1547" s="267"/>
      <c r="C1547" s="267"/>
      <c r="D1547" s="267"/>
      <c r="E1547" s="267"/>
      <c r="F1547" s="267"/>
      <c r="G1547" s="267"/>
      <c r="H1547" s="267"/>
      <c r="I1547" s="412"/>
      <c r="J1547" s="267"/>
    </row>
    <row r="1548" spans="1:10" ht="12.75">
      <c r="A1548" s="267"/>
      <c r="B1548" s="267"/>
      <c r="C1548" s="267"/>
      <c r="D1548" s="267"/>
      <c r="E1548" s="267"/>
      <c r="F1548" s="267"/>
      <c r="G1548" s="267"/>
      <c r="H1548" s="267"/>
      <c r="I1548" s="412"/>
      <c r="J1548" s="267"/>
    </row>
    <row r="1549" spans="1:10" ht="12.75">
      <c r="A1549" s="267"/>
      <c r="B1549" s="267"/>
      <c r="C1549" s="267"/>
      <c r="D1549" s="267"/>
      <c r="E1549" s="267"/>
      <c r="F1549" s="267"/>
      <c r="G1549" s="267"/>
      <c r="H1549" s="267"/>
      <c r="I1549" s="412"/>
      <c r="J1549" s="267"/>
    </row>
    <row r="1550" spans="1:10" ht="12.75">
      <c r="A1550" s="267"/>
      <c r="B1550" s="267"/>
      <c r="C1550" s="267"/>
      <c r="D1550" s="267"/>
      <c r="E1550" s="267"/>
      <c r="F1550" s="267"/>
      <c r="G1550" s="267"/>
      <c r="H1550" s="267"/>
      <c r="I1550" s="412"/>
      <c r="J1550" s="267"/>
    </row>
    <row r="1551" spans="1:10" ht="12.75">
      <c r="A1551" s="267"/>
      <c r="B1551" s="267"/>
      <c r="C1551" s="267"/>
      <c r="D1551" s="267"/>
      <c r="E1551" s="267"/>
      <c r="F1551" s="267"/>
      <c r="G1551" s="267"/>
      <c r="H1551" s="267"/>
      <c r="I1551" s="412"/>
      <c r="J1551" s="267"/>
    </row>
    <row r="1552" spans="1:10" ht="12.75">
      <c r="A1552" s="267"/>
      <c r="B1552" s="267"/>
      <c r="C1552" s="267"/>
      <c r="D1552" s="267"/>
      <c r="E1552" s="267"/>
      <c r="F1552" s="267"/>
      <c r="G1552" s="267"/>
      <c r="H1552" s="267"/>
      <c r="I1552" s="412"/>
      <c r="J1552" s="267"/>
    </row>
    <row r="1553" spans="1:10" ht="12.75">
      <c r="A1553" s="267"/>
      <c r="B1553" s="267"/>
      <c r="C1553" s="267"/>
      <c r="D1553" s="267"/>
      <c r="E1553" s="267"/>
      <c r="F1553" s="267"/>
      <c r="G1553" s="267"/>
      <c r="H1553" s="267"/>
      <c r="I1553" s="412"/>
      <c r="J1553" s="267"/>
    </row>
    <row r="1554" spans="1:10" ht="12.75">
      <c r="A1554" s="267"/>
      <c r="B1554" s="267"/>
      <c r="C1554" s="267"/>
      <c r="D1554" s="267"/>
      <c r="E1554" s="267"/>
      <c r="F1554" s="267"/>
      <c r="G1554" s="267"/>
      <c r="H1554" s="267"/>
      <c r="I1554" s="412"/>
      <c r="J1554" s="267"/>
    </row>
    <row r="1555" spans="1:10" ht="12.75">
      <c r="A1555" s="267"/>
      <c r="B1555" s="267"/>
      <c r="C1555" s="267"/>
      <c r="D1555" s="267"/>
      <c r="E1555" s="267"/>
      <c r="F1555" s="267"/>
      <c r="G1555" s="267"/>
      <c r="H1555" s="267"/>
      <c r="I1555" s="412"/>
      <c r="J1555" s="267"/>
    </row>
    <row r="1556" spans="1:10" ht="12.75">
      <c r="A1556" s="267"/>
      <c r="B1556" s="267"/>
      <c r="C1556" s="267"/>
      <c r="D1556" s="267"/>
      <c r="E1556" s="267"/>
      <c r="F1556" s="267"/>
      <c r="G1556" s="267"/>
      <c r="H1556" s="267"/>
      <c r="I1556" s="412"/>
      <c r="J1556" s="267"/>
    </row>
    <row r="1557" spans="1:10" ht="12.75">
      <c r="A1557" s="267"/>
      <c r="B1557" s="267"/>
      <c r="C1557" s="267"/>
      <c r="D1557" s="267"/>
      <c r="E1557" s="267"/>
      <c r="F1557" s="267"/>
      <c r="G1557" s="267"/>
      <c r="H1557" s="267"/>
      <c r="I1557" s="412"/>
      <c r="J1557" s="267"/>
    </row>
    <row r="1558" spans="1:10" ht="12.75">
      <c r="A1558" s="267"/>
      <c r="B1558" s="267"/>
      <c r="C1558" s="267"/>
      <c r="D1558" s="267"/>
      <c r="E1558" s="267"/>
      <c r="F1558" s="267"/>
      <c r="G1558" s="267"/>
      <c r="H1558" s="267"/>
      <c r="I1558" s="412"/>
      <c r="J1558" s="267"/>
    </row>
    <row r="1559" spans="1:10" ht="12.75">
      <c r="A1559" s="267"/>
      <c r="B1559" s="267"/>
      <c r="C1559" s="267"/>
      <c r="D1559" s="267"/>
      <c r="E1559" s="267"/>
      <c r="F1559" s="267"/>
      <c r="G1559" s="267"/>
      <c r="H1559" s="267"/>
      <c r="I1559" s="412"/>
      <c r="J1559" s="267"/>
    </row>
    <row r="1560" spans="1:10" ht="12.75">
      <c r="A1560" s="267"/>
      <c r="B1560" s="267"/>
      <c r="C1560" s="267"/>
      <c r="D1560" s="267"/>
      <c r="E1560" s="267"/>
      <c r="F1560" s="267"/>
      <c r="G1560" s="267"/>
      <c r="H1560" s="267"/>
      <c r="I1560" s="412"/>
      <c r="J1560" s="267"/>
    </row>
    <row r="1561" spans="1:10" ht="12.75">
      <c r="A1561" s="267"/>
      <c r="B1561" s="267"/>
      <c r="C1561" s="267"/>
      <c r="D1561" s="267"/>
      <c r="E1561" s="267"/>
      <c r="F1561" s="267"/>
      <c r="G1561" s="267"/>
      <c r="H1561" s="267"/>
      <c r="I1561" s="412"/>
      <c r="J1561" s="267"/>
    </row>
    <row r="1562" spans="1:10" ht="12.75">
      <c r="A1562" s="267"/>
      <c r="B1562" s="267"/>
      <c r="C1562" s="267"/>
      <c r="D1562" s="267"/>
      <c r="E1562" s="267"/>
      <c r="F1562" s="267"/>
      <c r="G1562" s="267"/>
      <c r="H1562" s="267"/>
      <c r="I1562" s="412"/>
      <c r="J1562" s="267"/>
    </row>
    <row r="1563" spans="1:10" ht="12.75">
      <c r="A1563" s="267"/>
      <c r="B1563" s="267"/>
      <c r="C1563" s="267"/>
      <c r="D1563" s="267"/>
      <c r="E1563" s="267"/>
      <c r="F1563" s="267"/>
      <c r="G1563" s="267"/>
      <c r="H1563" s="267"/>
      <c r="I1563" s="412"/>
      <c r="J1563" s="267"/>
    </row>
    <row r="1564" spans="1:10" ht="12.75">
      <c r="A1564" s="267"/>
      <c r="B1564" s="267"/>
      <c r="C1564" s="267"/>
      <c r="D1564" s="267"/>
      <c r="E1564" s="267"/>
      <c r="F1564" s="267"/>
      <c r="G1564" s="267"/>
      <c r="H1564" s="267"/>
      <c r="I1564" s="412"/>
      <c r="J1564" s="267"/>
    </row>
    <row r="1565" spans="1:10" ht="12.75">
      <c r="A1565" s="267"/>
      <c r="B1565" s="267"/>
      <c r="C1565" s="267"/>
      <c r="D1565" s="267"/>
      <c r="E1565" s="267"/>
      <c r="F1565" s="267"/>
      <c r="G1565" s="267"/>
      <c r="H1565" s="267"/>
      <c r="I1565" s="412"/>
      <c r="J1565" s="267"/>
    </row>
    <row r="1566" spans="1:10" ht="12.75">
      <c r="A1566" s="267"/>
      <c r="B1566" s="267"/>
      <c r="C1566" s="267"/>
      <c r="D1566" s="267"/>
      <c r="E1566" s="267"/>
      <c r="F1566" s="267"/>
      <c r="G1566" s="267"/>
      <c r="H1566" s="267"/>
      <c r="I1566" s="412"/>
      <c r="J1566" s="267"/>
    </row>
    <row r="1567" spans="1:10" ht="12.75">
      <c r="A1567" s="267"/>
      <c r="B1567" s="267"/>
      <c r="C1567" s="267"/>
      <c r="D1567" s="267"/>
      <c r="E1567" s="267"/>
      <c r="F1567" s="267"/>
      <c r="G1567" s="267"/>
      <c r="H1567" s="267"/>
      <c r="I1567" s="412"/>
      <c r="J1567" s="267"/>
    </row>
    <row r="1568" spans="1:10" ht="12.75">
      <c r="A1568" s="267"/>
      <c r="B1568" s="267"/>
      <c r="C1568" s="267"/>
      <c r="D1568" s="267"/>
      <c r="E1568" s="267"/>
      <c r="F1568" s="267"/>
      <c r="G1568" s="267"/>
      <c r="H1568" s="267"/>
      <c r="I1568" s="412"/>
      <c r="J1568" s="267"/>
    </row>
    <row r="1569" spans="1:10" ht="12.75">
      <c r="A1569" s="267"/>
      <c r="B1569" s="267"/>
      <c r="C1569" s="267"/>
      <c r="D1569" s="267"/>
      <c r="E1569" s="267"/>
      <c r="F1569" s="267"/>
      <c r="G1569" s="267"/>
      <c r="H1569" s="267"/>
      <c r="I1569" s="412"/>
      <c r="J1569" s="267"/>
    </row>
    <row r="1570" spans="1:10" ht="12.75">
      <c r="A1570" s="267"/>
      <c r="B1570" s="267"/>
      <c r="C1570" s="267"/>
      <c r="D1570" s="267"/>
      <c r="E1570" s="267"/>
      <c r="F1570" s="267"/>
      <c r="G1570" s="267"/>
      <c r="H1570" s="267"/>
      <c r="I1570" s="412"/>
      <c r="J1570" s="267"/>
    </row>
    <row r="1571" spans="1:10" ht="12.75">
      <c r="A1571" s="267"/>
      <c r="B1571" s="267"/>
      <c r="C1571" s="267"/>
      <c r="D1571" s="267"/>
      <c r="E1571" s="267"/>
      <c r="F1571" s="267"/>
      <c r="G1571" s="267"/>
      <c r="H1571" s="267"/>
      <c r="I1571" s="412"/>
      <c r="J1571" s="267"/>
    </row>
    <row r="1572" spans="1:10" ht="12.75">
      <c r="A1572" s="267"/>
      <c r="B1572" s="267"/>
      <c r="C1572" s="267"/>
      <c r="D1572" s="267"/>
      <c r="E1572" s="267"/>
      <c r="F1572" s="267"/>
      <c r="G1572" s="267"/>
      <c r="H1572" s="267"/>
      <c r="I1572" s="412"/>
      <c r="J1572" s="267"/>
    </row>
    <row r="1573" spans="1:10" ht="12.75">
      <c r="A1573" s="267"/>
      <c r="B1573" s="267"/>
      <c r="C1573" s="267"/>
      <c r="D1573" s="267"/>
      <c r="E1573" s="267"/>
      <c r="F1573" s="267"/>
      <c r="G1573" s="267"/>
      <c r="H1573" s="267"/>
      <c r="I1573" s="412"/>
      <c r="J1573" s="267"/>
    </row>
    <row r="1574" spans="1:10" ht="12.75">
      <c r="A1574" s="267"/>
      <c r="B1574" s="267"/>
      <c r="C1574" s="267"/>
      <c r="D1574" s="267"/>
      <c r="E1574" s="267"/>
      <c r="F1574" s="267"/>
      <c r="G1574" s="267"/>
      <c r="H1574" s="267"/>
      <c r="I1574" s="412"/>
      <c r="J1574" s="267"/>
    </row>
    <row r="1575" spans="1:10" ht="12.75">
      <c r="A1575" s="267"/>
      <c r="B1575" s="267"/>
      <c r="C1575" s="267"/>
      <c r="D1575" s="267"/>
      <c r="E1575" s="267"/>
      <c r="F1575" s="267"/>
      <c r="G1575" s="267"/>
      <c r="H1575" s="267"/>
      <c r="I1575" s="412"/>
      <c r="J1575" s="267"/>
    </row>
    <row r="1576" spans="1:10" ht="12.75">
      <c r="A1576" s="267"/>
      <c r="B1576" s="267"/>
      <c r="C1576" s="267"/>
      <c r="D1576" s="267"/>
      <c r="E1576" s="267"/>
      <c r="F1576" s="267"/>
      <c r="G1576" s="267"/>
      <c r="H1576" s="267"/>
      <c r="I1576" s="412"/>
      <c r="J1576" s="267"/>
    </row>
    <row r="1577" spans="1:10" ht="12.75">
      <c r="A1577" s="267"/>
      <c r="B1577" s="267"/>
      <c r="C1577" s="267"/>
      <c r="D1577" s="267"/>
      <c r="E1577" s="267"/>
      <c r="F1577" s="267"/>
      <c r="G1577" s="267"/>
      <c r="H1577" s="267"/>
      <c r="I1577" s="412"/>
      <c r="J1577" s="267"/>
    </row>
    <row r="1578" spans="1:10" ht="12.75">
      <c r="A1578" s="267"/>
      <c r="B1578" s="267"/>
      <c r="C1578" s="267"/>
      <c r="D1578" s="267"/>
      <c r="E1578" s="267"/>
      <c r="F1578" s="267"/>
      <c r="G1578" s="267"/>
      <c r="H1578" s="267"/>
      <c r="I1578" s="412"/>
      <c r="J1578" s="267"/>
    </row>
    <row r="1579" spans="1:10" ht="12.75">
      <c r="A1579" s="267"/>
      <c r="B1579" s="267"/>
      <c r="C1579" s="267"/>
      <c r="D1579" s="267"/>
      <c r="E1579" s="267"/>
      <c r="F1579" s="267"/>
      <c r="G1579" s="267"/>
      <c r="H1579" s="267"/>
      <c r="I1579" s="412"/>
      <c r="J1579" s="267"/>
    </row>
    <row r="1580" spans="1:10" ht="12.75">
      <c r="A1580" s="267"/>
      <c r="B1580" s="267"/>
      <c r="C1580" s="267"/>
      <c r="D1580" s="267"/>
      <c r="E1580" s="267"/>
      <c r="F1580" s="267"/>
      <c r="G1580" s="267"/>
      <c r="H1580" s="267"/>
      <c r="I1580" s="412"/>
      <c r="J1580" s="267"/>
    </row>
    <row r="1581" spans="1:10" ht="12.75">
      <c r="A1581" s="267"/>
      <c r="B1581" s="267"/>
      <c r="C1581" s="267"/>
      <c r="D1581" s="267"/>
      <c r="E1581" s="267"/>
      <c r="F1581" s="267"/>
      <c r="G1581" s="267"/>
      <c r="H1581" s="267"/>
      <c r="I1581" s="412"/>
      <c r="J1581" s="267"/>
    </row>
    <row r="1582" spans="1:10" ht="12.75">
      <c r="A1582" s="267"/>
      <c r="B1582" s="267"/>
      <c r="C1582" s="267"/>
      <c r="D1582" s="267"/>
      <c r="E1582" s="267"/>
      <c r="F1582" s="267"/>
      <c r="G1582" s="267"/>
      <c r="H1582" s="267"/>
      <c r="I1582" s="412"/>
      <c r="J1582" s="267"/>
    </row>
    <row r="1583" spans="1:10" ht="12.75">
      <c r="A1583" s="267"/>
      <c r="B1583" s="267"/>
      <c r="C1583" s="267"/>
      <c r="D1583" s="267"/>
      <c r="E1583" s="267"/>
      <c r="F1583" s="267"/>
      <c r="G1583" s="267"/>
      <c r="H1583" s="267"/>
      <c r="I1583" s="412"/>
      <c r="J1583" s="267"/>
    </row>
    <row r="1584" spans="1:10" ht="12.75">
      <c r="A1584" s="267"/>
      <c r="B1584" s="267"/>
      <c r="C1584" s="267"/>
      <c r="D1584" s="267"/>
      <c r="E1584" s="267"/>
      <c r="F1584" s="267"/>
      <c r="G1584" s="267"/>
      <c r="H1584" s="267"/>
      <c r="I1584" s="412"/>
      <c r="J1584" s="267"/>
    </row>
    <row r="1585" spans="1:10" ht="12.75">
      <c r="A1585" s="267"/>
      <c r="B1585" s="267"/>
      <c r="C1585" s="267"/>
      <c r="D1585" s="267"/>
      <c r="E1585" s="267"/>
      <c r="F1585" s="267"/>
      <c r="G1585" s="267"/>
      <c r="H1585" s="267"/>
      <c r="I1585" s="412"/>
      <c r="J1585" s="267"/>
    </row>
    <row r="1586" spans="1:10" ht="12.75">
      <c r="A1586" s="267"/>
      <c r="B1586" s="267"/>
      <c r="C1586" s="267"/>
      <c r="D1586" s="267"/>
      <c r="E1586" s="267"/>
      <c r="F1586" s="267"/>
      <c r="G1586" s="267"/>
      <c r="H1586" s="267"/>
      <c r="I1586" s="412"/>
      <c r="J1586" s="267"/>
    </row>
    <row r="1587" spans="1:10" ht="12.75">
      <c r="A1587" s="267"/>
      <c r="B1587" s="267"/>
      <c r="C1587" s="267"/>
      <c r="D1587" s="267"/>
      <c r="E1587" s="267"/>
      <c r="F1587" s="267"/>
      <c r="G1587" s="267"/>
      <c r="H1587" s="267"/>
      <c r="I1587" s="412"/>
      <c r="J1587" s="267"/>
    </row>
    <row r="1588" spans="1:10" ht="12.75">
      <c r="A1588" s="267"/>
      <c r="B1588" s="267"/>
      <c r="C1588" s="267"/>
      <c r="D1588" s="267"/>
      <c r="E1588" s="267"/>
      <c r="F1588" s="267"/>
      <c r="G1588" s="267"/>
      <c r="H1588" s="267"/>
      <c r="I1588" s="412"/>
      <c r="J1588" s="267"/>
    </row>
    <row r="1589" spans="1:10" ht="12.75">
      <c r="A1589" s="267"/>
      <c r="B1589" s="267"/>
      <c r="C1589" s="267"/>
      <c r="D1589" s="267"/>
      <c r="E1589" s="267"/>
      <c r="F1589" s="267"/>
      <c r="G1589" s="267"/>
      <c r="H1589" s="267"/>
      <c r="I1589" s="412"/>
      <c r="J1589" s="267"/>
    </row>
    <row r="1590" spans="1:10" ht="12.75">
      <c r="A1590" s="267"/>
      <c r="B1590" s="267"/>
      <c r="C1590" s="267"/>
      <c r="D1590" s="267"/>
      <c r="E1590" s="267"/>
      <c r="F1590" s="267"/>
      <c r="G1590" s="267"/>
      <c r="H1590" s="267"/>
      <c r="I1590" s="412"/>
      <c r="J1590" s="267"/>
    </row>
    <row r="1591" spans="1:10" ht="12.75">
      <c r="A1591" s="267"/>
      <c r="B1591" s="267"/>
      <c r="C1591" s="267"/>
      <c r="D1591" s="267"/>
      <c r="E1591" s="267"/>
      <c r="F1591" s="267"/>
      <c r="G1591" s="267"/>
      <c r="H1591" s="267"/>
      <c r="I1591" s="412"/>
      <c r="J1591" s="267"/>
    </row>
    <row r="1592" spans="1:10" ht="12.75">
      <c r="A1592" s="267"/>
      <c r="B1592" s="267"/>
      <c r="C1592" s="267"/>
      <c r="D1592" s="267"/>
      <c r="E1592" s="267"/>
      <c r="F1592" s="267"/>
      <c r="G1592" s="267"/>
      <c r="H1592" s="267"/>
      <c r="I1592" s="412"/>
      <c r="J1592" s="267"/>
    </row>
    <row r="1593" spans="1:10" ht="12.75">
      <c r="A1593" s="267"/>
      <c r="B1593" s="267"/>
      <c r="C1593" s="267"/>
      <c r="D1593" s="267"/>
      <c r="E1593" s="267"/>
      <c r="F1593" s="267"/>
      <c r="G1593" s="267"/>
      <c r="H1593" s="267"/>
      <c r="I1593" s="412"/>
      <c r="J1593" s="267"/>
    </row>
    <row r="1594" spans="1:10" ht="12.75">
      <c r="A1594" s="267"/>
      <c r="B1594" s="267"/>
      <c r="C1594" s="267"/>
      <c r="D1594" s="267"/>
      <c r="E1594" s="267"/>
      <c r="F1594" s="267"/>
      <c r="G1594" s="267"/>
      <c r="H1594" s="267"/>
      <c r="I1594" s="412"/>
      <c r="J1594" s="267"/>
    </row>
    <row r="1595" spans="1:10" ht="12.75">
      <c r="A1595" s="267"/>
      <c r="B1595" s="267"/>
      <c r="C1595" s="267"/>
      <c r="D1595" s="267"/>
      <c r="E1595" s="267"/>
      <c r="F1595" s="267"/>
      <c r="G1595" s="267"/>
      <c r="H1595" s="267"/>
      <c r="I1595" s="412"/>
      <c r="J1595" s="267"/>
    </row>
    <row r="1596" spans="1:10" ht="12.75">
      <c r="A1596" s="267"/>
      <c r="B1596" s="267"/>
      <c r="C1596" s="267"/>
      <c r="D1596" s="267"/>
      <c r="E1596" s="267"/>
      <c r="F1596" s="267"/>
      <c r="G1596" s="267"/>
      <c r="H1596" s="267"/>
      <c r="I1596" s="412"/>
      <c r="J1596" s="267"/>
    </row>
    <row r="1597" spans="1:10" ht="12.75">
      <c r="A1597" s="267"/>
      <c r="B1597" s="267"/>
      <c r="C1597" s="267"/>
      <c r="D1597" s="267"/>
      <c r="E1597" s="267"/>
      <c r="F1597" s="267"/>
      <c r="G1597" s="267"/>
      <c r="H1597" s="267"/>
      <c r="I1597" s="412"/>
      <c r="J1597" s="267"/>
    </row>
    <row r="1598" spans="1:10" ht="12.75">
      <c r="A1598" s="267"/>
      <c r="B1598" s="267"/>
      <c r="C1598" s="267"/>
      <c r="D1598" s="267"/>
      <c r="E1598" s="267"/>
      <c r="F1598" s="267"/>
      <c r="G1598" s="267"/>
      <c r="H1598" s="267"/>
      <c r="I1598" s="412"/>
      <c r="J1598" s="267"/>
    </row>
    <row r="1599" spans="1:10" ht="12.75">
      <c r="A1599" s="267"/>
      <c r="B1599" s="267"/>
      <c r="C1599" s="267"/>
      <c r="D1599" s="267"/>
      <c r="E1599" s="267"/>
      <c r="F1599" s="267"/>
      <c r="G1599" s="267"/>
      <c r="H1599" s="267"/>
      <c r="I1599" s="412"/>
      <c r="J1599" s="267"/>
    </row>
    <row r="1600" spans="1:10" ht="12.75">
      <c r="A1600" s="267"/>
      <c r="B1600" s="267"/>
      <c r="C1600" s="267"/>
      <c r="D1600" s="267"/>
      <c r="E1600" s="267"/>
      <c r="F1600" s="267"/>
      <c r="G1600" s="267"/>
      <c r="H1600" s="267"/>
      <c r="I1600" s="412"/>
      <c r="J1600" s="267"/>
    </row>
    <row r="1601" spans="1:10" ht="12.75">
      <c r="A1601" s="267"/>
      <c r="B1601" s="267"/>
      <c r="C1601" s="267"/>
      <c r="D1601" s="267"/>
      <c r="E1601" s="267"/>
      <c r="F1601" s="267"/>
      <c r="G1601" s="267"/>
      <c r="H1601" s="267"/>
      <c r="I1601" s="412"/>
      <c r="J1601" s="267"/>
    </row>
    <row r="1602" spans="1:10" ht="12.75">
      <c r="A1602" s="267"/>
      <c r="B1602" s="267"/>
      <c r="C1602" s="267"/>
      <c r="D1602" s="267"/>
      <c r="E1602" s="267"/>
      <c r="F1602" s="267"/>
      <c r="G1602" s="267"/>
      <c r="H1602" s="267"/>
      <c r="I1602" s="412"/>
      <c r="J1602" s="267"/>
    </row>
    <row r="1603" spans="1:10" ht="12.75">
      <c r="A1603" s="267"/>
      <c r="B1603" s="267"/>
      <c r="C1603" s="267"/>
      <c r="D1603" s="267"/>
      <c r="E1603" s="267"/>
      <c r="F1603" s="267"/>
      <c r="G1603" s="267"/>
      <c r="H1603" s="267"/>
      <c r="I1603" s="412"/>
      <c r="J1603" s="267"/>
    </row>
    <row r="1604" spans="1:10" ht="12.75">
      <c r="A1604" s="267"/>
      <c r="B1604" s="267"/>
      <c r="C1604" s="267"/>
      <c r="D1604" s="267"/>
      <c r="E1604" s="267"/>
      <c r="F1604" s="267"/>
      <c r="G1604" s="267"/>
      <c r="H1604" s="267"/>
      <c r="I1604" s="412"/>
      <c r="J1604" s="267"/>
    </row>
    <row r="1605" spans="1:10" ht="12.75">
      <c r="A1605" s="267"/>
      <c r="B1605" s="267"/>
      <c r="C1605" s="267"/>
      <c r="D1605" s="267"/>
      <c r="E1605" s="267"/>
      <c r="F1605" s="267"/>
      <c r="G1605" s="267"/>
      <c r="H1605" s="267"/>
      <c r="I1605" s="412"/>
      <c r="J1605" s="267"/>
    </row>
    <row r="1606" spans="1:10" ht="12.75">
      <c r="A1606" s="267"/>
      <c r="B1606" s="267"/>
      <c r="C1606" s="267"/>
      <c r="D1606" s="267"/>
      <c r="E1606" s="267"/>
      <c r="F1606" s="267"/>
      <c r="G1606" s="267"/>
      <c r="H1606" s="267"/>
      <c r="I1606" s="412"/>
      <c r="J1606" s="267"/>
    </row>
    <row r="1607" spans="1:10" ht="12.75">
      <c r="A1607" s="267"/>
      <c r="B1607" s="267"/>
      <c r="C1607" s="267"/>
      <c r="D1607" s="267"/>
      <c r="E1607" s="267"/>
      <c r="F1607" s="267"/>
      <c r="G1607" s="267"/>
      <c r="H1607" s="267"/>
      <c r="I1607" s="412"/>
      <c r="J1607" s="267"/>
    </row>
    <row r="1608" spans="1:10" ht="12.75">
      <c r="A1608" s="267"/>
      <c r="B1608" s="267"/>
      <c r="C1608" s="267"/>
      <c r="D1608" s="267"/>
      <c r="E1608" s="267"/>
      <c r="F1608" s="267"/>
      <c r="G1608" s="267"/>
      <c r="H1608" s="267"/>
      <c r="I1608" s="412"/>
      <c r="J1608" s="267"/>
    </row>
    <row r="1609" spans="1:10" ht="12.75">
      <c r="A1609" s="267"/>
      <c r="B1609" s="267"/>
      <c r="C1609" s="267"/>
      <c r="D1609" s="267"/>
      <c r="E1609" s="267"/>
      <c r="F1609" s="267"/>
      <c r="G1609" s="267"/>
      <c r="H1609" s="267"/>
      <c r="I1609" s="412"/>
      <c r="J1609" s="267"/>
    </row>
    <row r="1610" spans="1:10" ht="12.75">
      <c r="A1610" s="267"/>
      <c r="B1610" s="267"/>
      <c r="C1610" s="267"/>
      <c r="D1610" s="267"/>
      <c r="E1610" s="267"/>
      <c r="F1610" s="267"/>
      <c r="G1610" s="267"/>
      <c r="H1610" s="267"/>
      <c r="I1610" s="412"/>
      <c r="J1610" s="267"/>
    </row>
    <row r="1611" spans="1:10" ht="12.75">
      <c r="A1611" s="267"/>
      <c r="B1611" s="267"/>
      <c r="C1611" s="267"/>
      <c r="D1611" s="267"/>
      <c r="E1611" s="267"/>
      <c r="F1611" s="267"/>
      <c r="G1611" s="267"/>
      <c r="H1611" s="267"/>
      <c r="I1611" s="412"/>
      <c r="J1611" s="267"/>
    </row>
    <row r="1612" spans="1:10" ht="12.75">
      <c r="A1612" s="267"/>
      <c r="B1612" s="267"/>
      <c r="C1612" s="267"/>
      <c r="D1612" s="267"/>
      <c r="E1612" s="267"/>
      <c r="F1612" s="267"/>
      <c r="G1612" s="267"/>
      <c r="H1612" s="267"/>
      <c r="I1612" s="412"/>
      <c r="J1612" s="267"/>
    </row>
    <row r="1613" spans="1:10" ht="12.75">
      <c r="A1613" s="267"/>
      <c r="B1613" s="267"/>
      <c r="C1613" s="267"/>
      <c r="D1613" s="267"/>
      <c r="E1613" s="267"/>
      <c r="F1613" s="267"/>
      <c r="G1613" s="267"/>
      <c r="H1613" s="267"/>
      <c r="I1613" s="412"/>
      <c r="J1613" s="267"/>
    </row>
    <row r="1614" spans="1:10" ht="12.75">
      <c r="A1614" s="267"/>
      <c r="B1614" s="267"/>
      <c r="C1614" s="267"/>
      <c r="D1614" s="267"/>
      <c r="E1614" s="267"/>
      <c r="F1614" s="267"/>
      <c r="G1614" s="267"/>
      <c r="H1614" s="267"/>
      <c r="I1614" s="412"/>
      <c r="J1614" s="267"/>
    </row>
    <row r="1615" spans="1:10" ht="12.75">
      <c r="A1615" s="267"/>
      <c r="B1615" s="267"/>
      <c r="C1615" s="267"/>
      <c r="D1615" s="267"/>
      <c r="E1615" s="267"/>
      <c r="F1615" s="267"/>
      <c r="G1615" s="267"/>
      <c r="H1615" s="267"/>
      <c r="I1615" s="412"/>
      <c r="J1615" s="267"/>
    </row>
    <row r="1616" spans="1:10" ht="12.75">
      <c r="A1616" s="267"/>
      <c r="B1616" s="267"/>
      <c r="C1616" s="267"/>
      <c r="D1616" s="267"/>
      <c r="E1616" s="267"/>
      <c r="F1616" s="267"/>
      <c r="G1616" s="267"/>
      <c r="H1616" s="267"/>
      <c r="I1616" s="412"/>
      <c r="J1616" s="267"/>
    </row>
    <row r="1617" spans="1:10" ht="12.75">
      <c r="A1617" s="267"/>
      <c r="B1617" s="267"/>
      <c r="C1617" s="267"/>
      <c r="D1617" s="267"/>
      <c r="E1617" s="267"/>
      <c r="F1617" s="267"/>
      <c r="G1617" s="267"/>
      <c r="H1617" s="267"/>
      <c r="I1617" s="412"/>
      <c r="J1617" s="267"/>
    </row>
    <row r="1618" spans="1:10" ht="12.75">
      <c r="A1618" s="267"/>
      <c r="B1618" s="267"/>
      <c r="C1618" s="267"/>
      <c r="D1618" s="267"/>
      <c r="E1618" s="267"/>
      <c r="F1618" s="267"/>
      <c r="G1618" s="267"/>
      <c r="H1618" s="267"/>
      <c r="I1618" s="412"/>
      <c r="J1618" s="267"/>
    </row>
    <row r="1619" spans="1:10" ht="12.75">
      <c r="A1619" s="267"/>
      <c r="B1619" s="267"/>
      <c r="C1619" s="267"/>
      <c r="D1619" s="267"/>
      <c r="E1619" s="267"/>
      <c r="F1619" s="267"/>
      <c r="G1619" s="267"/>
      <c r="H1619" s="267"/>
      <c r="I1619" s="412"/>
      <c r="J1619" s="267"/>
    </row>
    <row r="1620" spans="1:10" ht="12.75">
      <c r="A1620" s="267"/>
      <c r="B1620" s="267"/>
      <c r="C1620" s="267"/>
      <c r="D1620" s="267"/>
      <c r="E1620" s="267"/>
      <c r="F1620" s="267"/>
      <c r="G1620" s="267"/>
      <c r="H1620" s="267"/>
      <c r="I1620" s="412"/>
      <c r="J1620" s="267"/>
    </row>
    <row r="1621" spans="1:10" ht="12.75">
      <c r="A1621" s="267"/>
      <c r="B1621" s="267"/>
      <c r="C1621" s="267"/>
      <c r="D1621" s="267"/>
      <c r="E1621" s="267"/>
      <c r="F1621" s="267"/>
      <c r="G1621" s="267"/>
      <c r="H1621" s="267"/>
      <c r="I1621" s="412"/>
      <c r="J1621" s="267"/>
    </row>
    <row r="1622" spans="1:10" ht="12.75">
      <c r="A1622" s="267"/>
      <c r="B1622" s="267"/>
      <c r="C1622" s="267"/>
      <c r="D1622" s="267"/>
      <c r="E1622" s="267"/>
      <c r="F1622" s="267"/>
      <c r="G1622" s="267"/>
      <c r="H1622" s="267"/>
      <c r="I1622" s="412"/>
      <c r="J1622" s="267"/>
    </row>
    <row r="1623" spans="1:10" ht="12.75">
      <c r="A1623" s="267"/>
      <c r="B1623" s="267"/>
      <c r="C1623" s="267"/>
      <c r="D1623" s="267"/>
      <c r="E1623" s="267"/>
      <c r="F1623" s="267"/>
      <c r="G1623" s="267"/>
      <c r="H1623" s="267"/>
      <c r="I1623" s="412"/>
      <c r="J1623" s="267"/>
    </row>
    <row r="1624" spans="1:10" ht="12.75">
      <c r="A1624" s="267"/>
      <c r="B1624" s="267"/>
      <c r="C1624" s="267"/>
      <c r="D1624" s="267"/>
      <c r="E1624" s="267"/>
      <c r="F1624" s="267"/>
      <c r="G1624" s="267"/>
      <c r="H1624" s="267"/>
      <c r="I1624" s="412"/>
      <c r="J1624" s="267"/>
    </row>
    <row r="1625" spans="1:10" ht="12.75">
      <c r="A1625" s="267"/>
      <c r="B1625" s="267"/>
      <c r="C1625" s="267"/>
      <c r="D1625" s="267"/>
      <c r="E1625" s="267"/>
      <c r="F1625" s="267"/>
      <c r="G1625" s="267"/>
      <c r="H1625" s="267"/>
      <c r="I1625" s="412"/>
      <c r="J1625" s="267"/>
    </row>
    <row r="1626" spans="1:10" ht="12.75">
      <c r="A1626" s="267"/>
      <c r="B1626" s="267"/>
      <c r="C1626" s="267"/>
      <c r="D1626" s="267"/>
      <c r="E1626" s="267"/>
      <c r="F1626" s="267"/>
      <c r="G1626" s="267"/>
      <c r="H1626" s="267"/>
      <c r="I1626" s="412"/>
      <c r="J1626" s="267"/>
    </row>
    <row r="1627" spans="1:10" ht="12.75">
      <c r="A1627" s="267"/>
      <c r="B1627" s="267"/>
      <c r="C1627" s="267"/>
      <c r="D1627" s="267"/>
      <c r="E1627" s="267"/>
      <c r="F1627" s="267"/>
      <c r="G1627" s="267"/>
      <c r="H1627" s="267"/>
      <c r="I1627" s="412"/>
      <c r="J1627" s="267"/>
    </row>
    <row r="1628" spans="1:10" ht="12.75">
      <c r="A1628" s="267"/>
      <c r="B1628" s="267"/>
      <c r="C1628" s="267"/>
      <c r="D1628" s="267"/>
      <c r="E1628" s="267"/>
      <c r="F1628" s="267"/>
      <c r="G1628" s="267"/>
      <c r="H1628" s="267"/>
      <c r="I1628" s="412"/>
      <c r="J1628" s="267"/>
    </row>
    <row r="1629" spans="1:10" ht="12.75">
      <c r="A1629" s="267"/>
      <c r="B1629" s="267"/>
      <c r="C1629" s="267"/>
      <c r="D1629" s="267"/>
      <c r="E1629" s="267"/>
      <c r="F1629" s="267"/>
      <c r="G1629" s="267"/>
      <c r="H1629" s="267"/>
      <c r="I1629" s="412"/>
      <c r="J1629" s="267"/>
    </row>
    <row r="1630" spans="1:10" ht="12.75">
      <c r="A1630" s="267"/>
      <c r="B1630" s="267"/>
      <c r="C1630" s="267"/>
      <c r="D1630" s="267"/>
      <c r="E1630" s="267"/>
      <c r="F1630" s="267"/>
      <c r="G1630" s="267"/>
      <c r="H1630" s="267"/>
      <c r="I1630" s="412"/>
      <c r="J1630" s="267"/>
    </row>
    <row r="1631" spans="1:10" ht="12.75">
      <c r="A1631" s="267"/>
      <c r="B1631" s="267"/>
      <c r="C1631" s="267"/>
      <c r="D1631" s="267"/>
      <c r="E1631" s="267"/>
      <c r="F1631" s="267"/>
      <c r="G1631" s="267"/>
      <c r="H1631" s="267"/>
      <c r="I1631" s="412"/>
      <c r="J1631" s="267"/>
    </row>
    <row r="1632" spans="1:10" ht="12.75">
      <c r="A1632" s="267"/>
      <c r="B1632" s="267"/>
      <c r="C1632" s="267"/>
      <c r="D1632" s="267"/>
      <c r="E1632" s="267"/>
      <c r="F1632" s="267"/>
      <c r="G1632" s="267"/>
      <c r="H1632" s="267"/>
      <c r="I1632" s="412"/>
      <c r="J1632" s="267"/>
    </row>
    <row r="1633" spans="1:10" ht="12.75">
      <c r="A1633" s="267"/>
      <c r="B1633" s="267"/>
      <c r="C1633" s="267"/>
      <c r="D1633" s="267"/>
      <c r="E1633" s="267"/>
      <c r="F1633" s="267"/>
      <c r="G1633" s="267"/>
      <c r="H1633" s="267"/>
      <c r="I1633" s="412"/>
      <c r="J1633" s="267"/>
    </row>
    <row r="1634" spans="1:10" ht="12.75">
      <c r="A1634" s="267"/>
      <c r="B1634" s="267"/>
      <c r="C1634" s="267"/>
      <c r="D1634" s="267"/>
      <c r="E1634" s="267"/>
      <c r="F1634" s="267"/>
      <c r="G1634" s="267"/>
      <c r="H1634" s="267"/>
      <c r="I1634" s="412"/>
      <c r="J1634" s="267"/>
    </row>
    <row r="1635" spans="1:10" ht="12.75">
      <c r="A1635" s="267"/>
      <c r="B1635" s="267"/>
      <c r="C1635" s="267"/>
      <c r="D1635" s="267"/>
      <c r="E1635" s="267"/>
      <c r="F1635" s="267"/>
      <c r="G1635" s="267"/>
      <c r="H1635" s="267"/>
      <c r="I1635" s="412"/>
      <c r="J1635" s="267"/>
    </row>
    <row r="1636" spans="1:10" ht="12.75">
      <c r="A1636" s="267"/>
      <c r="B1636" s="267"/>
      <c r="C1636" s="267"/>
      <c r="D1636" s="267"/>
      <c r="E1636" s="267"/>
      <c r="F1636" s="267"/>
      <c r="G1636" s="267"/>
      <c r="H1636" s="267"/>
      <c r="I1636" s="412"/>
      <c r="J1636" s="267"/>
    </row>
    <row r="1637" spans="1:10" ht="12.75">
      <c r="A1637" s="267"/>
      <c r="B1637" s="267"/>
      <c r="C1637" s="267"/>
      <c r="D1637" s="267"/>
      <c r="E1637" s="267"/>
      <c r="F1637" s="267"/>
      <c r="G1637" s="267"/>
      <c r="H1637" s="267"/>
      <c r="I1637" s="412"/>
      <c r="J1637" s="267"/>
    </row>
    <row r="1638" spans="1:10" ht="12.75">
      <c r="A1638" s="267"/>
      <c r="B1638" s="267"/>
      <c r="C1638" s="267"/>
      <c r="D1638" s="267"/>
      <c r="E1638" s="267"/>
      <c r="F1638" s="267"/>
      <c r="G1638" s="267"/>
      <c r="H1638" s="267"/>
      <c r="I1638" s="412"/>
      <c r="J1638" s="267"/>
    </row>
    <row r="1639" spans="1:10" ht="12.75">
      <c r="A1639" s="267"/>
      <c r="B1639" s="267"/>
      <c r="C1639" s="267"/>
      <c r="D1639" s="267"/>
      <c r="E1639" s="267"/>
      <c r="F1639" s="267"/>
      <c r="G1639" s="267"/>
      <c r="H1639" s="267"/>
      <c r="I1639" s="412"/>
      <c r="J1639" s="267"/>
    </row>
    <row r="1640" spans="1:10" ht="12.75">
      <c r="A1640" s="267"/>
      <c r="B1640" s="267"/>
      <c r="C1640" s="267"/>
      <c r="D1640" s="267"/>
      <c r="E1640" s="267"/>
      <c r="F1640" s="267"/>
      <c r="G1640" s="267"/>
      <c r="H1640" s="267"/>
      <c r="I1640" s="412"/>
      <c r="J1640" s="267"/>
    </row>
    <row r="1641" spans="1:10" ht="12.75">
      <c r="A1641" s="267"/>
      <c r="B1641" s="267"/>
      <c r="C1641" s="267"/>
      <c r="D1641" s="267"/>
      <c r="E1641" s="267"/>
      <c r="F1641" s="267"/>
      <c r="G1641" s="267"/>
      <c r="H1641" s="267"/>
      <c r="I1641" s="412"/>
      <c r="J1641" s="267"/>
    </row>
    <row r="1642" spans="1:10" ht="12.75">
      <c r="A1642" s="267"/>
      <c r="B1642" s="267"/>
      <c r="C1642" s="267"/>
      <c r="D1642" s="267"/>
      <c r="E1642" s="267"/>
      <c r="F1642" s="267"/>
      <c r="G1642" s="267"/>
      <c r="H1642" s="267"/>
      <c r="I1642" s="412"/>
      <c r="J1642" s="267"/>
    </row>
    <row r="1643" spans="1:10" ht="12.75">
      <c r="A1643" s="267"/>
      <c r="B1643" s="267"/>
      <c r="C1643" s="267"/>
      <c r="D1643" s="267"/>
      <c r="E1643" s="267"/>
      <c r="F1643" s="267"/>
      <c r="G1643" s="267"/>
      <c r="H1643" s="267"/>
      <c r="I1643" s="412"/>
      <c r="J1643" s="267"/>
    </row>
    <row r="1644" spans="1:10" ht="12.75">
      <c r="A1644" s="267"/>
      <c r="B1644" s="267"/>
      <c r="C1644" s="267"/>
      <c r="D1644" s="267"/>
      <c r="E1644" s="267"/>
      <c r="F1644" s="267"/>
      <c r="G1644" s="267"/>
      <c r="H1644" s="267"/>
      <c r="I1644" s="412"/>
      <c r="J1644" s="267"/>
    </row>
    <row r="1645" spans="1:10" ht="12.75">
      <c r="A1645" s="267"/>
      <c r="B1645" s="267"/>
      <c r="C1645" s="267"/>
      <c r="D1645" s="267"/>
      <c r="E1645" s="267"/>
      <c r="F1645" s="267"/>
      <c r="G1645" s="267"/>
      <c r="H1645" s="267"/>
      <c r="I1645" s="412"/>
      <c r="J1645" s="267"/>
    </row>
    <row r="1646" spans="1:10" ht="12.75">
      <c r="A1646" s="267"/>
      <c r="B1646" s="267"/>
      <c r="C1646" s="267"/>
      <c r="D1646" s="267"/>
      <c r="E1646" s="267"/>
      <c r="F1646" s="267"/>
      <c r="G1646" s="267"/>
      <c r="H1646" s="267"/>
      <c r="I1646" s="412"/>
      <c r="J1646" s="267"/>
    </row>
    <row r="1647" spans="1:10" ht="12.75">
      <c r="A1647" s="267"/>
      <c r="B1647" s="267"/>
      <c r="C1647" s="267"/>
      <c r="D1647" s="267"/>
      <c r="E1647" s="267"/>
      <c r="F1647" s="267"/>
      <c r="G1647" s="267"/>
      <c r="H1647" s="267"/>
      <c r="I1647" s="412"/>
      <c r="J1647" s="267"/>
    </row>
    <row r="1648" spans="1:10" ht="12.75">
      <c r="A1648" s="267"/>
      <c r="B1648" s="267"/>
      <c r="C1648" s="267"/>
      <c r="D1648" s="267"/>
      <c r="E1648" s="267"/>
      <c r="F1648" s="267"/>
      <c r="G1648" s="267"/>
      <c r="H1648" s="267"/>
      <c r="I1648" s="412"/>
      <c r="J1648" s="267"/>
    </row>
    <row r="1649" spans="1:10" ht="12.75">
      <c r="A1649" s="267"/>
      <c r="B1649" s="267"/>
      <c r="C1649" s="267"/>
      <c r="D1649" s="267"/>
      <c r="E1649" s="267"/>
      <c r="F1649" s="267"/>
      <c r="G1649" s="267"/>
      <c r="H1649" s="267"/>
      <c r="I1649" s="412"/>
      <c r="J1649" s="267"/>
    </row>
    <row r="1650" spans="1:10" ht="12.75">
      <c r="A1650" s="267"/>
      <c r="B1650" s="267"/>
      <c r="C1650" s="267"/>
      <c r="D1650" s="267"/>
      <c r="E1650" s="267"/>
      <c r="F1650" s="267"/>
      <c r="G1650" s="267"/>
      <c r="H1650" s="267"/>
      <c r="I1650" s="412"/>
      <c r="J1650" s="267"/>
    </row>
    <row r="1651" spans="1:10" ht="12.75">
      <c r="A1651" s="267"/>
      <c r="B1651" s="267"/>
      <c r="C1651" s="267"/>
      <c r="D1651" s="267"/>
      <c r="E1651" s="267"/>
      <c r="F1651" s="267"/>
      <c r="G1651" s="267"/>
      <c r="H1651" s="267"/>
      <c r="I1651" s="412"/>
      <c r="J1651" s="267"/>
    </row>
    <row r="1652" spans="1:10" ht="12.75">
      <c r="A1652" s="267"/>
      <c r="B1652" s="267"/>
      <c r="C1652" s="267"/>
      <c r="D1652" s="267"/>
      <c r="E1652" s="267"/>
      <c r="F1652" s="267"/>
      <c r="G1652" s="267"/>
      <c r="H1652" s="267"/>
      <c r="I1652" s="412"/>
      <c r="J1652" s="267"/>
    </row>
    <row r="1653" spans="1:10" ht="12.75">
      <c r="A1653" s="267"/>
      <c r="B1653" s="267"/>
      <c r="C1653" s="267"/>
      <c r="D1653" s="267"/>
      <c r="E1653" s="267"/>
      <c r="F1653" s="267"/>
      <c r="G1653" s="267"/>
      <c r="H1653" s="267"/>
      <c r="I1653" s="412"/>
      <c r="J1653" s="267"/>
    </row>
    <row r="1654" spans="1:10" ht="12.75">
      <c r="A1654" s="267"/>
      <c r="B1654" s="267"/>
      <c r="C1654" s="267"/>
      <c r="D1654" s="267"/>
      <c r="E1654" s="267"/>
      <c r="F1654" s="267"/>
      <c r="G1654" s="267"/>
      <c r="H1654" s="267"/>
      <c r="I1654" s="412"/>
      <c r="J1654" s="267"/>
    </row>
    <row r="1655" spans="1:10" ht="12.75">
      <c r="A1655" s="267"/>
      <c r="B1655" s="267"/>
      <c r="C1655" s="267"/>
      <c r="D1655" s="267"/>
      <c r="E1655" s="267"/>
      <c r="F1655" s="267"/>
      <c r="G1655" s="267"/>
      <c r="H1655" s="267"/>
      <c r="I1655" s="412"/>
      <c r="J1655" s="267"/>
    </row>
    <row r="1656" spans="1:10" ht="12.75">
      <c r="A1656" s="267"/>
      <c r="B1656" s="267"/>
      <c r="C1656" s="267"/>
      <c r="D1656" s="267"/>
      <c r="E1656" s="267"/>
      <c r="F1656" s="267"/>
      <c r="G1656" s="267"/>
      <c r="H1656" s="267"/>
      <c r="I1656" s="412"/>
      <c r="J1656" s="267"/>
    </row>
    <row r="1657" spans="1:10" ht="12.75">
      <c r="A1657" s="267"/>
      <c r="B1657" s="267"/>
      <c r="C1657" s="267"/>
      <c r="D1657" s="267"/>
      <c r="E1657" s="267"/>
      <c r="F1657" s="267"/>
      <c r="G1657" s="267"/>
      <c r="H1657" s="267"/>
      <c r="I1657" s="412"/>
      <c r="J1657" s="267"/>
    </row>
    <row r="1658" spans="1:10" ht="12.75">
      <c r="A1658" s="267"/>
      <c r="B1658" s="267"/>
      <c r="C1658" s="267"/>
      <c r="D1658" s="267"/>
      <c r="E1658" s="267"/>
      <c r="F1658" s="267"/>
      <c r="G1658" s="267"/>
      <c r="H1658" s="267"/>
      <c r="I1658" s="412"/>
      <c r="J1658" s="267"/>
    </row>
    <row r="1659" spans="1:10" ht="12.75">
      <c r="A1659" s="267"/>
      <c r="B1659" s="267"/>
      <c r="C1659" s="267"/>
      <c r="D1659" s="267"/>
      <c r="E1659" s="267"/>
      <c r="F1659" s="267"/>
      <c r="G1659" s="267"/>
      <c r="H1659" s="267"/>
      <c r="I1659" s="412"/>
      <c r="J1659" s="267"/>
    </row>
    <row r="1660" spans="1:10" ht="12.75">
      <c r="A1660" s="267"/>
      <c r="B1660" s="267"/>
      <c r="C1660" s="267"/>
      <c r="D1660" s="267"/>
      <c r="E1660" s="267"/>
      <c r="F1660" s="267"/>
      <c r="G1660" s="267"/>
      <c r="H1660" s="267"/>
      <c r="I1660" s="412"/>
      <c r="J1660" s="267"/>
    </row>
    <row r="1661" spans="1:10" ht="12.75">
      <c r="A1661" s="267"/>
      <c r="B1661" s="267"/>
      <c r="C1661" s="267"/>
      <c r="D1661" s="267"/>
      <c r="E1661" s="267"/>
      <c r="F1661" s="267"/>
      <c r="G1661" s="267"/>
      <c r="H1661" s="267"/>
      <c r="I1661" s="412"/>
      <c r="J1661" s="267"/>
    </row>
    <row r="1662" spans="1:10" ht="12.75">
      <c r="A1662" s="267"/>
      <c r="B1662" s="267"/>
      <c r="C1662" s="267"/>
      <c r="D1662" s="267"/>
      <c r="E1662" s="267"/>
      <c r="F1662" s="267"/>
      <c r="G1662" s="267"/>
      <c r="H1662" s="267"/>
      <c r="I1662" s="412"/>
      <c r="J1662" s="267"/>
    </row>
    <row r="1663" spans="1:10" ht="12.75">
      <c r="A1663" s="267"/>
      <c r="B1663" s="267"/>
      <c r="C1663" s="267"/>
      <c r="D1663" s="267"/>
      <c r="E1663" s="267"/>
      <c r="F1663" s="267"/>
      <c r="G1663" s="267"/>
      <c r="H1663" s="267"/>
      <c r="I1663" s="412"/>
      <c r="J1663" s="267"/>
    </row>
    <row r="1664" spans="1:10" ht="12.75">
      <c r="A1664" s="267"/>
      <c r="B1664" s="267"/>
      <c r="C1664" s="267"/>
      <c r="D1664" s="267"/>
      <c r="E1664" s="267"/>
      <c r="F1664" s="267"/>
      <c r="G1664" s="267"/>
      <c r="H1664" s="267"/>
      <c r="I1664" s="412"/>
      <c r="J1664" s="267"/>
    </row>
    <row r="1665" spans="1:10" ht="12.75">
      <c r="A1665" s="267"/>
      <c r="B1665" s="267"/>
      <c r="C1665" s="267"/>
      <c r="D1665" s="267"/>
      <c r="E1665" s="267"/>
      <c r="F1665" s="267"/>
      <c r="G1665" s="267"/>
      <c r="H1665" s="267"/>
      <c r="I1665" s="412"/>
      <c r="J1665" s="267"/>
    </row>
    <row r="1666" spans="1:10" ht="12.75">
      <c r="A1666" s="267"/>
      <c r="B1666" s="267"/>
      <c r="C1666" s="267"/>
      <c r="D1666" s="267"/>
      <c r="E1666" s="267"/>
      <c r="F1666" s="267"/>
      <c r="G1666" s="267"/>
      <c r="H1666" s="267"/>
      <c r="I1666" s="412"/>
      <c r="J1666" s="267"/>
    </row>
    <row r="1667" spans="1:10" ht="12.75">
      <c r="A1667" s="267"/>
      <c r="B1667" s="267"/>
      <c r="C1667" s="267"/>
      <c r="D1667" s="267"/>
      <c r="E1667" s="267"/>
      <c r="F1667" s="267"/>
      <c r="G1667" s="267"/>
      <c r="H1667" s="267"/>
      <c r="I1667" s="412"/>
      <c r="J1667" s="267"/>
    </row>
    <row r="1668" spans="1:10" ht="12.75">
      <c r="A1668" s="267"/>
      <c r="B1668" s="267"/>
      <c r="C1668" s="267"/>
      <c r="D1668" s="267"/>
      <c r="E1668" s="267"/>
      <c r="F1668" s="267"/>
      <c r="G1668" s="267"/>
      <c r="H1668" s="267"/>
      <c r="I1668" s="412"/>
      <c r="J1668" s="267"/>
    </row>
    <row r="1669" spans="1:10" ht="12.75">
      <c r="A1669" s="267"/>
      <c r="B1669" s="267"/>
      <c r="C1669" s="267"/>
      <c r="D1669" s="267"/>
      <c r="E1669" s="267"/>
      <c r="F1669" s="267"/>
      <c r="G1669" s="267"/>
      <c r="H1669" s="267"/>
      <c r="I1669" s="412"/>
      <c r="J1669" s="267"/>
    </row>
    <row r="1670" spans="1:10" ht="12.75">
      <c r="A1670" s="267"/>
      <c r="B1670" s="267"/>
      <c r="C1670" s="267"/>
      <c r="D1670" s="267"/>
      <c r="E1670" s="267"/>
      <c r="F1670" s="267"/>
      <c r="G1670" s="267"/>
      <c r="H1670" s="267"/>
      <c r="I1670" s="412"/>
      <c r="J1670" s="267"/>
    </row>
    <row r="1671" spans="1:10" ht="12.75">
      <c r="A1671" s="267"/>
      <c r="B1671" s="267"/>
      <c r="C1671" s="267"/>
      <c r="D1671" s="267"/>
      <c r="E1671" s="267"/>
      <c r="F1671" s="267"/>
      <c r="G1671" s="267"/>
      <c r="H1671" s="267"/>
      <c r="I1671" s="412"/>
      <c r="J1671" s="267"/>
    </row>
    <row r="1672" spans="1:10" ht="12.75">
      <c r="A1672" s="267"/>
      <c r="B1672" s="267"/>
      <c r="C1672" s="267"/>
      <c r="D1672" s="267"/>
      <c r="E1672" s="267"/>
      <c r="F1672" s="267"/>
      <c r="G1672" s="267"/>
      <c r="H1672" s="267"/>
      <c r="I1672" s="412"/>
      <c r="J1672" s="267"/>
    </row>
    <row r="1673" spans="1:10" ht="12.75">
      <c r="A1673" s="267"/>
      <c r="B1673" s="267"/>
      <c r="C1673" s="267"/>
      <c r="D1673" s="267"/>
      <c r="E1673" s="267"/>
      <c r="F1673" s="267"/>
      <c r="G1673" s="267"/>
      <c r="H1673" s="267"/>
      <c r="I1673" s="412"/>
      <c r="J1673" s="267"/>
    </row>
    <row r="1674" spans="1:10" ht="12.75">
      <c r="A1674" s="267"/>
      <c r="B1674" s="267"/>
      <c r="C1674" s="267"/>
      <c r="D1674" s="267"/>
      <c r="E1674" s="267"/>
      <c r="F1674" s="267"/>
      <c r="G1674" s="267"/>
      <c r="H1674" s="267"/>
      <c r="I1674" s="412"/>
      <c r="J1674" s="267"/>
    </row>
    <row r="1675" spans="1:10" ht="12.75">
      <c r="A1675" s="267"/>
      <c r="B1675" s="267"/>
      <c r="C1675" s="267"/>
      <c r="D1675" s="267"/>
      <c r="E1675" s="267"/>
      <c r="F1675" s="267"/>
      <c r="G1675" s="267"/>
      <c r="H1675" s="267"/>
      <c r="I1675" s="412"/>
      <c r="J1675" s="267"/>
    </row>
    <row r="1676" spans="1:10" ht="12.75">
      <c r="A1676" s="267"/>
      <c r="B1676" s="267"/>
      <c r="C1676" s="267"/>
      <c r="D1676" s="267"/>
      <c r="E1676" s="267"/>
      <c r="F1676" s="267"/>
      <c r="G1676" s="267"/>
      <c r="H1676" s="267"/>
      <c r="I1676" s="412"/>
      <c r="J1676" s="267"/>
    </row>
    <row r="1677" spans="1:10" ht="12.75">
      <c r="A1677" s="267"/>
      <c r="B1677" s="267"/>
      <c r="C1677" s="267"/>
      <c r="D1677" s="267"/>
      <c r="E1677" s="267"/>
      <c r="F1677" s="267"/>
      <c r="G1677" s="267"/>
      <c r="H1677" s="267"/>
      <c r="I1677" s="412"/>
      <c r="J1677" s="267"/>
    </row>
    <row r="1678" spans="1:10" ht="12.75">
      <c r="A1678" s="267"/>
      <c r="B1678" s="267"/>
      <c r="C1678" s="267"/>
      <c r="D1678" s="267"/>
      <c r="E1678" s="267"/>
      <c r="F1678" s="267"/>
      <c r="G1678" s="267"/>
      <c r="H1678" s="267"/>
      <c r="I1678" s="412"/>
      <c r="J1678" s="267"/>
    </row>
    <row r="1679" spans="1:10" ht="12.75">
      <c r="A1679" s="267"/>
      <c r="B1679" s="267"/>
      <c r="C1679" s="267"/>
      <c r="D1679" s="267"/>
      <c r="E1679" s="267"/>
      <c r="F1679" s="267"/>
      <c r="G1679" s="267"/>
      <c r="H1679" s="267"/>
      <c r="I1679" s="412"/>
      <c r="J1679" s="267"/>
    </row>
    <row r="1680" spans="1:10" ht="12.75">
      <c r="A1680" s="267"/>
      <c r="B1680" s="267"/>
      <c r="C1680" s="267"/>
      <c r="D1680" s="267"/>
      <c r="E1680" s="267"/>
      <c r="F1680" s="267"/>
      <c r="G1680" s="267"/>
      <c r="H1680" s="267"/>
      <c r="I1680" s="412"/>
      <c r="J1680" s="267"/>
    </row>
    <row r="1681" spans="1:10" ht="12.75">
      <c r="A1681" s="267"/>
      <c r="B1681" s="267"/>
      <c r="C1681" s="267"/>
      <c r="D1681" s="267"/>
      <c r="E1681" s="267"/>
      <c r="F1681" s="267"/>
      <c r="G1681" s="267"/>
      <c r="H1681" s="267"/>
      <c r="I1681" s="412"/>
      <c r="J1681" s="267"/>
    </row>
    <row r="1682" spans="1:10" ht="12.75">
      <c r="A1682" s="267"/>
      <c r="B1682" s="267"/>
      <c r="C1682" s="267"/>
      <c r="D1682" s="267"/>
      <c r="E1682" s="267"/>
      <c r="F1682" s="267"/>
      <c r="G1682" s="267"/>
      <c r="H1682" s="267"/>
      <c r="I1682" s="412"/>
      <c r="J1682" s="267"/>
    </row>
    <row r="1683" spans="1:10" ht="12.75">
      <c r="A1683" s="267"/>
      <c r="B1683" s="267"/>
      <c r="C1683" s="267"/>
      <c r="D1683" s="267"/>
      <c r="E1683" s="267"/>
      <c r="F1683" s="267"/>
      <c r="G1683" s="267"/>
      <c r="H1683" s="267"/>
      <c r="I1683" s="412"/>
      <c r="J1683" s="267"/>
    </row>
    <row r="1684" spans="1:10" ht="12.75">
      <c r="A1684" s="267"/>
      <c r="B1684" s="267"/>
      <c r="C1684" s="267"/>
      <c r="D1684" s="267"/>
      <c r="E1684" s="267"/>
      <c r="F1684" s="267"/>
      <c r="G1684" s="267"/>
      <c r="H1684" s="267"/>
      <c r="I1684" s="412"/>
      <c r="J1684" s="267"/>
    </row>
    <row r="1685" spans="1:10" ht="12.75">
      <c r="A1685" s="267"/>
      <c r="B1685" s="267"/>
      <c r="C1685" s="267"/>
      <c r="D1685" s="267"/>
      <c r="E1685" s="267"/>
      <c r="F1685" s="267"/>
      <c r="G1685" s="267"/>
      <c r="H1685" s="267"/>
      <c r="I1685" s="412"/>
      <c r="J1685" s="267"/>
    </row>
    <row r="1686" spans="1:10" ht="12.75">
      <c r="A1686" s="267"/>
      <c r="B1686" s="267"/>
      <c r="C1686" s="267"/>
      <c r="D1686" s="267"/>
      <c r="E1686" s="267"/>
      <c r="F1686" s="267"/>
      <c r="G1686" s="267"/>
      <c r="H1686" s="267"/>
      <c r="I1686" s="412"/>
      <c r="J1686" s="267"/>
    </row>
    <row r="1687" spans="1:10" ht="12.75">
      <c r="A1687" s="267"/>
      <c r="B1687" s="267"/>
      <c r="C1687" s="267"/>
      <c r="D1687" s="267"/>
      <c r="E1687" s="267"/>
      <c r="F1687" s="267"/>
      <c r="G1687" s="267"/>
      <c r="H1687" s="267"/>
      <c r="I1687" s="412"/>
      <c r="J1687" s="267"/>
    </row>
    <row r="1688" spans="1:10" ht="12.75">
      <c r="A1688" s="267"/>
      <c r="B1688" s="267"/>
      <c r="C1688" s="267"/>
      <c r="D1688" s="267"/>
      <c r="E1688" s="267"/>
      <c r="F1688" s="267"/>
      <c r="G1688" s="267"/>
      <c r="H1688" s="267"/>
      <c r="I1688" s="412"/>
      <c r="J1688" s="267"/>
    </row>
    <row r="1689" spans="1:10" ht="12.75">
      <c r="A1689" s="267"/>
      <c r="B1689" s="267"/>
      <c r="C1689" s="267"/>
      <c r="D1689" s="267"/>
      <c r="E1689" s="267"/>
      <c r="F1689" s="267"/>
      <c r="G1689" s="267"/>
      <c r="H1689" s="267"/>
      <c r="I1689" s="412"/>
      <c r="J1689" s="267"/>
    </row>
    <row r="1690" spans="1:10" ht="12.75">
      <c r="A1690" s="267"/>
      <c r="B1690" s="267"/>
      <c r="C1690" s="267"/>
      <c r="D1690" s="267"/>
      <c r="E1690" s="267"/>
      <c r="F1690" s="267"/>
      <c r="G1690" s="267"/>
      <c r="H1690" s="267"/>
      <c r="I1690" s="412"/>
      <c r="J1690" s="267"/>
    </row>
    <row r="1691" spans="1:10" ht="12.75">
      <c r="A1691" s="267"/>
      <c r="B1691" s="267"/>
      <c r="C1691" s="267"/>
      <c r="D1691" s="267"/>
      <c r="E1691" s="267"/>
      <c r="F1691" s="267"/>
      <c r="G1691" s="267"/>
      <c r="H1691" s="267"/>
      <c r="I1691" s="412"/>
      <c r="J1691" s="267"/>
    </row>
    <row r="1692" spans="1:10" ht="12.75">
      <c r="A1692" s="267"/>
      <c r="B1692" s="267"/>
      <c r="C1692" s="267"/>
      <c r="D1692" s="267"/>
      <c r="E1692" s="267"/>
      <c r="F1692" s="267"/>
      <c r="G1692" s="267"/>
      <c r="H1692" s="267"/>
      <c r="I1692" s="412"/>
      <c r="J1692" s="267"/>
    </row>
    <row r="1693" spans="1:10" ht="12.75">
      <c r="A1693" s="267"/>
      <c r="B1693" s="267"/>
      <c r="C1693" s="267"/>
      <c r="D1693" s="267"/>
      <c r="E1693" s="267"/>
      <c r="F1693" s="267"/>
      <c r="G1693" s="267"/>
      <c r="H1693" s="267"/>
      <c r="I1693" s="412"/>
      <c r="J1693" s="267"/>
    </row>
    <row r="1694" spans="1:10" ht="12.75">
      <c r="A1694" s="267"/>
      <c r="B1694" s="267"/>
      <c r="C1694" s="267"/>
      <c r="D1694" s="267"/>
      <c r="E1694" s="267"/>
      <c r="F1694" s="267"/>
      <c r="G1694" s="267"/>
      <c r="H1694" s="267"/>
      <c r="I1694" s="412"/>
      <c r="J1694" s="267"/>
    </row>
    <row r="1695" spans="1:10" ht="12.75">
      <c r="A1695" s="267"/>
      <c r="B1695" s="267"/>
      <c r="C1695" s="267"/>
      <c r="D1695" s="267"/>
      <c r="E1695" s="267"/>
      <c r="F1695" s="267"/>
      <c r="G1695" s="267"/>
      <c r="H1695" s="267"/>
      <c r="I1695" s="412"/>
      <c r="J1695" s="267"/>
    </row>
    <row r="1696" spans="1:10" ht="12.75">
      <c r="A1696" s="267"/>
      <c r="B1696" s="267"/>
      <c r="C1696" s="267"/>
      <c r="D1696" s="267"/>
      <c r="E1696" s="267"/>
      <c r="F1696" s="267"/>
      <c r="G1696" s="267"/>
      <c r="H1696" s="267"/>
      <c r="I1696" s="412"/>
      <c r="J1696" s="267"/>
    </row>
    <row r="1697" spans="1:10" ht="12.75">
      <c r="A1697" s="267"/>
      <c r="B1697" s="267"/>
      <c r="C1697" s="267"/>
      <c r="D1697" s="267"/>
      <c r="E1697" s="267"/>
      <c r="F1697" s="267"/>
      <c r="G1697" s="267"/>
      <c r="H1697" s="267"/>
      <c r="I1697" s="412"/>
      <c r="J1697" s="267"/>
    </row>
    <row r="1698" spans="1:10" ht="12.75">
      <c r="A1698" s="267"/>
      <c r="B1698" s="267"/>
      <c r="C1698" s="267"/>
      <c r="D1698" s="267"/>
      <c r="E1698" s="267"/>
      <c r="F1698" s="267"/>
      <c r="G1698" s="267"/>
      <c r="H1698" s="267"/>
      <c r="I1698" s="412"/>
      <c r="J1698" s="267"/>
    </row>
    <row r="1699" spans="1:10" ht="12.75">
      <c r="A1699" s="267"/>
      <c r="B1699" s="267"/>
      <c r="C1699" s="267"/>
      <c r="D1699" s="267"/>
      <c r="E1699" s="267"/>
      <c r="F1699" s="267"/>
      <c r="G1699" s="267"/>
      <c r="H1699" s="267"/>
      <c r="I1699" s="412"/>
      <c r="J1699" s="267"/>
    </row>
    <row r="1700" spans="1:10" ht="12.75">
      <c r="A1700" s="267"/>
      <c r="B1700" s="267"/>
      <c r="C1700" s="267"/>
      <c r="D1700" s="267"/>
      <c r="E1700" s="267"/>
      <c r="F1700" s="267"/>
      <c r="G1700" s="267"/>
      <c r="H1700" s="267"/>
      <c r="I1700" s="412"/>
      <c r="J1700" s="267"/>
    </row>
    <row r="1701" spans="1:10" ht="12.75">
      <c r="A1701" s="267"/>
      <c r="B1701" s="267"/>
      <c r="C1701" s="267"/>
      <c r="D1701" s="267"/>
      <c r="E1701" s="267"/>
      <c r="F1701" s="267"/>
      <c r="G1701" s="267"/>
      <c r="H1701" s="267"/>
      <c r="I1701" s="412"/>
      <c r="J1701" s="267"/>
    </row>
    <row r="1702" spans="1:10" ht="12.75">
      <c r="A1702" s="267"/>
      <c r="B1702" s="267"/>
      <c r="C1702" s="267"/>
      <c r="D1702" s="267"/>
      <c r="E1702" s="267"/>
      <c r="F1702" s="267"/>
      <c r="G1702" s="267"/>
      <c r="H1702" s="267"/>
      <c r="I1702" s="412"/>
      <c r="J1702" s="267"/>
    </row>
    <row r="1703" spans="1:10" ht="12.75">
      <c r="A1703" s="267"/>
      <c r="B1703" s="267"/>
      <c r="C1703" s="267"/>
      <c r="D1703" s="267"/>
      <c r="E1703" s="267"/>
      <c r="F1703" s="267"/>
      <c r="G1703" s="267"/>
      <c r="H1703" s="267"/>
      <c r="I1703" s="412"/>
      <c r="J1703" s="267"/>
    </row>
    <row r="1704" spans="1:10" ht="12.75">
      <c r="A1704" s="267"/>
      <c r="B1704" s="267"/>
      <c r="C1704" s="267"/>
      <c r="D1704" s="267"/>
      <c r="E1704" s="267"/>
      <c r="F1704" s="267"/>
      <c r="G1704" s="267"/>
      <c r="H1704" s="267"/>
      <c r="I1704" s="412"/>
      <c r="J1704" s="267"/>
    </row>
    <row r="1705" spans="1:10" ht="12.75">
      <c r="A1705" s="267"/>
      <c r="B1705" s="267"/>
      <c r="C1705" s="267"/>
      <c r="D1705" s="267"/>
      <c r="E1705" s="267"/>
      <c r="F1705" s="267"/>
      <c r="G1705" s="267"/>
      <c r="H1705" s="267"/>
      <c r="I1705" s="412"/>
      <c r="J1705" s="267"/>
    </row>
    <row r="1706" spans="1:10" ht="12.75">
      <c r="A1706" s="267"/>
      <c r="B1706" s="267"/>
      <c r="C1706" s="267"/>
      <c r="D1706" s="267"/>
      <c r="E1706" s="267"/>
      <c r="F1706" s="267"/>
      <c r="G1706" s="267"/>
      <c r="H1706" s="267"/>
      <c r="I1706" s="412"/>
      <c r="J1706" s="267"/>
    </row>
    <row r="1707" spans="1:10" ht="12.75">
      <c r="A1707" s="267"/>
      <c r="B1707" s="267"/>
      <c r="C1707" s="267"/>
      <c r="D1707" s="267"/>
      <c r="E1707" s="267"/>
      <c r="F1707" s="267"/>
      <c r="G1707" s="267"/>
      <c r="H1707" s="267"/>
      <c r="I1707" s="412"/>
      <c r="J1707" s="267"/>
    </row>
    <row r="1708" spans="1:10" ht="12.75">
      <c r="A1708" s="267"/>
      <c r="B1708" s="267"/>
      <c r="C1708" s="267"/>
      <c r="D1708" s="267"/>
      <c r="E1708" s="267"/>
      <c r="F1708" s="267"/>
      <c r="G1708" s="267"/>
      <c r="H1708" s="267"/>
      <c r="I1708" s="412"/>
      <c r="J1708" s="267"/>
    </row>
    <row r="1709" spans="1:10" ht="12.75">
      <c r="A1709" s="267"/>
      <c r="B1709" s="267"/>
      <c r="C1709" s="267"/>
      <c r="D1709" s="267"/>
      <c r="E1709" s="267"/>
      <c r="F1709" s="267"/>
      <c r="G1709" s="267"/>
      <c r="H1709" s="267"/>
      <c r="I1709" s="412"/>
      <c r="J1709" s="267"/>
    </row>
    <row r="1710" spans="1:10" ht="12.75">
      <c r="A1710" s="267"/>
      <c r="B1710" s="267"/>
      <c r="C1710" s="267"/>
      <c r="D1710" s="267"/>
      <c r="E1710" s="267"/>
      <c r="F1710" s="267"/>
      <c r="G1710" s="267"/>
      <c r="H1710" s="267"/>
      <c r="I1710" s="412"/>
      <c r="J1710" s="267"/>
    </row>
    <row r="1711" spans="1:10" ht="12.75">
      <c r="A1711" s="267"/>
      <c r="B1711" s="267"/>
      <c r="C1711" s="267"/>
      <c r="D1711" s="267"/>
      <c r="E1711" s="267"/>
      <c r="F1711" s="267"/>
      <c r="G1711" s="267"/>
      <c r="H1711" s="267"/>
      <c r="I1711" s="412"/>
      <c r="J1711" s="267"/>
    </row>
    <row r="1712" spans="1:10" ht="12.75">
      <c r="A1712" s="267"/>
      <c r="B1712" s="267"/>
      <c r="C1712" s="267"/>
      <c r="D1712" s="267"/>
      <c r="E1712" s="267"/>
      <c r="F1712" s="267"/>
      <c r="G1712" s="267"/>
      <c r="H1712" s="267"/>
      <c r="I1712" s="412"/>
      <c r="J1712" s="267"/>
    </row>
    <row r="1713" spans="1:10" ht="12.75">
      <c r="A1713" s="267"/>
      <c r="B1713" s="267"/>
      <c r="C1713" s="267"/>
      <c r="D1713" s="267"/>
      <c r="E1713" s="267"/>
      <c r="F1713" s="267"/>
      <c r="G1713" s="267"/>
      <c r="H1713" s="267"/>
      <c r="I1713" s="412"/>
      <c r="J1713" s="267"/>
    </row>
    <row r="1714" spans="1:10" ht="12.75">
      <c r="A1714" s="267"/>
      <c r="B1714" s="267"/>
      <c r="C1714" s="267"/>
      <c r="D1714" s="267"/>
      <c r="E1714" s="267"/>
      <c r="F1714" s="267"/>
      <c r="G1714" s="267"/>
      <c r="H1714" s="267"/>
      <c r="I1714" s="412"/>
      <c r="J1714" s="267"/>
    </row>
    <row r="1715" spans="1:10" ht="12.75">
      <c r="A1715" s="267"/>
      <c r="B1715" s="267"/>
      <c r="C1715" s="267"/>
      <c r="D1715" s="267"/>
      <c r="E1715" s="267"/>
      <c r="F1715" s="267"/>
      <c r="G1715" s="267"/>
      <c r="H1715" s="267"/>
      <c r="I1715" s="412"/>
      <c r="J1715" s="267"/>
    </row>
    <row r="1716" spans="1:10" ht="12.75">
      <c r="A1716" s="267"/>
      <c r="B1716" s="267"/>
      <c r="C1716" s="267"/>
      <c r="D1716" s="267"/>
      <c r="E1716" s="267"/>
      <c r="F1716" s="267"/>
      <c r="G1716" s="267"/>
      <c r="H1716" s="267"/>
      <c r="I1716" s="412"/>
      <c r="J1716" s="267"/>
    </row>
    <row r="1717" spans="1:10" ht="12.75">
      <c r="A1717" s="267"/>
      <c r="B1717" s="267"/>
      <c r="C1717" s="267"/>
      <c r="D1717" s="267"/>
      <c r="E1717" s="267"/>
      <c r="F1717" s="267"/>
      <c r="G1717" s="267"/>
      <c r="H1717" s="267"/>
      <c r="I1717" s="412"/>
      <c r="J1717" s="267"/>
    </row>
    <row r="1718" spans="1:10" ht="12.75">
      <c r="A1718" s="267"/>
      <c r="B1718" s="267"/>
      <c r="C1718" s="267"/>
      <c r="D1718" s="267"/>
      <c r="E1718" s="267"/>
      <c r="F1718" s="267"/>
      <c r="G1718" s="267"/>
      <c r="H1718" s="267"/>
      <c r="I1718" s="412"/>
      <c r="J1718" s="267"/>
    </row>
    <row r="1719" spans="1:10" ht="12.75">
      <c r="A1719" s="267"/>
      <c r="B1719" s="267"/>
      <c r="C1719" s="267"/>
      <c r="D1719" s="267"/>
      <c r="E1719" s="267"/>
      <c r="F1719" s="267"/>
      <c r="G1719" s="267"/>
      <c r="H1719" s="267"/>
      <c r="I1719" s="412"/>
      <c r="J1719" s="267"/>
    </row>
    <row r="1720" spans="1:10" ht="12.75">
      <c r="A1720" s="267"/>
      <c r="B1720" s="267"/>
      <c r="C1720" s="267"/>
      <c r="D1720" s="267"/>
      <c r="E1720" s="267"/>
      <c r="F1720" s="267"/>
      <c r="G1720" s="267"/>
      <c r="H1720" s="267"/>
      <c r="I1720" s="412"/>
      <c r="J1720" s="267"/>
    </row>
    <row r="1721" spans="1:10" ht="12.75">
      <c r="A1721" s="267"/>
      <c r="B1721" s="267"/>
      <c r="C1721" s="267"/>
      <c r="D1721" s="267"/>
      <c r="E1721" s="267"/>
      <c r="F1721" s="267"/>
      <c r="G1721" s="267"/>
      <c r="H1721" s="267"/>
      <c r="I1721" s="412"/>
      <c r="J1721" s="267"/>
    </row>
    <row r="1722" spans="1:10" ht="12.75">
      <c r="A1722" s="267"/>
      <c r="B1722" s="267"/>
      <c r="C1722" s="267"/>
      <c r="D1722" s="267"/>
      <c r="E1722" s="267"/>
      <c r="F1722" s="267"/>
      <c r="G1722" s="267"/>
      <c r="H1722" s="267"/>
      <c r="I1722" s="412"/>
      <c r="J1722" s="267"/>
    </row>
    <row r="1723" spans="1:10" ht="12.75">
      <c r="A1723" s="267"/>
      <c r="B1723" s="267"/>
      <c r="C1723" s="267"/>
      <c r="D1723" s="267"/>
      <c r="E1723" s="267"/>
      <c r="F1723" s="267"/>
      <c r="G1723" s="267"/>
      <c r="H1723" s="267"/>
      <c r="I1723" s="412"/>
      <c r="J1723" s="267"/>
    </row>
    <row r="1724" spans="1:10" ht="12.75">
      <c r="A1724" s="267"/>
      <c r="B1724" s="267"/>
      <c r="C1724" s="267"/>
      <c r="D1724" s="267"/>
      <c r="E1724" s="267"/>
      <c r="F1724" s="267"/>
      <c r="G1724" s="267"/>
      <c r="H1724" s="267"/>
      <c r="I1724" s="412"/>
      <c r="J1724" s="267"/>
    </row>
    <row r="1725" spans="1:10" ht="12.75">
      <c r="A1725" s="267"/>
      <c r="B1725" s="267"/>
      <c r="C1725" s="267"/>
      <c r="D1725" s="267"/>
      <c r="E1725" s="267"/>
      <c r="F1725" s="267"/>
      <c r="G1725" s="267"/>
      <c r="H1725" s="267"/>
      <c r="I1725" s="412"/>
      <c r="J1725" s="267"/>
    </row>
    <row r="1726" spans="1:10" ht="12.75">
      <c r="A1726" s="267"/>
      <c r="B1726" s="267"/>
      <c r="C1726" s="267"/>
      <c r="D1726" s="267"/>
      <c r="E1726" s="267"/>
      <c r="F1726" s="267"/>
      <c r="G1726" s="267"/>
      <c r="H1726" s="267"/>
      <c r="I1726" s="412"/>
      <c r="J1726" s="267"/>
    </row>
    <row r="1727" spans="1:10" ht="12.75">
      <c r="A1727" s="267"/>
      <c r="B1727" s="267"/>
      <c r="C1727" s="267"/>
      <c r="D1727" s="267"/>
      <c r="E1727" s="267"/>
      <c r="F1727" s="267"/>
      <c r="G1727" s="267"/>
      <c r="H1727" s="267"/>
      <c r="I1727" s="412"/>
      <c r="J1727" s="267"/>
    </row>
    <row r="1728" spans="1:10" ht="12.75">
      <c r="A1728" s="267"/>
      <c r="B1728" s="267"/>
      <c r="C1728" s="267"/>
      <c r="D1728" s="267"/>
      <c r="E1728" s="267"/>
      <c r="F1728" s="267"/>
      <c r="G1728" s="267"/>
      <c r="H1728" s="267"/>
      <c r="I1728" s="412"/>
      <c r="J1728" s="267"/>
    </row>
    <row r="1729" spans="1:10" ht="12.75">
      <c r="A1729" s="267"/>
      <c r="B1729" s="267"/>
      <c r="C1729" s="267"/>
      <c r="D1729" s="267"/>
      <c r="E1729" s="267"/>
      <c r="F1729" s="267"/>
      <c r="G1729" s="267"/>
      <c r="H1729" s="267"/>
      <c r="I1729" s="412"/>
      <c r="J1729" s="267"/>
    </row>
    <row r="1730" spans="1:10" ht="12.75">
      <c r="A1730" s="267"/>
      <c r="B1730" s="267"/>
      <c r="C1730" s="267"/>
      <c r="D1730" s="267"/>
      <c r="E1730" s="267"/>
      <c r="F1730" s="267"/>
      <c r="G1730" s="267"/>
      <c r="H1730" s="267"/>
      <c r="I1730" s="412"/>
      <c r="J1730" s="267"/>
    </row>
    <row r="1731" spans="1:10" ht="12.75">
      <c r="A1731" s="267"/>
      <c r="B1731" s="267"/>
      <c r="C1731" s="267"/>
      <c r="D1731" s="267"/>
      <c r="E1731" s="267"/>
      <c r="F1731" s="267"/>
      <c r="G1731" s="267"/>
      <c r="H1731" s="267"/>
      <c r="I1731" s="412"/>
      <c r="J1731" s="267"/>
    </row>
    <row r="1732" spans="1:10" ht="12.75">
      <c r="A1732" s="267"/>
      <c r="B1732" s="267"/>
      <c r="C1732" s="267"/>
      <c r="D1732" s="267"/>
      <c r="E1732" s="267"/>
      <c r="F1732" s="267"/>
      <c r="G1732" s="267"/>
      <c r="H1732" s="267"/>
      <c r="I1732" s="412"/>
      <c r="J1732" s="267"/>
    </row>
    <row r="1733" spans="1:10" ht="12.75">
      <c r="A1733" s="267"/>
      <c r="B1733" s="267"/>
      <c r="C1733" s="267"/>
      <c r="D1733" s="267"/>
      <c r="E1733" s="267"/>
      <c r="F1733" s="267"/>
      <c r="G1733" s="267"/>
      <c r="H1733" s="267"/>
      <c r="I1733" s="412"/>
      <c r="J1733" s="267"/>
    </row>
    <row r="1734" spans="1:10" ht="12.75">
      <c r="A1734" s="267"/>
      <c r="B1734" s="267"/>
      <c r="C1734" s="267"/>
      <c r="D1734" s="267"/>
      <c r="E1734" s="267"/>
      <c r="F1734" s="267"/>
      <c r="G1734" s="267"/>
      <c r="H1734" s="267"/>
      <c r="I1734" s="412"/>
      <c r="J1734" s="267"/>
    </row>
    <row r="1735" spans="1:10" ht="12.75">
      <c r="A1735" s="267"/>
      <c r="B1735" s="267"/>
      <c r="C1735" s="267"/>
      <c r="D1735" s="267"/>
      <c r="E1735" s="267"/>
      <c r="F1735" s="267"/>
      <c r="G1735" s="267"/>
      <c r="H1735" s="267"/>
      <c r="I1735" s="412"/>
      <c r="J1735" s="267"/>
    </row>
    <row r="1736" spans="1:10" ht="12.75">
      <c r="A1736" s="267"/>
      <c r="B1736" s="267"/>
      <c r="C1736" s="267"/>
      <c r="D1736" s="267"/>
      <c r="E1736" s="267"/>
      <c r="F1736" s="267"/>
      <c r="G1736" s="267"/>
      <c r="H1736" s="267"/>
      <c r="I1736" s="412"/>
      <c r="J1736" s="267"/>
    </row>
    <row r="1737" spans="1:10" ht="12.75">
      <c r="A1737" s="267"/>
      <c r="B1737" s="267"/>
      <c r="C1737" s="267"/>
      <c r="D1737" s="267"/>
      <c r="E1737" s="267"/>
      <c r="F1737" s="267"/>
      <c r="G1737" s="267"/>
      <c r="H1737" s="267"/>
      <c r="I1737" s="412"/>
      <c r="J1737" s="267"/>
    </row>
    <row r="1738" spans="1:10" ht="12.75">
      <c r="A1738" s="267"/>
      <c r="B1738" s="267"/>
      <c r="C1738" s="267"/>
      <c r="D1738" s="267"/>
      <c r="E1738" s="267"/>
      <c r="F1738" s="267"/>
      <c r="G1738" s="267"/>
      <c r="H1738" s="267"/>
      <c r="I1738" s="412"/>
      <c r="J1738" s="267"/>
    </row>
    <row r="1739" spans="1:10" ht="12.75">
      <c r="A1739" s="267"/>
      <c r="B1739" s="267"/>
      <c r="C1739" s="267"/>
      <c r="D1739" s="267"/>
      <c r="E1739" s="267"/>
      <c r="F1739" s="267"/>
      <c r="G1739" s="267"/>
      <c r="H1739" s="267"/>
      <c r="I1739" s="412"/>
      <c r="J1739" s="267"/>
    </row>
    <row r="1740" spans="1:10" ht="12.75">
      <c r="A1740" s="267"/>
      <c r="B1740" s="267"/>
      <c r="C1740" s="267"/>
      <c r="D1740" s="267"/>
      <c r="E1740" s="267"/>
      <c r="F1740" s="267"/>
      <c r="G1740" s="267"/>
      <c r="H1740" s="267"/>
      <c r="I1740" s="412"/>
      <c r="J1740" s="267"/>
    </row>
    <row r="1741" spans="1:10" ht="12.75">
      <c r="A1741" s="267"/>
      <c r="B1741" s="267"/>
      <c r="C1741" s="267"/>
      <c r="D1741" s="267"/>
      <c r="E1741" s="267"/>
      <c r="F1741" s="267"/>
      <c r="G1741" s="267"/>
      <c r="H1741" s="267"/>
      <c r="I1741" s="412"/>
      <c r="J1741" s="267"/>
    </row>
    <row r="1742" spans="1:10" ht="12.75">
      <c r="A1742" s="267"/>
      <c r="B1742" s="267"/>
      <c r="C1742" s="267"/>
      <c r="D1742" s="267"/>
      <c r="E1742" s="267"/>
      <c r="F1742" s="267"/>
      <c r="G1742" s="267"/>
      <c r="H1742" s="267"/>
      <c r="I1742" s="412"/>
      <c r="J1742" s="267"/>
    </row>
    <row r="1743" spans="1:10" ht="12.75">
      <c r="A1743" s="267"/>
      <c r="B1743" s="267"/>
      <c r="C1743" s="267"/>
      <c r="D1743" s="267"/>
      <c r="E1743" s="267"/>
      <c r="F1743" s="267"/>
      <c r="G1743" s="267"/>
      <c r="H1743" s="267"/>
      <c r="I1743" s="412"/>
      <c r="J1743" s="267"/>
    </row>
    <row r="1744" spans="1:10" ht="12.75">
      <c r="A1744" s="267"/>
      <c r="B1744" s="267"/>
      <c r="C1744" s="267"/>
      <c r="D1744" s="267"/>
      <c r="E1744" s="267"/>
      <c r="F1744" s="267"/>
      <c r="G1744" s="267"/>
      <c r="H1744" s="267"/>
      <c r="I1744" s="412"/>
      <c r="J1744" s="267"/>
    </row>
    <row r="1745" spans="1:10" ht="12.75">
      <c r="A1745" s="267"/>
      <c r="B1745" s="267"/>
      <c r="C1745" s="267"/>
      <c r="D1745" s="267"/>
      <c r="E1745" s="267"/>
      <c r="F1745" s="267"/>
      <c r="G1745" s="267"/>
      <c r="H1745" s="267"/>
      <c r="I1745" s="412"/>
      <c r="J1745" s="267"/>
    </row>
    <row r="1746" spans="1:10" ht="12.75">
      <c r="A1746" s="267"/>
      <c r="B1746" s="267"/>
      <c r="C1746" s="267"/>
      <c r="D1746" s="267"/>
      <c r="E1746" s="267"/>
      <c r="F1746" s="267"/>
      <c r="G1746" s="267"/>
      <c r="H1746" s="267"/>
      <c r="I1746" s="412"/>
      <c r="J1746" s="267"/>
    </row>
    <row r="1747" spans="1:10" ht="12.75">
      <c r="A1747" s="267"/>
      <c r="B1747" s="267"/>
      <c r="C1747" s="267"/>
      <c r="D1747" s="267"/>
      <c r="E1747" s="267"/>
      <c r="F1747" s="267"/>
      <c r="G1747" s="267"/>
      <c r="H1747" s="267"/>
      <c r="I1747" s="412"/>
      <c r="J1747" s="267"/>
    </row>
    <row r="1748" spans="1:10" ht="12.75">
      <c r="A1748" s="267"/>
      <c r="B1748" s="267"/>
      <c r="C1748" s="267"/>
      <c r="D1748" s="267"/>
      <c r="E1748" s="267"/>
      <c r="F1748" s="267"/>
      <c r="G1748" s="267"/>
      <c r="H1748" s="267"/>
      <c r="I1748" s="412"/>
      <c r="J1748" s="267"/>
    </row>
    <row r="1749" spans="1:10" ht="12.75">
      <c r="A1749" s="267"/>
      <c r="B1749" s="267"/>
      <c r="C1749" s="267"/>
      <c r="D1749" s="267"/>
      <c r="E1749" s="267"/>
      <c r="F1749" s="267"/>
      <c r="G1749" s="267"/>
      <c r="H1749" s="267"/>
      <c r="I1749" s="412"/>
      <c r="J1749" s="267"/>
    </row>
    <row r="1750" spans="1:10" ht="12.75">
      <c r="A1750" s="267"/>
      <c r="B1750" s="267"/>
      <c r="C1750" s="267"/>
      <c r="D1750" s="267"/>
      <c r="E1750" s="267"/>
      <c r="F1750" s="267"/>
      <c r="G1750" s="267"/>
      <c r="H1750" s="267"/>
      <c r="I1750" s="412"/>
      <c r="J1750" s="267"/>
    </row>
    <row r="1751" spans="1:10" ht="12.75">
      <c r="A1751" s="267"/>
      <c r="B1751" s="267"/>
      <c r="C1751" s="267"/>
      <c r="D1751" s="267"/>
      <c r="E1751" s="267"/>
      <c r="F1751" s="267"/>
      <c r="G1751" s="267"/>
      <c r="H1751" s="267"/>
      <c r="I1751" s="412"/>
      <c r="J1751" s="267"/>
    </row>
    <row r="1752" spans="1:10" ht="12.75">
      <c r="A1752" s="267"/>
      <c r="B1752" s="267"/>
      <c r="C1752" s="267"/>
      <c r="D1752" s="267"/>
      <c r="E1752" s="267"/>
      <c r="F1752" s="267"/>
      <c r="G1752" s="267"/>
      <c r="H1752" s="267"/>
      <c r="I1752" s="412"/>
      <c r="J1752" s="267"/>
    </row>
    <row r="1753" spans="1:10" ht="12.75">
      <c r="A1753" s="267"/>
      <c r="B1753" s="267"/>
      <c r="C1753" s="267"/>
      <c r="D1753" s="267"/>
      <c r="E1753" s="267"/>
      <c r="F1753" s="267"/>
      <c r="G1753" s="267"/>
      <c r="H1753" s="267"/>
      <c r="I1753" s="412"/>
      <c r="J1753" s="267"/>
    </row>
    <row r="1754" spans="1:10" ht="12.75">
      <c r="A1754" s="267"/>
      <c r="B1754" s="267"/>
      <c r="C1754" s="267"/>
      <c r="D1754" s="267"/>
      <c r="E1754" s="267"/>
      <c r="F1754" s="267"/>
      <c r="G1754" s="267"/>
      <c r="H1754" s="267"/>
      <c r="I1754" s="412"/>
      <c r="J1754" s="267"/>
    </row>
    <row r="1755" spans="1:10" ht="12.75">
      <c r="A1755" s="267"/>
      <c r="B1755" s="267"/>
      <c r="C1755" s="267"/>
      <c r="D1755" s="267"/>
      <c r="E1755" s="267"/>
      <c r="F1755" s="267"/>
      <c r="G1755" s="267"/>
      <c r="H1755" s="267"/>
      <c r="I1755" s="412"/>
      <c r="J1755" s="267"/>
    </row>
    <row r="1756" spans="1:10" ht="12.75">
      <c r="A1756" s="267"/>
      <c r="B1756" s="267"/>
      <c r="C1756" s="267"/>
      <c r="D1756" s="267"/>
      <c r="E1756" s="267"/>
      <c r="F1756" s="267"/>
      <c r="G1756" s="267"/>
      <c r="H1756" s="267"/>
      <c r="I1756" s="412"/>
      <c r="J1756" s="267"/>
    </row>
    <row r="1757" spans="1:10" ht="12.75">
      <c r="A1757" s="267"/>
      <c r="B1757" s="267"/>
      <c r="C1757" s="267"/>
      <c r="D1757" s="267"/>
      <c r="E1757" s="267"/>
      <c r="F1757" s="267"/>
      <c r="G1757" s="267"/>
      <c r="H1757" s="267"/>
      <c r="I1757" s="412"/>
      <c r="J1757" s="267"/>
    </row>
    <row r="1758" spans="1:10" ht="12.75">
      <c r="A1758" s="267"/>
      <c r="B1758" s="267"/>
      <c r="C1758" s="267"/>
      <c r="D1758" s="267"/>
      <c r="E1758" s="267"/>
      <c r="F1758" s="267"/>
      <c r="G1758" s="267"/>
      <c r="H1758" s="267"/>
      <c r="I1758" s="412"/>
      <c r="J1758" s="267"/>
    </row>
    <row r="1759" spans="1:10" ht="12.75">
      <c r="A1759" s="267"/>
      <c r="B1759" s="267"/>
      <c r="C1759" s="267"/>
      <c r="D1759" s="267"/>
      <c r="E1759" s="267"/>
      <c r="F1759" s="267"/>
      <c r="G1759" s="267"/>
      <c r="H1759" s="267"/>
      <c r="I1759" s="412"/>
      <c r="J1759" s="267"/>
    </row>
    <row r="1760" spans="1:10" ht="12.75">
      <c r="A1760" s="267"/>
      <c r="B1760" s="267"/>
      <c r="C1760" s="267"/>
      <c r="D1760" s="267"/>
      <c r="E1760" s="267"/>
      <c r="F1760" s="267"/>
      <c r="G1760" s="267"/>
      <c r="H1760" s="267"/>
      <c r="I1760" s="412"/>
      <c r="J1760" s="267"/>
    </row>
    <row r="1761" spans="1:10" ht="12.75">
      <c r="A1761" s="267"/>
      <c r="B1761" s="267"/>
      <c r="C1761" s="267"/>
      <c r="D1761" s="267"/>
      <c r="E1761" s="267"/>
      <c r="F1761" s="267"/>
      <c r="G1761" s="267"/>
      <c r="H1761" s="267"/>
      <c r="I1761" s="412"/>
      <c r="J1761" s="267"/>
    </row>
    <row r="1762" spans="1:10" ht="12.75">
      <c r="A1762" s="267"/>
      <c r="B1762" s="267"/>
      <c r="C1762" s="267"/>
      <c r="D1762" s="267"/>
      <c r="E1762" s="267"/>
      <c r="F1762" s="267"/>
      <c r="G1762" s="267"/>
      <c r="H1762" s="267"/>
      <c r="I1762" s="412"/>
      <c r="J1762" s="267"/>
    </row>
    <row r="1763" spans="1:10" ht="12.75">
      <c r="A1763" s="267"/>
      <c r="B1763" s="267"/>
      <c r="C1763" s="267"/>
      <c r="D1763" s="267"/>
      <c r="E1763" s="267"/>
      <c r="F1763" s="267"/>
      <c r="G1763" s="267"/>
      <c r="H1763" s="267"/>
      <c r="I1763" s="412"/>
      <c r="J1763" s="267"/>
    </row>
    <row r="1764" spans="1:10" ht="12.75">
      <c r="A1764" s="267"/>
      <c r="B1764" s="267"/>
      <c r="C1764" s="267"/>
      <c r="D1764" s="267"/>
      <c r="E1764" s="267"/>
      <c r="F1764" s="267"/>
      <c r="G1764" s="267"/>
      <c r="H1764" s="267"/>
      <c r="I1764" s="412"/>
      <c r="J1764" s="267"/>
    </row>
    <row r="1765" spans="1:10" ht="12.75">
      <c r="A1765" s="267"/>
      <c r="B1765" s="267"/>
      <c r="C1765" s="267"/>
      <c r="D1765" s="267"/>
      <c r="E1765" s="267"/>
      <c r="F1765" s="267"/>
      <c r="G1765" s="267"/>
      <c r="H1765" s="267"/>
      <c r="I1765" s="412"/>
      <c r="J1765" s="267"/>
    </row>
    <row r="1766" spans="1:10" ht="12.75">
      <c r="A1766" s="267"/>
      <c r="B1766" s="267"/>
      <c r="C1766" s="267"/>
      <c r="D1766" s="267"/>
      <c r="E1766" s="267"/>
      <c r="F1766" s="267"/>
      <c r="G1766" s="267"/>
      <c r="H1766" s="267"/>
      <c r="I1766" s="412"/>
      <c r="J1766" s="267"/>
    </row>
    <row r="1767" spans="1:10" ht="12.75">
      <c r="A1767" s="267"/>
      <c r="B1767" s="267"/>
      <c r="C1767" s="267"/>
      <c r="D1767" s="267"/>
      <c r="E1767" s="267"/>
      <c r="F1767" s="267"/>
      <c r="G1767" s="267"/>
      <c r="H1767" s="267"/>
      <c r="I1767" s="412"/>
      <c r="J1767" s="267"/>
    </row>
    <row r="1768" spans="1:10" ht="12.75">
      <c r="A1768" s="267"/>
      <c r="B1768" s="267"/>
      <c r="C1768" s="267"/>
      <c r="D1768" s="267"/>
      <c r="E1768" s="267"/>
      <c r="F1768" s="267"/>
      <c r="G1768" s="267"/>
      <c r="H1768" s="267"/>
      <c r="I1768" s="412"/>
      <c r="J1768" s="267"/>
    </row>
    <row r="1769" spans="1:10" ht="12.75">
      <c r="A1769" s="267"/>
      <c r="B1769" s="267"/>
      <c r="C1769" s="267"/>
      <c r="D1769" s="267"/>
      <c r="E1769" s="267"/>
      <c r="F1769" s="267"/>
      <c r="G1769" s="267"/>
      <c r="H1769" s="267"/>
      <c r="I1769" s="412"/>
      <c r="J1769" s="267"/>
    </row>
    <row r="1770" spans="1:10" ht="12.75">
      <c r="A1770" s="267"/>
      <c r="B1770" s="267"/>
      <c r="C1770" s="267"/>
      <c r="D1770" s="267"/>
      <c r="E1770" s="267"/>
      <c r="F1770" s="267"/>
      <c r="G1770" s="267"/>
      <c r="H1770" s="267"/>
      <c r="I1770" s="412"/>
      <c r="J1770" s="267"/>
    </row>
    <row r="1771" spans="1:10" ht="12.75">
      <c r="A1771" s="267"/>
      <c r="B1771" s="267"/>
      <c r="C1771" s="267"/>
      <c r="D1771" s="267"/>
      <c r="E1771" s="267"/>
      <c r="F1771" s="267"/>
      <c r="G1771" s="267"/>
      <c r="H1771" s="267"/>
      <c r="I1771" s="412"/>
      <c r="J1771" s="267"/>
    </row>
    <row r="1772" spans="1:10" ht="12.75">
      <c r="A1772" s="267"/>
      <c r="B1772" s="267"/>
      <c r="C1772" s="267"/>
      <c r="D1772" s="267"/>
      <c r="E1772" s="267"/>
      <c r="F1772" s="267"/>
      <c r="G1772" s="267"/>
      <c r="H1772" s="267"/>
      <c r="I1772" s="412"/>
      <c r="J1772" s="267"/>
    </row>
    <row r="1773" spans="1:10" ht="12.75">
      <c r="A1773" s="267"/>
      <c r="B1773" s="267"/>
      <c r="C1773" s="267"/>
      <c r="D1773" s="267"/>
      <c r="E1773" s="267"/>
      <c r="F1773" s="267"/>
      <c r="G1773" s="267"/>
      <c r="H1773" s="267"/>
      <c r="I1773" s="412"/>
      <c r="J1773" s="267"/>
    </row>
    <row r="1774" spans="1:10" ht="12.75">
      <c r="A1774" s="267"/>
      <c r="B1774" s="267"/>
      <c r="C1774" s="267"/>
      <c r="D1774" s="267"/>
      <c r="E1774" s="267"/>
      <c r="F1774" s="267"/>
      <c r="G1774" s="267"/>
      <c r="H1774" s="267"/>
      <c r="I1774" s="412"/>
      <c r="J1774" s="267"/>
    </row>
    <row r="1775" spans="1:10" ht="12.75">
      <c r="A1775" s="267"/>
      <c r="B1775" s="267"/>
      <c r="C1775" s="267"/>
      <c r="D1775" s="267"/>
      <c r="E1775" s="267"/>
      <c r="F1775" s="267"/>
      <c r="G1775" s="267"/>
      <c r="H1775" s="267"/>
      <c r="I1775" s="412"/>
      <c r="J1775" s="267"/>
    </row>
    <row r="1776" spans="1:10" ht="12.75">
      <c r="A1776" s="267"/>
      <c r="B1776" s="267"/>
      <c r="C1776" s="267"/>
      <c r="D1776" s="267"/>
      <c r="E1776" s="267"/>
      <c r="F1776" s="267"/>
      <c r="G1776" s="267"/>
      <c r="H1776" s="267"/>
      <c r="I1776" s="412"/>
      <c r="J1776" s="267"/>
    </row>
    <row r="1777" spans="1:10" ht="12.75">
      <c r="A1777" s="267"/>
      <c r="B1777" s="267"/>
      <c r="C1777" s="267"/>
      <c r="D1777" s="267"/>
      <c r="E1777" s="267"/>
      <c r="F1777" s="267"/>
      <c r="G1777" s="267"/>
      <c r="H1777" s="267"/>
      <c r="I1777" s="412"/>
      <c r="J1777" s="267"/>
    </row>
    <row r="1778" spans="1:10" ht="12.75">
      <c r="A1778" s="267"/>
      <c r="B1778" s="267"/>
      <c r="C1778" s="267"/>
      <c r="D1778" s="267"/>
      <c r="E1778" s="267"/>
      <c r="F1778" s="267"/>
      <c r="G1778" s="267"/>
      <c r="H1778" s="267"/>
      <c r="I1778" s="412"/>
      <c r="J1778" s="267"/>
    </row>
    <row r="1779" spans="1:10" ht="12.75">
      <c r="A1779" s="267"/>
      <c r="B1779" s="267"/>
      <c r="C1779" s="267"/>
      <c r="D1779" s="267"/>
      <c r="E1779" s="267"/>
      <c r="F1779" s="267"/>
      <c r="G1779" s="267"/>
      <c r="H1779" s="267"/>
      <c r="I1779" s="412"/>
      <c r="J1779" s="267"/>
    </row>
    <row r="1780" spans="1:10" ht="12.75">
      <c r="A1780" s="267"/>
      <c r="B1780" s="267"/>
      <c r="C1780" s="267"/>
      <c r="D1780" s="267"/>
      <c r="E1780" s="267"/>
      <c r="F1780" s="267"/>
      <c r="G1780" s="267"/>
      <c r="H1780" s="267"/>
      <c r="I1780" s="412"/>
      <c r="J1780" s="267"/>
    </row>
    <row r="1781" spans="1:10" ht="12.75">
      <c r="A1781" s="267"/>
      <c r="B1781" s="267"/>
      <c r="C1781" s="267"/>
      <c r="D1781" s="267"/>
      <c r="E1781" s="267"/>
      <c r="F1781" s="267"/>
      <c r="G1781" s="267"/>
      <c r="H1781" s="267"/>
      <c r="I1781" s="412"/>
      <c r="J1781" s="267"/>
    </row>
    <row r="1782" spans="1:10" ht="12.75">
      <c r="A1782" s="267"/>
      <c r="B1782" s="267"/>
      <c r="C1782" s="267"/>
      <c r="D1782" s="267"/>
      <c r="E1782" s="267"/>
      <c r="F1782" s="267"/>
      <c r="G1782" s="267"/>
      <c r="H1782" s="267"/>
      <c r="I1782" s="412"/>
      <c r="J1782" s="267"/>
    </row>
    <row r="1783" spans="1:10" ht="12.75">
      <c r="A1783" s="267"/>
      <c r="B1783" s="267"/>
      <c r="C1783" s="267"/>
      <c r="D1783" s="267"/>
      <c r="E1783" s="267"/>
      <c r="F1783" s="267"/>
      <c r="G1783" s="267"/>
      <c r="H1783" s="267"/>
      <c r="I1783" s="412"/>
      <c r="J1783" s="267"/>
    </row>
    <row r="1784" spans="1:10" ht="12.75">
      <c r="A1784" s="267"/>
      <c r="B1784" s="267"/>
      <c r="C1784" s="267"/>
      <c r="D1784" s="267"/>
      <c r="E1784" s="267"/>
      <c r="F1784" s="267"/>
      <c r="G1784" s="267"/>
      <c r="H1784" s="267"/>
      <c r="I1784" s="412"/>
      <c r="J1784" s="267"/>
    </row>
    <row r="1785" spans="1:10" ht="12.75">
      <c r="A1785" s="267"/>
      <c r="B1785" s="267"/>
      <c r="C1785" s="267"/>
      <c r="D1785" s="267"/>
      <c r="E1785" s="267"/>
      <c r="F1785" s="267"/>
      <c r="G1785" s="267"/>
      <c r="H1785" s="267"/>
      <c r="I1785" s="412"/>
      <c r="J1785" s="267"/>
    </row>
    <row r="1786" spans="1:10" ht="12.75">
      <c r="A1786" s="267"/>
      <c r="B1786" s="267"/>
      <c r="C1786" s="267"/>
      <c r="D1786" s="267"/>
      <c r="E1786" s="267"/>
      <c r="F1786" s="267"/>
      <c r="G1786" s="267"/>
      <c r="H1786" s="267"/>
      <c r="I1786" s="412"/>
      <c r="J1786" s="267"/>
    </row>
    <row r="1787" spans="1:10" ht="12.75">
      <c r="A1787" s="267"/>
      <c r="B1787" s="267"/>
      <c r="C1787" s="267"/>
      <c r="D1787" s="267"/>
      <c r="E1787" s="267"/>
      <c r="F1787" s="267"/>
      <c r="G1787" s="267"/>
      <c r="H1787" s="267"/>
      <c r="I1787" s="412"/>
      <c r="J1787" s="267"/>
    </row>
    <row r="1788" spans="1:10" ht="12.75">
      <c r="A1788" s="267"/>
      <c r="B1788" s="267"/>
      <c r="C1788" s="267"/>
      <c r="D1788" s="267"/>
      <c r="E1788" s="267"/>
      <c r="F1788" s="267"/>
      <c r="G1788" s="267"/>
      <c r="H1788" s="267"/>
      <c r="I1788" s="412"/>
      <c r="J1788" s="267"/>
    </row>
    <row r="1789" spans="1:10" ht="12.75">
      <c r="A1789" s="267"/>
      <c r="B1789" s="267"/>
      <c r="C1789" s="267"/>
      <c r="D1789" s="267"/>
      <c r="E1789" s="267"/>
      <c r="F1789" s="267"/>
      <c r="G1789" s="267"/>
      <c r="H1789" s="267"/>
      <c r="I1789" s="412"/>
      <c r="J1789" s="267"/>
    </row>
    <row r="1790" spans="1:10" ht="12.75">
      <c r="A1790" s="267"/>
      <c r="B1790" s="267"/>
      <c r="C1790" s="267"/>
      <c r="D1790" s="267"/>
      <c r="E1790" s="267"/>
      <c r="F1790" s="267"/>
      <c r="G1790" s="267"/>
      <c r="H1790" s="267"/>
      <c r="I1790" s="412"/>
      <c r="J1790" s="267"/>
    </row>
    <row r="1791" spans="1:10" ht="12.75">
      <c r="A1791" s="267"/>
      <c r="B1791" s="267"/>
      <c r="C1791" s="267"/>
      <c r="D1791" s="267"/>
      <c r="E1791" s="267"/>
      <c r="F1791" s="267"/>
      <c r="G1791" s="267"/>
      <c r="H1791" s="267"/>
      <c r="I1791" s="412"/>
      <c r="J1791" s="267"/>
    </row>
    <row r="1792" spans="1:10" ht="12.75">
      <c r="A1792" s="267"/>
      <c r="B1792" s="267"/>
      <c r="C1792" s="267"/>
      <c r="D1792" s="267"/>
      <c r="E1792" s="267"/>
      <c r="F1792" s="267"/>
      <c r="G1792" s="267"/>
      <c r="H1792" s="267"/>
      <c r="I1792" s="412"/>
      <c r="J1792" s="267"/>
    </row>
    <row r="1793" spans="1:10" ht="12.75">
      <c r="A1793" s="267"/>
      <c r="B1793" s="267"/>
      <c r="C1793" s="267"/>
      <c r="D1793" s="267"/>
      <c r="E1793" s="267"/>
      <c r="F1793" s="267"/>
      <c r="G1793" s="267"/>
      <c r="H1793" s="267"/>
      <c r="I1793" s="412"/>
      <c r="J1793" s="267"/>
    </row>
    <row r="1794" spans="1:10" ht="12.75">
      <c r="A1794" s="267"/>
      <c r="B1794" s="267"/>
      <c r="C1794" s="267"/>
      <c r="D1794" s="267"/>
      <c r="E1794" s="267"/>
      <c r="F1794" s="267"/>
      <c r="G1794" s="267"/>
      <c r="H1794" s="267"/>
      <c r="I1794" s="412"/>
      <c r="J1794" s="267"/>
    </row>
    <row r="1795" spans="1:10" ht="12.75">
      <c r="A1795" s="267"/>
      <c r="B1795" s="267"/>
      <c r="C1795" s="267"/>
      <c r="D1795" s="267"/>
      <c r="E1795" s="267"/>
      <c r="F1795" s="267"/>
      <c r="G1795" s="267"/>
      <c r="H1795" s="267"/>
      <c r="I1795" s="412"/>
      <c r="J1795" s="267"/>
    </row>
    <row r="1796" spans="1:10" ht="12.75">
      <c r="A1796" s="267"/>
      <c r="B1796" s="267"/>
      <c r="C1796" s="267"/>
      <c r="D1796" s="267"/>
      <c r="E1796" s="267"/>
      <c r="F1796" s="267"/>
      <c r="G1796" s="267"/>
      <c r="H1796" s="267"/>
      <c r="I1796" s="412"/>
      <c r="J1796" s="267"/>
    </row>
    <row r="1797" spans="1:10" ht="12.75">
      <c r="A1797" s="267"/>
      <c r="B1797" s="267"/>
      <c r="C1797" s="267"/>
      <c r="D1797" s="267"/>
      <c r="E1797" s="267"/>
      <c r="F1797" s="267"/>
      <c r="G1797" s="267"/>
      <c r="H1797" s="267"/>
      <c r="I1797" s="412"/>
      <c r="J1797" s="267"/>
    </row>
    <row r="1798" spans="1:10" ht="12.75">
      <c r="A1798" s="267"/>
      <c r="B1798" s="267"/>
      <c r="C1798" s="267"/>
      <c r="D1798" s="267"/>
      <c r="E1798" s="267"/>
      <c r="F1798" s="267"/>
      <c r="G1798" s="267"/>
      <c r="H1798" s="267"/>
      <c r="I1798" s="412"/>
      <c r="J1798" s="267"/>
    </row>
    <row r="1799" spans="1:10" ht="12.75">
      <c r="A1799" s="267"/>
      <c r="B1799" s="267"/>
      <c r="C1799" s="267"/>
      <c r="D1799" s="267"/>
      <c r="E1799" s="267"/>
      <c r="F1799" s="267"/>
      <c r="G1799" s="267"/>
      <c r="H1799" s="267"/>
      <c r="I1799" s="412"/>
      <c r="J1799" s="267"/>
    </row>
    <row r="1800" spans="1:10" ht="12.75">
      <c r="A1800" s="267"/>
      <c r="B1800" s="267"/>
      <c r="C1800" s="267"/>
      <c r="D1800" s="267"/>
      <c r="E1800" s="267"/>
      <c r="F1800" s="267"/>
      <c r="G1800" s="267"/>
      <c r="H1800" s="267"/>
      <c r="I1800" s="412"/>
      <c r="J1800" s="267"/>
    </row>
    <row r="1801" spans="1:10" ht="12.75">
      <c r="A1801" s="267"/>
      <c r="B1801" s="267"/>
      <c r="C1801" s="267"/>
      <c r="D1801" s="267"/>
      <c r="E1801" s="267"/>
      <c r="F1801" s="267"/>
      <c r="G1801" s="267"/>
      <c r="H1801" s="267"/>
      <c r="I1801" s="412"/>
      <c r="J1801" s="267"/>
    </row>
    <row r="1802" spans="1:10" ht="12.75">
      <c r="A1802" s="267"/>
      <c r="B1802" s="267"/>
      <c r="C1802" s="267"/>
      <c r="D1802" s="267"/>
      <c r="E1802" s="267"/>
      <c r="F1802" s="267"/>
      <c r="G1802" s="267"/>
      <c r="H1802" s="267"/>
      <c r="I1802" s="412"/>
      <c r="J1802" s="267"/>
    </row>
    <row r="1803" spans="1:10" ht="12.75">
      <c r="A1803" s="267"/>
      <c r="B1803" s="267"/>
      <c r="C1803" s="267"/>
      <c r="D1803" s="267"/>
      <c r="E1803" s="267"/>
      <c r="F1803" s="267"/>
      <c r="G1803" s="267"/>
      <c r="H1803" s="267"/>
      <c r="I1803" s="412"/>
      <c r="J1803" s="267"/>
    </row>
    <row r="1804" spans="1:10" ht="12.75">
      <c r="A1804" s="267"/>
      <c r="B1804" s="267"/>
      <c r="C1804" s="267"/>
      <c r="D1804" s="267"/>
      <c r="E1804" s="267"/>
      <c r="F1804" s="267"/>
      <c r="G1804" s="267"/>
      <c r="H1804" s="267"/>
      <c r="I1804" s="412"/>
      <c r="J1804" s="267"/>
    </row>
    <row r="1805" spans="1:10" ht="12.75">
      <c r="A1805" s="267"/>
      <c r="B1805" s="267"/>
      <c r="C1805" s="267"/>
      <c r="D1805" s="267"/>
      <c r="E1805" s="267"/>
      <c r="F1805" s="267"/>
      <c r="G1805" s="267"/>
      <c r="H1805" s="267"/>
      <c r="I1805" s="412"/>
      <c r="J1805" s="267"/>
    </row>
    <row r="1806" spans="1:10" ht="12.75">
      <c r="A1806" s="267"/>
      <c r="B1806" s="267"/>
      <c r="C1806" s="267"/>
      <c r="D1806" s="267"/>
      <c r="E1806" s="267"/>
      <c r="F1806" s="267"/>
      <c r="G1806" s="267"/>
      <c r="H1806" s="267"/>
      <c r="I1806" s="412"/>
      <c r="J1806" s="267"/>
    </row>
    <row r="1807" spans="1:10" ht="12.75">
      <c r="A1807" s="267"/>
      <c r="B1807" s="267"/>
      <c r="C1807" s="267"/>
      <c r="D1807" s="267"/>
      <c r="E1807" s="267"/>
      <c r="F1807" s="267"/>
      <c r="G1807" s="267"/>
      <c r="H1807" s="267"/>
      <c r="I1807" s="412"/>
      <c r="J1807" s="267"/>
    </row>
    <row r="1808" spans="1:10" ht="12.75">
      <c r="A1808" s="267"/>
      <c r="B1808" s="267"/>
      <c r="C1808" s="267"/>
      <c r="D1808" s="267"/>
      <c r="E1808" s="267"/>
      <c r="F1808" s="267"/>
      <c r="G1808" s="267"/>
      <c r="H1808" s="267"/>
      <c r="I1808" s="412"/>
      <c r="J1808" s="267"/>
    </row>
    <row r="1809" spans="1:10" ht="12.75">
      <c r="A1809" s="267"/>
      <c r="B1809" s="267"/>
      <c r="C1809" s="267"/>
      <c r="D1809" s="267"/>
      <c r="E1809" s="267"/>
      <c r="F1809" s="267"/>
      <c r="G1809" s="267"/>
      <c r="H1809" s="267"/>
      <c r="I1809" s="412"/>
      <c r="J1809" s="267"/>
    </row>
    <row r="1810" spans="1:10" ht="12.75">
      <c r="A1810" s="267"/>
      <c r="B1810" s="267"/>
      <c r="C1810" s="267"/>
      <c r="D1810" s="267"/>
      <c r="E1810" s="267"/>
      <c r="F1810" s="267"/>
      <c r="G1810" s="267"/>
      <c r="H1810" s="267"/>
      <c r="I1810" s="412"/>
      <c r="J1810" s="267"/>
    </row>
    <row r="1811" spans="1:10" ht="12.75">
      <c r="A1811" s="267"/>
      <c r="B1811" s="267"/>
      <c r="C1811" s="267"/>
      <c r="D1811" s="267"/>
      <c r="E1811" s="267"/>
      <c r="F1811" s="267"/>
      <c r="G1811" s="267"/>
      <c r="H1811" s="267"/>
      <c r="I1811" s="412"/>
      <c r="J1811" s="267"/>
    </row>
    <row r="1812" spans="1:10" ht="12.75">
      <c r="A1812" s="267"/>
      <c r="B1812" s="267"/>
      <c r="C1812" s="267"/>
      <c r="D1812" s="267"/>
      <c r="E1812" s="267"/>
      <c r="F1812" s="267"/>
      <c r="G1812" s="267"/>
      <c r="H1812" s="267"/>
      <c r="I1812" s="412"/>
      <c r="J1812" s="267"/>
    </row>
    <row r="1813" spans="1:10" ht="12.75">
      <c r="A1813" s="267"/>
      <c r="B1813" s="267"/>
      <c r="C1813" s="267"/>
      <c r="D1813" s="267"/>
      <c r="E1813" s="267"/>
      <c r="F1813" s="267"/>
      <c r="G1813" s="267"/>
      <c r="H1813" s="267"/>
      <c r="I1813" s="412"/>
      <c r="J1813" s="267"/>
    </row>
    <row r="1814" spans="1:10" ht="12.75">
      <c r="A1814" s="267"/>
      <c r="B1814" s="267"/>
      <c r="C1814" s="267"/>
      <c r="D1814" s="267"/>
      <c r="E1814" s="267"/>
      <c r="F1814" s="267"/>
      <c r="G1814" s="267"/>
      <c r="H1814" s="267"/>
      <c r="I1814" s="412"/>
      <c r="J1814" s="267"/>
    </row>
    <row r="1815" spans="1:10" ht="12.75">
      <c r="A1815" s="267"/>
      <c r="B1815" s="267"/>
      <c r="C1815" s="267"/>
      <c r="D1815" s="267"/>
      <c r="E1815" s="267"/>
      <c r="F1815" s="267"/>
      <c r="G1815" s="267"/>
      <c r="H1815" s="267"/>
      <c r="I1815" s="412"/>
      <c r="J1815" s="267"/>
    </row>
    <row r="1816" spans="1:10" ht="12.75">
      <c r="A1816" s="267"/>
      <c r="B1816" s="267"/>
      <c r="C1816" s="267"/>
      <c r="D1816" s="267"/>
      <c r="E1816" s="267"/>
      <c r="F1816" s="267"/>
      <c r="G1816" s="267"/>
      <c r="H1816" s="267"/>
      <c r="I1816" s="412"/>
      <c r="J1816" s="267"/>
    </row>
    <row r="1817" spans="1:10" ht="12.75">
      <c r="A1817" s="267"/>
      <c r="B1817" s="267"/>
      <c r="C1817" s="267"/>
      <c r="D1817" s="267"/>
      <c r="E1817" s="267"/>
      <c r="F1817" s="267"/>
      <c r="G1817" s="267"/>
      <c r="H1817" s="267"/>
      <c r="I1817" s="412"/>
      <c r="J1817" s="267"/>
    </row>
    <row r="1818" spans="1:10" ht="12.75">
      <c r="A1818" s="267"/>
      <c r="B1818" s="267"/>
      <c r="C1818" s="267"/>
      <c r="D1818" s="267"/>
      <c r="E1818" s="267"/>
      <c r="F1818" s="267"/>
      <c r="G1818" s="267"/>
      <c r="H1818" s="267"/>
      <c r="I1818" s="412"/>
      <c r="J1818" s="267"/>
    </row>
    <row r="1819" spans="1:10" ht="12.75">
      <c r="A1819" s="267"/>
      <c r="B1819" s="267"/>
      <c r="C1819" s="267"/>
      <c r="D1819" s="267"/>
      <c r="E1819" s="267"/>
      <c r="F1819" s="267"/>
      <c r="G1819" s="267"/>
      <c r="H1819" s="267"/>
      <c r="I1819" s="412"/>
      <c r="J1819" s="267"/>
    </row>
    <row r="1820" spans="1:10" ht="12.75">
      <c r="A1820" s="267"/>
      <c r="B1820" s="267"/>
      <c r="C1820" s="267"/>
      <c r="D1820" s="267"/>
      <c r="E1820" s="267"/>
      <c r="F1820" s="267"/>
      <c r="G1820" s="267"/>
      <c r="H1820" s="267"/>
      <c r="I1820" s="412"/>
      <c r="J1820" s="267"/>
    </row>
    <row r="1821" spans="1:10" ht="12.75">
      <c r="A1821" s="267"/>
      <c r="B1821" s="267"/>
      <c r="C1821" s="267"/>
      <c r="D1821" s="267"/>
      <c r="E1821" s="267"/>
      <c r="F1821" s="267"/>
      <c r="G1821" s="267"/>
      <c r="H1821" s="267"/>
      <c r="I1821" s="412"/>
      <c r="J1821" s="267"/>
    </row>
    <row r="1822" spans="1:10" ht="12.75">
      <c r="A1822" s="267"/>
      <c r="B1822" s="267"/>
      <c r="C1822" s="267"/>
      <c r="D1822" s="267"/>
      <c r="E1822" s="267"/>
      <c r="F1822" s="267"/>
      <c r="G1822" s="267"/>
      <c r="H1822" s="267"/>
      <c r="I1822" s="412"/>
      <c r="J1822" s="267"/>
    </row>
    <row r="1823" spans="1:10" ht="12.75">
      <c r="A1823" s="267"/>
      <c r="B1823" s="267"/>
      <c r="C1823" s="267"/>
      <c r="D1823" s="267"/>
      <c r="E1823" s="267"/>
      <c r="F1823" s="267"/>
      <c r="G1823" s="267"/>
      <c r="H1823" s="267"/>
      <c r="I1823" s="412"/>
      <c r="J1823" s="267"/>
    </row>
    <row r="1824" spans="1:10" ht="12.75">
      <c r="A1824" s="267"/>
      <c r="B1824" s="267"/>
      <c r="C1824" s="267"/>
      <c r="D1824" s="267"/>
      <c r="E1824" s="267"/>
      <c r="F1824" s="267"/>
      <c r="G1824" s="267"/>
      <c r="H1824" s="267"/>
      <c r="I1824" s="412"/>
      <c r="J1824" s="267"/>
    </row>
    <row r="1825" spans="1:10" ht="12.75">
      <c r="A1825" s="267"/>
      <c r="B1825" s="267"/>
      <c r="C1825" s="267"/>
      <c r="D1825" s="267"/>
      <c r="E1825" s="267"/>
      <c r="F1825" s="267"/>
      <c r="G1825" s="267"/>
      <c r="H1825" s="267"/>
      <c r="I1825" s="412"/>
      <c r="J1825" s="267"/>
    </row>
    <row r="1826" spans="1:10" ht="12.75">
      <c r="A1826" s="267"/>
      <c r="B1826" s="267"/>
      <c r="C1826" s="267"/>
      <c r="D1826" s="267"/>
      <c r="E1826" s="267"/>
      <c r="F1826" s="267"/>
      <c r="G1826" s="267"/>
      <c r="H1826" s="267"/>
      <c r="I1826" s="412"/>
      <c r="J1826" s="267"/>
    </row>
    <row r="1827" spans="1:10" ht="12.75">
      <c r="A1827" s="267"/>
      <c r="B1827" s="267"/>
      <c r="C1827" s="267"/>
      <c r="D1827" s="267"/>
      <c r="E1827" s="267"/>
      <c r="F1827" s="267"/>
      <c r="G1827" s="267"/>
      <c r="H1827" s="267"/>
      <c r="I1827" s="412"/>
      <c r="J1827" s="267"/>
    </row>
    <row r="1828" spans="1:10" ht="12.75">
      <c r="A1828" s="267"/>
      <c r="B1828" s="267"/>
      <c r="C1828" s="267"/>
      <c r="D1828" s="267"/>
      <c r="E1828" s="267"/>
      <c r="F1828" s="267"/>
      <c r="G1828" s="267"/>
      <c r="H1828" s="267"/>
      <c r="I1828" s="412"/>
      <c r="J1828" s="267"/>
    </row>
    <row r="1829" spans="1:10" ht="12.75">
      <c r="A1829" s="267"/>
      <c r="B1829" s="267"/>
      <c r="C1829" s="267"/>
      <c r="D1829" s="267"/>
      <c r="E1829" s="267"/>
      <c r="F1829" s="267"/>
      <c r="G1829" s="267"/>
      <c r="H1829" s="267"/>
      <c r="I1829" s="412"/>
      <c r="J1829" s="267"/>
    </row>
    <row r="1830" spans="1:10" ht="12.75">
      <c r="A1830" s="267"/>
      <c r="B1830" s="267"/>
      <c r="C1830" s="267"/>
      <c r="D1830" s="267"/>
      <c r="E1830" s="267"/>
      <c r="F1830" s="267"/>
      <c r="G1830" s="267"/>
      <c r="H1830" s="267"/>
      <c r="I1830" s="412"/>
      <c r="J1830" s="267"/>
    </row>
    <row r="1831" spans="1:10" ht="12.75">
      <c r="A1831" s="267"/>
      <c r="B1831" s="267"/>
      <c r="C1831" s="267"/>
      <c r="D1831" s="267"/>
      <c r="E1831" s="267"/>
      <c r="F1831" s="267"/>
      <c r="G1831" s="267"/>
      <c r="H1831" s="267"/>
      <c r="I1831" s="412"/>
      <c r="J1831" s="267"/>
    </row>
    <row r="1832" spans="1:10" ht="12.75">
      <c r="A1832" s="267"/>
      <c r="B1832" s="267"/>
      <c r="C1832" s="267"/>
      <c r="D1832" s="267"/>
      <c r="E1832" s="267"/>
      <c r="F1832" s="267"/>
      <c r="G1832" s="267"/>
      <c r="H1832" s="267"/>
      <c r="I1832" s="412"/>
      <c r="J1832" s="267"/>
    </row>
    <row r="1833" spans="1:10" ht="12.75">
      <c r="A1833" s="267"/>
      <c r="B1833" s="267"/>
      <c r="C1833" s="267"/>
      <c r="D1833" s="267"/>
      <c r="E1833" s="267"/>
      <c r="F1833" s="267"/>
      <c r="G1833" s="267"/>
      <c r="H1833" s="267"/>
      <c r="I1833" s="412"/>
      <c r="J1833" s="267"/>
    </row>
    <row r="1834" spans="1:10" ht="12.75">
      <c r="A1834" s="267"/>
      <c r="B1834" s="267"/>
      <c r="C1834" s="267"/>
      <c r="D1834" s="267"/>
      <c r="E1834" s="267"/>
      <c r="F1834" s="267"/>
      <c r="G1834" s="267"/>
      <c r="H1834" s="267"/>
      <c r="I1834" s="412"/>
      <c r="J1834" s="267"/>
    </row>
    <row r="1835" spans="1:10" ht="12.75">
      <c r="A1835" s="267"/>
      <c r="B1835" s="267"/>
      <c r="C1835" s="267"/>
      <c r="D1835" s="267"/>
      <c r="E1835" s="267"/>
      <c r="F1835" s="267"/>
      <c r="G1835" s="267"/>
      <c r="H1835" s="267"/>
      <c r="I1835" s="412"/>
      <c r="J1835" s="267"/>
    </row>
    <row r="1836" spans="1:10" ht="12.75">
      <c r="A1836" s="267"/>
      <c r="B1836" s="267"/>
      <c r="C1836" s="267"/>
      <c r="D1836" s="267"/>
      <c r="E1836" s="267"/>
      <c r="F1836" s="267"/>
      <c r="G1836" s="267"/>
      <c r="H1836" s="267"/>
      <c r="I1836" s="412"/>
      <c r="J1836" s="267"/>
    </row>
    <row r="1837" spans="1:10" ht="12.75">
      <c r="A1837" s="267"/>
      <c r="B1837" s="267"/>
      <c r="C1837" s="267"/>
      <c r="D1837" s="267"/>
      <c r="E1837" s="267"/>
      <c r="F1837" s="267"/>
      <c r="G1837" s="267"/>
      <c r="H1837" s="267"/>
      <c r="I1837" s="412"/>
      <c r="J1837" s="267"/>
    </row>
    <row r="1838" spans="1:10" ht="12.75">
      <c r="A1838" s="267"/>
      <c r="B1838" s="267"/>
      <c r="C1838" s="267"/>
      <c r="D1838" s="267"/>
      <c r="E1838" s="267"/>
      <c r="F1838" s="267"/>
      <c r="G1838" s="267"/>
      <c r="H1838" s="267"/>
      <c r="I1838" s="412"/>
      <c r="J1838" s="267"/>
    </row>
    <row r="1839" spans="1:10" ht="12.75">
      <c r="A1839" s="267"/>
      <c r="B1839" s="267"/>
      <c r="C1839" s="267"/>
      <c r="D1839" s="267"/>
      <c r="E1839" s="267"/>
      <c r="F1839" s="267"/>
      <c r="G1839" s="267"/>
      <c r="H1839" s="267"/>
      <c r="I1839" s="412"/>
      <c r="J1839" s="267"/>
    </row>
    <row r="1840" spans="1:10" ht="12.75">
      <c r="A1840" s="267"/>
      <c r="B1840" s="267"/>
      <c r="C1840" s="267"/>
      <c r="D1840" s="267"/>
      <c r="E1840" s="267"/>
      <c r="F1840" s="267"/>
      <c r="G1840" s="267"/>
      <c r="H1840" s="267"/>
      <c r="I1840" s="412"/>
      <c r="J1840" s="267"/>
    </row>
    <row r="1841" spans="1:10" ht="12.75">
      <c r="A1841" s="267"/>
      <c r="B1841" s="267"/>
      <c r="C1841" s="267"/>
      <c r="D1841" s="267"/>
      <c r="E1841" s="267"/>
      <c r="F1841" s="267"/>
      <c r="G1841" s="267"/>
      <c r="H1841" s="267"/>
      <c r="I1841" s="412"/>
      <c r="J1841" s="267"/>
    </row>
    <row r="1842" spans="1:10" ht="12.75">
      <c r="A1842" s="267"/>
      <c r="B1842" s="267"/>
      <c r="C1842" s="267"/>
      <c r="D1842" s="267"/>
      <c r="E1842" s="267"/>
      <c r="F1842" s="267"/>
      <c r="G1842" s="267"/>
      <c r="H1842" s="267"/>
      <c r="I1842" s="412"/>
      <c r="J1842" s="267"/>
    </row>
    <row r="1843" spans="1:10" ht="12.75">
      <c r="A1843" s="267"/>
      <c r="B1843" s="267"/>
      <c r="C1843" s="267"/>
      <c r="D1843" s="267"/>
      <c r="E1843" s="267"/>
      <c r="F1843" s="267"/>
      <c r="G1843" s="267"/>
      <c r="H1843" s="267"/>
      <c r="I1843" s="412"/>
      <c r="J1843" s="267"/>
    </row>
    <row r="1844" spans="1:10" ht="12.75">
      <c r="A1844" s="267"/>
      <c r="B1844" s="267"/>
      <c r="C1844" s="267"/>
      <c r="D1844" s="267"/>
      <c r="E1844" s="267"/>
      <c r="F1844" s="267"/>
      <c r="G1844" s="267"/>
      <c r="H1844" s="267"/>
      <c r="I1844" s="412"/>
      <c r="J1844" s="267"/>
    </row>
    <row r="1845" spans="1:10" ht="12.75">
      <c r="A1845" s="267"/>
      <c r="B1845" s="267"/>
      <c r="C1845" s="267"/>
      <c r="D1845" s="267"/>
      <c r="E1845" s="267"/>
      <c r="F1845" s="267"/>
      <c r="G1845" s="267"/>
      <c r="H1845" s="267"/>
      <c r="I1845" s="412"/>
      <c r="J1845" s="267"/>
    </row>
    <row r="1846" spans="1:10" ht="12.75">
      <c r="A1846" s="267"/>
      <c r="B1846" s="267"/>
      <c r="C1846" s="267"/>
      <c r="D1846" s="267"/>
      <c r="E1846" s="267"/>
      <c r="F1846" s="267"/>
      <c r="G1846" s="267"/>
      <c r="H1846" s="267"/>
      <c r="I1846" s="412"/>
      <c r="J1846" s="267"/>
    </row>
    <row r="1847" spans="1:10" ht="12.75">
      <c r="A1847" s="267"/>
      <c r="B1847" s="267"/>
      <c r="C1847" s="267"/>
      <c r="D1847" s="267"/>
      <c r="E1847" s="267"/>
      <c r="F1847" s="267"/>
      <c r="G1847" s="267"/>
      <c r="H1847" s="267"/>
      <c r="I1847" s="412"/>
      <c r="J1847" s="267"/>
    </row>
    <row r="1848" spans="1:10" ht="12.75">
      <c r="A1848" s="267"/>
      <c r="B1848" s="267"/>
      <c r="C1848" s="267"/>
      <c r="D1848" s="267"/>
      <c r="E1848" s="267"/>
      <c r="F1848" s="267"/>
      <c r="G1848" s="267"/>
      <c r="H1848" s="267"/>
      <c r="I1848" s="412"/>
      <c r="J1848" s="267"/>
    </row>
    <row r="1849" spans="1:10" ht="12.75">
      <c r="A1849" s="267"/>
      <c r="B1849" s="267"/>
      <c r="C1849" s="267"/>
      <c r="D1849" s="267"/>
      <c r="E1849" s="267"/>
      <c r="F1849" s="267"/>
      <c r="G1849" s="267"/>
      <c r="H1849" s="267"/>
      <c r="I1849" s="412"/>
      <c r="J1849" s="267"/>
    </row>
    <row r="1850" spans="1:10" ht="12.75">
      <c r="A1850" s="267"/>
      <c r="B1850" s="267"/>
      <c r="C1850" s="267"/>
      <c r="D1850" s="267"/>
      <c r="E1850" s="267"/>
      <c r="F1850" s="267"/>
      <c r="G1850" s="267"/>
      <c r="H1850" s="267"/>
      <c r="I1850" s="412"/>
      <c r="J1850" s="267"/>
    </row>
    <row r="1851" spans="1:10" ht="12.75">
      <c r="A1851" s="267"/>
      <c r="B1851" s="267"/>
      <c r="C1851" s="267"/>
      <c r="D1851" s="267"/>
      <c r="E1851" s="267"/>
      <c r="F1851" s="267"/>
      <c r="G1851" s="267"/>
      <c r="H1851" s="267"/>
      <c r="I1851" s="412"/>
      <c r="J1851" s="267"/>
    </row>
    <row r="1852" spans="1:10" ht="12.75">
      <c r="A1852" s="267"/>
      <c r="B1852" s="267"/>
      <c r="C1852" s="267"/>
      <c r="D1852" s="267"/>
      <c r="E1852" s="267"/>
      <c r="F1852" s="267"/>
      <c r="G1852" s="267"/>
      <c r="H1852" s="267"/>
      <c r="I1852" s="412"/>
      <c r="J1852" s="267"/>
    </row>
    <row r="1853" spans="1:10" ht="12.75">
      <c r="A1853" s="267"/>
      <c r="B1853" s="267"/>
      <c r="C1853" s="267"/>
      <c r="D1853" s="267"/>
      <c r="E1853" s="267"/>
      <c r="F1853" s="267"/>
      <c r="G1853" s="267"/>
      <c r="H1853" s="267"/>
      <c r="I1853" s="412"/>
      <c r="J1853" s="267"/>
    </row>
    <row r="1854" spans="1:10" ht="12.75">
      <c r="A1854" s="267"/>
      <c r="B1854" s="267"/>
      <c r="C1854" s="267"/>
      <c r="D1854" s="267"/>
      <c r="E1854" s="267"/>
      <c r="F1854" s="267"/>
      <c r="G1854" s="267"/>
      <c r="H1854" s="267"/>
      <c r="I1854" s="412"/>
      <c r="J1854" s="267"/>
    </row>
    <row r="1855" spans="1:10" ht="12.75">
      <c r="A1855" s="267"/>
      <c r="B1855" s="267"/>
      <c r="C1855" s="267"/>
      <c r="D1855" s="267"/>
      <c r="E1855" s="267"/>
      <c r="F1855" s="267"/>
      <c r="G1855" s="267"/>
      <c r="H1855" s="267"/>
      <c r="I1855" s="412"/>
      <c r="J1855" s="267"/>
    </row>
    <row r="1856" spans="1:10" ht="12.75">
      <c r="A1856" s="267"/>
      <c r="B1856" s="267"/>
      <c r="C1856" s="267"/>
      <c r="D1856" s="267"/>
      <c r="E1856" s="267"/>
      <c r="F1856" s="267"/>
      <c r="G1856" s="267"/>
      <c r="H1856" s="267"/>
      <c r="I1856" s="412"/>
      <c r="J1856" s="267"/>
    </row>
    <row r="1857" spans="1:10" ht="12.75">
      <c r="A1857" s="267"/>
      <c r="B1857" s="267"/>
      <c r="C1857" s="267"/>
      <c r="D1857" s="267"/>
      <c r="E1857" s="267"/>
      <c r="F1857" s="267"/>
      <c r="G1857" s="267"/>
      <c r="H1857" s="267"/>
      <c r="I1857" s="412"/>
      <c r="J1857" s="267"/>
    </row>
    <row r="1858" spans="1:10" ht="12.75">
      <c r="A1858" s="267"/>
      <c r="B1858" s="267"/>
      <c r="C1858" s="267"/>
      <c r="D1858" s="267"/>
      <c r="E1858" s="267"/>
      <c r="F1858" s="267"/>
      <c r="G1858" s="267"/>
      <c r="H1858" s="267"/>
      <c r="I1858" s="412"/>
      <c r="J1858" s="267"/>
    </row>
    <row r="1859" spans="1:10" ht="12.75">
      <c r="A1859" s="267"/>
      <c r="B1859" s="267"/>
      <c r="C1859" s="267"/>
      <c r="D1859" s="267"/>
      <c r="E1859" s="267"/>
      <c r="F1859" s="267"/>
      <c r="G1859" s="267"/>
      <c r="H1859" s="267"/>
      <c r="I1859" s="412"/>
      <c r="J1859" s="267"/>
    </row>
    <row r="1860" spans="1:10" ht="12.75">
      <c r="A1860" s="267"/>
      <c r="B1860" s="267"/>
      <c r="C1860" s="267"/>
      <c r="D1860" s="267"/>
      <c r="E1860" s="267"/>
      <c r="F1860" s="267"/>
      <c r="G1860" s="267"/>
      <c r="H1860" s="267"/>
      <c r="I1860" s="412"/>
      <c r="J1860" s="267"/>
    </row>
    <row r="1861" spans="1:10" ht="12.75">
      <c r="A1861" s="267"/>
      <c r="B1861" s="267"/>
      <c r="C1861" s="267"/>
      <c r="D1861" s="267"/>
      <c r="E1861" s="267"/>
      <c r="F1861" s="267"/>
      <c r="G1861" s="267"/>
      <c r="H1861" s="267"/>
      <c r="I1861" s="412"/>
      <c r="J1861" s="267"/>
    </row>
    <row r="1862" spans="1:10" ht="12.75">
      <c r="A1862" s="267"/>
      <c r="B1862" s="267"/>
      <c r="C1862" s="267"/>
      <c r="D1862" s="267"/>
      <c r="E1862" s="267"/>
      <c r="F1862" s="267"/>
      <c r="G1862" s="267"/>
      <c r="H1862" s="267"/>
      <c r="I1862" s="412"/>
      <c r="J1862" s="267"/>
    </row>
    <row r="1863" spans="1:10" ht="12.75">
      <c r="A1863" s="267"/>
      <c r="B1863" s="267"/>
      <c r="C1863" s="267"/>
      <c r="D1863" s="267"/>
      <c r="E1863" s="267"/>
      <c r="F1863" s="267"/>
      <c r="G1863" s="267"/>
      <c r="H1863" s="267"/>
      <c r="I1863" s="412"/>
      <c r="J1863" s="267"/>
    </row>
    <row r="1864" spans="1:10" ht="12.75">
      <c r="A1864" s="267"/>
      <c r="B1864" s="267"/>
      <c r="C1864" s="267"/>
      <c r="D1864" s="267"/>
      <c r="E1864" s="267"/>
      <c r="F1864" s="267"/>
      <c r="G1864" s="267"/>
      <c r="H1864" s="267"/>
      <c r="I1864" s="412"/>
      <c r="J1864" s="267"/>
    </row>
    <row r="1865" spans="1:10" ht="12.75">
      <c r="A1865" s="267"/>
      <c r="B1865" s="267"/>
      <c r="C1865" s="267"/>
      <c r="D1865" s="267"/>
      <c r="E1865" s="267"/>
      <c r="F1865" s="267"/>
      <c r="G1865" s="267"/>
      <c r="H1865" s="267"/>
      <c r="I1865" s="412"/>
      <c r="J1865" s="267"/>
    </row>
    <row r="1866" spans="1:10" ht="12.75">
      <c r="A1866" s="267"/>
      <c r="B1866" s="267"/>
      <c r="C1866" s="267"/>
      <c r="D1866" s="267"/>
      <c r="E1866" s="267"/>
      <c r="F1866" s="267"/>
      <c r="G1866" s="267"/>
      <c r="H1866" s="267"/>
      <c r="I1866" s="412"/>
      <c r="J1866" s="267"/>
    </row>
    <row r="1867" spans="1:10" ht="12.75">
      <c r="A1867" s="267"/>
      <c r="B1867" s="267"/>
      <c r="C1867" s="267"/>
      <c r="D1867" s="267"/>
      <c r="E1867" s="267"/>
      <c r="F1867" s="267"/>
      <c r="G1867" s="267"/>
      <c r="H1867" s="267"/>
      <c r="I1867" s="412"/>
      <c r="J1867" s="267"/>
    </row>
    <row r="1868" spans="1:10" ht="12.75">
      <c r="A1868" s="267"/>
      <c r="B1868" s="267"/>
      <c r="C1868" s="267"/>
      <c r="D1868" s="267"/>
      <c r="E1868" s="267"/>
      <c r="F1868" s="267"/>
      <c r="G1868" s="267"/>
      <c r="H1868" s="267"/>
      <c r="I1868" s="412"/>
      <c r="J1868" s="267"/>
    </row>
    <row r="1869" spans="1:10" ht="12.75">
      <c r="A1869" s="267"/>
      <c r="B1869" s="267"/>
      <c r="C1869" s="267"/>
      <c r="D1869" s="267"/>
      <c r="E1869" s="267"/>
      <c r="F1869" s="267"/>
      <c r="G1869" s="267"/>
      <c r="H1869" s="267"/>
      <c r="I1869" s="412"/>
      <c r="J1869" s="267"/>
    </row>
    <row r="1870" spans="1:10" ht="12.75">
      <c r="A1870" s="267"/>
      <c r="B1870" s="267"/>
      <c r="C1870" s="267"/>
      <c r="D1870" s="267"/>
      <c r="E1870" s="267"/>
      <c r="F1870" s="267"/>
      <c r="G1870" s="267"/>
      <c r="H1870" s="267"/>
      <c r="I1870" s="412"/>
      <c r="J1870" s="267"/>
    </row>
    <row r="1871" spans="1:10" ht="12.75">
      <c r="A1871" s="267"/>
      <c r="B1871" s="267"/>
      <c r="C1871" s="267"/>
      <c r="D1871" s="267"/>
      <c r="E1871" s="267"/>
      <c r="F1871" s="267"/>
      <c r="G1871" s="267"/>
      <c r="H1871" s="267"/>
      <c r="I1871" s="412"/>
      <c r="J1871" s="267"/>
    </row>
    <row r="1872" spans="1:10" ht="12.75">
      <c r="A1872" s="267"/>
      <c r="B1872" s="267"/>
      <c r="C1872" s="267"/>
      <c r="D1872" s="267"/>
      <c r="E1872" s="267"/>
      <c r="F1872" s="267"/>
      <c r="G1872" s="267"/>
      <c r="H1872" s="267"/>
      <c r="I1872" s="412"/>
      <c r="J1872" s="267"/>
    </row>
    <row r="1873" spans="1:10" ht="12.75">
      <c r="A1873" s="267"/>
      <c r="B1873" s="267"/>
      <c r="C1873" s="267"/>
      <c r="D1873" s="267"/>
      <c r="E1873" s="267"/>
      <c r="F1873" s="267"/>
      <c r="G1873" s="267"/>
      <c r="H1873" s="267"/>
      <c r="I1873" s="412"/>
      <c r="J1873" s="267"/>
    </row>
    <row r="1874" spans="1:10" ht="12.75">
      <c r="A1874" s="267"/>
      <c r="B1874" s="267"/>
      <c r="C1874" s="267"/>
      <c r="D1874" s="267"/>
      <c r="E1874" s="267"/>
      <c r="F1874" s="267"/>
      <c r="G1874" s="267"/>
      <c r="H1874" s="267"/>
      <c r="I1874" s="412"/>
      <c r="J1874" s="267"/>
    </row>
    <row r="1875" spans="1:10" ht="12.75">
      <c r="A1875" s="267"/>
      <c r="B1875" s="267"/>
      <c r="C1875" s="267"/>
      <c r="D1875" s="267"/>
      <c r="E1875" s="267"/>
      <c r="F1875" s="267"/>
      <c r="G1875" s="267"/>
      <c r="H1875" s="267"/>
      <c r="I1875" s="412"/>
      <c r="J1875" s="267"/>
    </row>
    <row r="1876" spans="1:10" ht="12.75">
      <c r="A1876" s="267"/>
      <c r="B1876" s="267"/>
      <c r="C1876" s="267"/>
      <c r="D1876" s="267"/>
      <c r="E1876" s="267"/>
      <c r="F1876" s="267"/>
      <c r="G1876" s="267"/>
      <c r="H1876" s="267"/>
      <c r="I1876" s="412"/>
      <c r="J1876" s="267"/>
    </row>
    <row r="1877" spans="1:10" ht="12.75">
      <c r="A1877" s="267"/>
      <c r="B1877" s="267"/>
      <c r="C1877" s="267"/>
      <c r="D1877" s="267"/>
      <c r="E1877" s="267"/>
      <c r="F1877" s="267"/>
      <c r="G1877" s="267"/>
      <c r="H1877" s="267"/>
      <c r="I1877" s="412"/>
      <c r="J1877" s="267"/>
    </row>
    <row r="1878" spans="1:10" ht="12.75">
      <c r="A1878" s="267"/>
      <c r="B1878" s="267"/>
      <c r="C1878" s="267"/>
      <c r="D1878" s="267"/>
      <c r="E1878" s="267"/>
      <c r="F1878" s="267"/>
      <c r="G1878" s="267"/>
      <c r="H1878" s="267"/>
      <c r="I1878" s="412"/>
      <c r="J1878" s="267"/>
    </row>
    <row r="1879" spans="1:10" ht="12.75">
      <c r="A1879" s="267"/>
      <c r="B1879" s="267"/>
      <c r="C1879" s="267"/>
      <c r="D1879" s="267"/>
      <c r="E1879" s="267"/>
      <c r="F1879" s="267"/>
      <c r="G1879" s="267"/>
      <c r="H1879" s="267"/>
      <c r="I1879" s="412"/>
      <c r="J1879" s="267"/>
    </row>
    <row r="1880" spans="1:10" ht="12.75">
      <c r="A1880" s="267"/>
      <c r="B1880" s="267"/>
      <c r="C1880" s="267"/>
      <c r="D1880" s="267"/>
      <c r="E1880" s="267"/>
      <c r="F1880" s="267"/>
      <c r="G1880" s="267"/>
      <c r="H1880" s="267"/>
      <c r="I1880" s="412"/>
      <c r="J1880" s="267"/>
    </row>
    <row r="1881" spans="1:10" ht="12.75">
      <c r="A1881" s="267"/>
      <c r="B1881" s="267"/>
      <c r="C1881" s="267"/>
      <c r="D1881" s="267"/>
      <c r="E1881" s="267"/>
      <c r="F1881" s="267"/>
      <c r="G1881" s="267"/>
      <c r="H1881" s="267"/>
      <c r="I1881" s="412"/>
      <c r="J1881" s="267"/>
    </row>
    <row r="1882" spans="1:10" ht="12.75">
      <c r="A1882" s="267"/>
      <c r="B1882" s="267"/>
      <c r="C1882" s="267"/>
      <c r="D1882" s="267"/>
      <c r="E1882" s="267"/>
      <c r="F1882" s="267"/>
      <c r="G1882" s="267"/>
      <c r="H1882" s="267"/>
      <c r="I1882" s="412"/>
      <c r="J1882" s="267"/>
    </row>
    <row r="1883" spans="1:10" ht="12.75">
      <c r="A1883" s="267"/>
      <c r="B1883" s="267"/>
      <c r="C1883" s="267"/>
      <c r="D1883" s="267"/>
      <c r="E1883" s="267"/>
      <c r="F1883" s="267"/>
      <c r="G1883" s="267"/>
      <c r="H1883" s="267"/>
      <c r="I1883" s="412"/>
      <c r="J1883" s="267"/>
    </row>
    <row r="1884" spans="1:10" ht="12.75">
      <c r="A1884" s="267"/>
      <c r="B1884" s="267"/>
      <c r="C1884" s="267"/>
      <c r="D1884" s="267"/>
      <c r="E1884" s="267"/>
      <c r="F1884" s="267"/>
      <c r="G1884" s="267"/>
      <c r="H1884" s="267"/>
      <c r="I1884" s="412"/>
      <c r="J1884" s="267"/>
    </row>
    <row r="1885" spans="1:10" ht="12.75">
      <c r="A1885" s="267"/>
      <c r="B1885" s="267"/>
      <c r="C1885" s="267"/>
      <c r="D1885" s="267"/>
      <c r="E1885" s="267"/>
      <c r="F1885" s="267"/>
      <c r="G1885" s="267"/>
      <c r="H1885" s="267"/>
      <c r="I1885" s="412"/>
      <c r="J1885" s="267"/>
    </row>
    <row r="1886" spans="1:10" ht="12.75">
      <c r="A1886" s="267"/>
      <c r="B1886" s="267"/>
      <c r="C1886" s="267"/>
      <c r="D1886" s="267"/>
      <c r="E1886" s="267"/>
      <c r="F1886" s="267"/>
      <c r="G1886" s="267"/>
      <c r="H1886" s="267"/>
      <c r="I1886" s="412"/>
      <c r="J1886" s="267"/>
    </row>
    <row r="1887" spans="1:10" ht="12.75">
      <c r="A1887" s="267"/>
      <c r="B1887" s="267"/>
      <c r="C1887" s="267"/>
      <c r="D1887" s="267"/>
      <c r="E1887" s="267"/>
      <c r="F1887" s="267"/>
      <c r="G1887" s="267"/>
      <c r="H1887" s="267"/>
      <c r="I1887" s="412"/>
      <c r="J1887" s="267"/>
    </row>
    <row r="1888" spans="1:10" ht="12.75">
      <c r="A1888" s="267"/>
      <c r="B1888" s="267"/>
      <c r="C1888" s="267"/>
      <c r="D1888" s="267"/>
      <c r="E1888" s="267"/>
      <c r="F1888" s="267"/>
      <c r="G1888" s="267"/>
      <c r="H1888" s="267"/>
      <c r="I1888" s="412"/>
      <c r="J1888" s="267"/>
    </row>
    <row r="1889" spans="1:10" ht="12.75">
      <c r="A1889" s="267"/>
      <c r="B1889" s="267"/>
      <c r="C1889" s="267"/>
      <c r="D1889" s="267"/>
      <c r="E1889" s="267"/>
      <c r="F1889" s="267"/>
      <c r="G1889" s="267"/>
      <c r="H1889" s="267"/>
      <c r="I1889" s="412"/>
      <c r="J1889" s="267"/>
    </row>
    <row r="1890" spans="1:10" ht="12.75">
      <c r="A1890" s="267"/>
      <c r="B1890" s="267"/>
      <c r="C1890" s="267"/>
      <c r="D1890" s="267"/>
      <c r="E1890" s="267"/>
      <c r="F1890" s="267"/>
      <c r="G1890" s="267"/>
      <c r="H1890" s="267"/>
      <c r="I1890" s="412"/>
      <c r="J1890" s="267"/>
    </row>
    <row r="1891" spans="1:10" ht="12.75">
      <c r="A1891" s="267"/>
      <c r="B1891" s="267"/>
      <c r="C1891" s="267"/>
      <c r="D1891" s="267"/>
      <c r="E1891" s="267"/>
      <c r="F1891" s="267"/>
      <c r="G1891" s="267"/>
      <c r="H1891" s="267"/>
      <c r="I1891" s="412"/>
      <c r="J1891" s="267"/>
    </row>
    <row r="1892" spans="1:10" ht="12.75">
      <c r="A1892" s="267"/>
      <c r="B1892" s="267"/>
      <c r="C1892" s="267"/>
      <c r="D1892" s="267"/>
      <c r="E1892" s="267"/>
      <c r="F1892" s="267"/>
      <c r="G1892" s="267"/>
      <c r="H1892" s="267"/>
      <c r="I1892" s="412"/>
      <c r="J1892" s="267"/>
    </row>
    <row r="1893" spans="1:10" ht="12.75">
      <c r="A1893" s="267"/>
      <c r="B1893" s="267"/>
      <c r="C1893" s="267"/>
      <c r="D1893" s="267"/>
      <c r="E1893" s="267"/>
      <c r="F1893" s="267"/>
      <c r="G1893" s="267"/>
      <c r="H1893" s="267"/>
      <c r="I1893" s="412"/>
      <c r="J1893" s="267"/>
    </row>
    <row r="1894" spans="1:10" ht="12.75">
      <c r="A1894" s="267"/>
      <c r="B1894" s="267"/>
      <c r="C1894" s="267"/>
      <c r="D1894" s="267"/>
      <c r="E1894" s="267"/>
      <c r="F1894" s="267"/>
      <c r="G1894" s="267"/>
      <c r="H1894" s="267"/>
      <c r="I1894" s="412"/>
      <c r="J1894" s="267"/>
    </row>
    <row r="1895" spans="1:10" ht="12.75">
      <c r="A1895" s="267"/>
      <c r="B1895" s="267"/>
      <c r="C1895" s="267"/>
      <c r="D1895" s="267"/>
      <c r="E1895" s="267"/>
      <c r="F1895" s="267"/>
      <c r="G1895" s="267"/>
      <c r="H1895" s="267"/>
      <c r="I1895" s="412"/>
      <c r="J1895" s="267"/>
    </row>
    <row r="1896" spans="1:10" ht="12.75">
      <c r="A1896" s="267"/>
      <c r="B1896" s="267"/>
      <c r="C1896" s="267"/>
      <c r="D1896" s="267"/>
      <c r="E1896" s="267"/>
      <c r="F1896" s="267"/>
      <c r="G1896" s="267"/>
      <c r="H1896" s="267"/>
      <c r="I1896" s="412"/>
      <c r="J1896" s="267"/>
    </row>
    <row r="1897" spans="1:10" ht="12.75">
      <c r="A1897" s="267"/>
      <c r="B1897" s="267"/>
      <c r="C1897" s="267"/>
      <c r="D1897" s="267"/>
      <c r="E1897" s="267"/>
      <c r="F1897" s="267"/>
      <c r="G1897" s="267"/>
      <c r="H1897" s="267"/>
      <c r="I1897" s="412"/>
      <c r="J1897" s="267"/>
    </row>
    <row r="1898" spans="1:10" ht="12.75">
      <c r="A1898" s="267"/>
      <c r="B1898" s="267"/>
      <c r="C1898" s="267"/>
      <c r="D1898" s="267"/>
      <c r="E1898" s="267"/>
      <c r="F1898" s="267"/>
      <c r="G1898" s="267"/>
      <c r="H1898" s="267"/>
      <c r="I1898" s="412"/>
      <c r="J1898" s="267"/>
    </row>
    <row r="1899" spans="1:10" ht="12.75">
      <c r="A1899" s="267"/>
      <c r="B1899" s="267"/>
      <c r="C1899" s="267"/>
      <c r="D1899" s="267"/>
      <c r="E1899" s="267"/>
      <c r="F1899" s="267"/>
      <c r="G1899" s="267"/>
      <c r="H1899" s="267"/>
      <c r="I1899" s="412"/>
      <c r="J1899" s="267"/>
    </row>
    <row r="1900" spans="1:10" ht="12.75">
      <c r="A1900" s="267"/>
      <c r="B1900" s="267"/>
      <c r="C1900" s="267"/>
      <c r="D1900" s="267"/>
      <c r="E1900" s="267"/>
      <c r="F1900" s="267"/>
      <c r="G1900" s="267"/>
      <c r="H1900" s="267"/>
      <c r="I1900" s="412"/>
      <c r="J1900" s="267"/>
    </row>
    <row r="1901" spans="1:10" ht="12.75">
      <c r="A1901" s="267"/>
      <c r="B1901" s="267"/>
      <c r="C1901" s="267"/>
      <c r="D1901" s="267"/>
      <c r="E1901" s="267"/>
      <c r="F1901" s="267"/>
      <c r="G1901" s="267"/>
      <c r="H1901" s="267"/>
      <c r="I1901" s="412"/>
      <c r="J1901" s="267"/>
    </row>
    <row r="1902" spans="1:10" ht="12.75">
      <c r="A1902" s="267"/>
      <c r="B1902" s="267"/>
      <c r="C1902" s="267"/>
      <c r="D1902" s="267"/>
      <c r="E1902" s="267"/>
      <c r="F1902" s="267"/>
      <c r="G1902" s="267"/>
      <c r="H1902" s="267"/>
      <c r="I1902" s="412"/>
      <c r="J1902" s="267"/>
    </row>
    <row r="1903" spans="1:10" ht="12.75">
      <c r="A1903" s="267"/>
      <c r="B1903" s="267"/>
      <c r="C1903" s="267"/>
      <c r="D1903" s="267"/>
      <c r="E1903" s="267"/>
      <c r="F1903" s="267"/>
      <c r="G1903" s="267"/>
      <c r="H1903" s="267"/>
      <c r="I1903" s="412"/>
      <c r="J1903" s="267"/>
    </row>
    <row r="1904" spans="1:10" ht="12.75">
      <c r="A1904" s="267"/>
      <c r="B1904" s="267"/>
      <c r="C1904" s="267"/>
      <c r="D1904" s="267"/>
      <c r="E1904" s="267"/>
      <c r="F1904" s="267"/>
      <c r="G1904" s="267"/>
      <c r="H1904" s="267"/>
      <c r="I1904" s="412"/>
      <c r="J1904" s="267"/>
    </row>
    <row r="1905" spans="1:10" ht="12.75">
      <c r="A1905" s="267"/>
      <c r="B1905" s="267"/>
      <c r="C1905" s="267"/>
      <c r="D1905" s="267"/>
      <c r="E1905" s="267"/>
      <c r="F1905" s="267"/>
      <c r="G1905" s="267"/>
      <c r="H1905" s="267"/>
      <c r="I1905" s="412"/>
      <c r="J1905" s="267"/>
    </row>
    <row r="1906" spans="1:10" ht="12.75">
      <c r="A1906" s="267"/>
      <c r="B1906" s="267"/>
      <c r="C1906" s="267"/>
      <c r="D1906" s="267"/>
      <c r="E1906" s="267"/>
      <c r="F1906" s="267"/>
      <c r="G1906" s="267"/>
      <c r="H1906" s="267"/>
      <c r="I1906" s="412"/>
      <c r="J1906" s="267"/>
    </row>
    <row r="1907" spans="1:10" ht="12.75">
      <c r="A1907" s="267"/>
      <c r="B1907" s="267"/>
      <c r="C1907" s="267"/>
      <c r="D1907" s="267"/>
      <c r="E1907" s="267"/>
      <c r="F1907" s="267"/>
      <c r="G1907" s="267"/>
      <c r="H1907" s="267"/>
      <c r="I1907" s="412"/>
      <c r="J1907" s="267"/>
    </row>
    <row r="1908" spans="1:10" ht="12.75">
      <c r="A1908" s="267"/>
      <c r="B1908" s="267"/>
      <c r="C1908" s="267"/>
      <c r="D1908" s="267"/>
      <c r="E1908" s="267"/>
      <c r="F1908" s="267"/>
      <c r="G1908" s="267"/>
      <c r="H1908" s="267"/>
      <c r="I1908" s="412"/>
      <c r="J1908" s="267"/>
    </row>
    <row r="1909" spans="1:10" ht="12.75">
      <c r="A1909" s="267"/>
      <c r="B1909" s="267"/>
      <c r="C1909" s="267"/>
      <c r="D1909" s="267"/>
      <c r="E1909" s="267"/>
      <c r="F1909" s="267"/>
      <c r="G1909" s="267"/>
      <c r="H1909" s="267"/>
      <c r="I1909" s="412"/>
      <c r="J1909" s="267"/>
    </row>
    <row r="1910" spans="1:10" ht="12.75">
      <c r="A1910" s="267"/>
      <c r="B1910" s="267"/>
      <c r="C1910" s="267"/>
      <c r="D1910" s="267"/>
      <c r="E1910" s="267"/>
      <c r="F1910" s="267"/>
      <c r="G1910" s="267"/>
      <c r="H1910" s="267"/>
      <c r="I1910" s="412"/>
      <c r="J1910" s="267"/>
    </row>
    <row r="1911" spans="1:10" ht="12.75">
      <c r="A1911" s="267"/>
      <c r="B1911" s="267"/>
      <c r="C1911" s="267"/>
      <c r="D1911" s="267"/>
      <c r="E1911" s="267"/>
      <c r="F1911" s="267"/>
      <c r="G1911" s="267"/>
      <c r="H1911" s="267"/>
      <c r="I1911" s="412"/>
      <c r="J1911" s="267"/>
    </row>
    <row r="1912" spans="1:10" ht="12.75">
      <c r="A1912" s="267"/>
      <c r="B1912" s="267"/>
      <c r="C1912" s="267"/>
      <c r="D1912" s="267"/>
      <c r="E1912" s="267"/>
      <c r="F1912" s="267"/>
      <c r="G1912" s="267"/>
      <c r="H1912" s="267"/>
      <c r="I1912" s="412"/>
      <c r="J1912" s="267"/>
    </row>
    <row r="1913" spans="1:10" ht="12.75">
      <c r="A1913" s="267"/>
      <c r="B1913" s="267"/>
      <c r="C1913" s="267"/>
      <c r="D1913" s="267"/>
      <c r="E1913" s="267"/>
      <c r="F1913" s="267"/>
      <c r="G1913" s="267"/>
      <c r="H1913" s="267"/>
      <c r="I1913" s="412"/>
      <c r="J1913" s="267"/>
    </row>
    <row r="1914" spans="1:10" ht="12.75">
      <c r="A1914" s="267"/>
      <c r="B1914" s="267"/>
      <c r="C1914" s="267"/>
      <c r="D1914" s="267"/>
      <c r="E1914" s="267"/>
      <c r="F1914" s="267"/>
      <c r="G1914" s="267"/>
      <c r="H1914" s="267"/>
      <c r="I1914" s="412"/>
      <c r="J1914" s="267"/>
    </row>
    <row r="1915" spans="1:10" ht="12.75">
      <c r="A1915" s="267"/>
      <c r="B1915" s="267"/>
      <c r="C1915" s="267"/>
      <c r="D1915" s="267"/>
      <c r="E1915" s="267"/>
      <c r="F1915" s="267"/>
      <c r="G1915" s="267"/>
      <c r="H1915" s="267"/>
      <c r="I1915" s="412"/>
      <c r="J1915" s="267"/>
    </row>
    <row r="1916" spans="1:10" ht="12.75">
      <c r="A1916" s="267"/>
      <c r="B1916" s="267"/>
      <c r="C1916" s="267"/>
      <c r="D1916" s="267"/>
      <c r="E1916" s="267"/>
      <c r="F1916" s="267"/>
      <c r="G1916" s="267"/>
      <c r="H1916" s="267"/>
      <c r="I1916" s="412"/>
      <c r="J1916" s="267"/>
    </row>
    <row r="1917" spans="1:10" ht="12.75">
      <c r="A1917" s="267"/>
      <c r="B1917" s="267"/>
      <c r="C1917" s="267"/>
      <c r="D1917" s="267"/>
      <c r="E1917" s="267"/>
      <c r="F1917" s="267"/>
      <c r="G1917" s="267"/>
      <c r="H1917" s="267"/>
      <c r="I1917" s="412"/>
      <c r="J1917" s="267"/>
    </row>
    <row r="1918" spans="1:10" ht="12.75">
      <c r="A1918" s="267"/>
      <c r="B1918" s="267"/>
      <c r="C1918" s="267"/>
      <c r="D1918" s="267"/>
      <c r="E1918" s="267"/>
      <c r="F1918" s="267"/>
      <c r="G1918" s="267"/>
      <c r="H1918" s="267"/>
      <c r="I1918" s="412"/>
      <c r="J1918" s="267"/>
    </row>
    <row r="1919" spans="1:10" ht="12.75">
      <c r="A1919" s="267"/>
      <c r="B1919" s="267"/>
      <c r="C1919" s="267"/>
      <c r="D1919" s="267"/>
      <c r="E1919" s="267"/>
      <c r="F1919" s="267"/>
      <c r="G1919" s="267"/>
      <c r="H1919" s="267"/>
      <c r="I1919" s="412"/>
      <c r="J1919" s="267"/>
    </row>
    <row r="1920" spans="1:10" ht="12.75">
      <c r="A1920" s="267"/>
      <c r="B1920" s="267"/>
      <c r="C1920" s="267"/>
      <c r="D1920" s="267"/>
      <c r="E1920" s="267"/>
      <c r="F1920" s="267"/>
      <c r="G1920" s="267"/>
      <c r="H1920" s="267"/>
      <c r="I1920" s="412"/>
      <c r="J1920" s="267"/>
    </row>
    <row r="1921" spans="1:10" ht="12.75">
      <c r="A1921" s="267"/>
      <c r="B1921" s="267"/>
      <c r="C1921" s="267"/>
      <c r="D1921" s="267"/>
      <c r="E1921" s="267"/>
      <c r="F1921" s="267"/>
      <c r="G1921" s="267"/>
      <c r="H1921" s="267"/>
      <c r="I1921" s="412"/>
      <c r="J1921" s="267"/>
    </row>
    <row r="1922" spans="1:10" ht="12.75">
      <c r="A1922" s="267"/>
      <c r="B1922" s="267"/>
      <c r="C1922" s="267"/>
      <c r="D1922" s="267"/>
      <c r="E1922" s="267"/>
      <c r="F1922" s="267"/>
      <c r="G1922" s="267"/>
      <c r="H1922" s="267"/>
      <c r="I1922" s="412"/>
      <c r="J1922" s="267"/>
    </row>
    <row r="1923" spans="1:10" ht="12.75">
      <c r="A1923" s="267"/>
      <c r="B1923" s="267"/>
      <c r="C1923" s="267"/>
      <c r="D1923" s="267"/>
      <c r="E1923" s="267"/>
      <c r="F1923" s="267"/>
      <c r="G1923" s="267"/>
      <c r="H1923" s="267"/>
      <c r="I1923" s="412"/>
      <c r="J1923" s="267"/>
    </row>
    <row r="1924" spans="1:10" ht="12.75">
      <c r="A1924" s="267"/>
      <c r="B1924" s="267"/>
      <c r="C1924" s="267"/>
      <c r="D1924" s="267"/>
      <c r="E1924" s="267"/>
      <c r="F1924" s="267"/>
      <c r="G1924" s="267"/>
      <c r="H1924" s="267"/>
      <c r="I1924" s="412"/>
      <c r="J1924" s="267"/>
    </row>
    <row r="1925" spans="1:10" ht="12.75">
      <c r="A1925" s="267"/>
      <c r="B1925" s="267"/>
      <c r="C1925" s="267"/>
      <c r="D1925" s="267"/>
      <c r="E1925" s="267"/>
      <c r="F1925" s="267"/>
      <c r="G1925" s="267"/>
      <c r="H1925" s="267"/>
      <c r="I1925" s="412"/>
      <c r="J1925" s="267"/>
    </row>
    <row r="1926" spans="1:10" ht="12.75">
      <c r="A1926" s="267"/>
      <c r="B1926" s="267"/>
      <c r="C1926" s="267"/>
      <c r="D1926" s="267"/>
      <c r="E1926" s="267"/>
      <c r="F1926" s="267"/>
      <c r="G1926" s="267"/>
      <c r="H1926" s="267"/>
      <c r="I1926" s="412"/>
      <c r="J1926" s="267"/>
    </row>
    <row r="1927" spans="1:10" ht="12.75">
      <c r="A1927" s="267"/>
      <c r="B1927" s="267"/>
      <c r="C1927" s="267"/>
      <c r="D1927" s="267"/>
      <c r="E1927" s="267"/>
      <c r="F1927" s="267"/>
      <c r="G1927" s="267"/>
      <c r="H1927" s="267"/>
      <c r="I1927" s="412"/>
      <c r="J1927" s="267"/>
    </row>
    <row r="1928" spans="1:10" ht="12.75">
      <c r="A1928" s="267"/>
      <c r="B1928" s="267"/>
      <c r="C1928" s="267"/>
      <c r="D1928" s="267"/>
      <c r="E1928" s="267"/>
      <c r="F1928" s="267"/>
      <c r="G1928" s="267"/>
      <c r="H1928" s="267"/>
      <c r="I1928" s="412"/>
      <c r="J1928" s="267"/>
    </row>
    <row r="1929" spans="1:10" ht="12.75">
      <c r="A1929" s="267"/>
      <c r="B1929" s="267"/>
      <c r="C1929" s="267"/>
      <c r="D1929" s="267"/>
      <c r="E1929" s="267"/>
      <c r="F1929" s="267"/>
      <c r="G1929" s="267"/>
      <c r="H1929" s="267"/>
      <c r="I1929" s="412"/>
      <c r="J1929" s="267"/>
    </row>
    <row r="1930" spans="1:10" ht="12.75">
      <c r="A1930" s="267"/>
      <c r="B1930" s="267"/>
      <c r="C1930" s="267"/>
      <c r="D1930" s="267"/>
      <c r="E1930" s="267"/>
      <c r="F1930" s="267"/>
      <c r="G1930" s="267"/>
      <c r="H1930" s="267"/>
      <c r="I1930" s="412"/>
      <c r="J1930" s="267"/>
    </row>
    <row r="1931" spans="1:10" ht="12.75">
      <c r="A1931" s="267"/>
      <c r="B1931" s="267"/>
      <c r="C1931" s="267"/>
      <c r="D1931" s="267"/>
      <c r="E1931" s="267"/>
      <c r="F1931" s="267"/>
      <c r="G1931" s="267"/>
      <c r="H1931" s="267"/>
      <c r="I1931" s="412"/>
      <c r="J1931" s="267"/>
    </row>
    <row r="1932" spans="1:10" ht="12.75">
      <c r="A1932" s="267"/>
      <c r="B1932" s="267"/>
      <c r="C1932" s="267"/>
      <c r="D1932" s="267"/>
      <c r="E1932" s="267"/>
      <c r="F1932" s="267"/>
      <c r="G1932" s="267"/>
      <c r="H1932" s="267"/>
      <c r="I1932" s="412"/>
      <c r="J1932" s="267"/>
    </row>
    <row r="1933" spans="1:10" ht="12.75">
      <c r="A1933" s="267"/>
      <c r="B1933" s="267"/>
      <c r="C1933" s="267"/>
      <c r="D1933" s="267"/>
      <c r="E1933" s="267"/>
      <c r="F1933" s="267"/>
      <c r="G1933" s="267"/>
      <c r="H1933" s="267"/>
      <c r="I1933" s="412"/>
      <c r="J1933" s="267"/>
    </row>
    <row r="1934" spans="1:10" ht="12.75">
      <c r="A1934" s="267"/>
      <c r="B1934" s="267"/>
      <c r="C1934" s="267"/>
      <c r="D1934" s="267"/>
      <c r="E1934" s="267"/>
      <c r="F1934" s="267"/>
      <c r="G1934" s="267"/>
      <c r="H1934" s="267"/>
      <c r="I1934" s="412"/>
      <c r="J1934" s="267"/>
    </row>
    <row r="1935" spans="1:10" ht="12.75">
      <c r="A1935" s="267"/>
      <c r="B1935" s="267"/>
      <c r="C1935" s="267"/>
      <c r="D1935" s="267"/>
      <c r="E1935" s="267"/>
      <c r="F1935" s="267"/>
      <c r="G1935" s="267"/>
      <c r="H1935" s="267"/>
      <c r="I1935" s="412"/>
      <c r="J1935" s="267"/>
    </row>
    <row r="1936" spans="1:10" ht="12.75">
      <c r="A1936" s="267"/>
      <c r="B1936" s="267"/>
      <c r="C1936" s="267"/>
      <c r="D1936" s="267"/>
      <c r="E1936" s="267"/>
      <c r="F1936" s="267"/>
      <c r="G1936" s="267"/>
      <c r="H1936" s="267"/>
      <c r="I1936" s="412"/>
      <c r="J1936" s="267"/>
    </row>
    <row r="1937" spans="1:10" ht="12.75">
      <c r="A1937" s="267"/>
      <c r="B1937" s="267"/>
      <c r="C1937" s="267"/>
      <c r="D1937" s="267"/>
      <c r="E1937" s="267"/>
      <c r="F1937" s="267"/>
      <c r="G1937" s="267"/>
      <c r="H1937" s="267"/>
      <c r="I1937" s="412"/>
      <c r="J1937" s="267"/>
    </row>
    <row r="1938" spans="1:10" ht="12.75">
      <c r="A1938" s="267"/>
      <c r="B1938" s="267"/>
      <c r="C1938" s="267"/>
      <c r="D1938" s="267"/>
      <c r="E1938" s="267"/>
      <c r="F1938" s="267"/>
      <c r="G1938" s="267"/>
      <c r="H1938" s="267"/>
      <c r="I1938" s="412"/>
      <c r="J1938" s="267"/>
    </row>
    <row r="1939" spans="1:10" ht="12.75">
      <c r="A1939" s="267"/>
      <c r="B1939" s="267"/>
      <c r="C1939" s="267"/>
      <c r="D1939" s="267"/>
      <c r="E1939" s="267"/>
      <c r="F1939" s="267"/>
      <c r="G1939" s="267"/>
      <c r="H1939" s="267"/>
      <c r="I1939" s="412"/>
      <c r="J1939" s="267"/>
    </row>
    <row r="1940" spans="1:10" ht="12.75">
      <c r="A1940" s="267"/>
      <c r="B1940" s="267"/>
      <c r="C1940" s="267"/>
      <c r="D1940" s="267"/>
      <c r="E1940" s="267"/>
      <c r="F1940" s="267"/>
      <c r="G1940" s="267"/>
      <c r="H1940" s="267"/>
      <c r="I1940" s="412"/>
      <c r="J1940" s="267"/>
    </row>
    <row r="1941" spans="1:10" ht="12.75">
      <c r="A1941" s="267"/>
      <c r="B1941" s="267"/>
      <c r="C1941" s="267"/>
      <c r="D1941" s="267"/>
      <c r="E1941" s="267"/>
      <c r="F1941" s="267"/>
      <c r="G1941" s="267"/>
      <c r="H1941" s="267"/>
      <c r="I1941" s="412"/>
      <c r="J1941" s="267"/>
    </row>
    <row r="1942" spans="1:10" ht="12.75">
      <c r="A1942" s="267"/>
      <c r="B1942" s="267"/>
      <c r="C1942" s="267"/>
      <c r="D1942" s="267"/>
      <c r="E1942" s="267"/>
      <c r="F1942" s="267"/>
      <c r="G1942" s="267"/>
      <c r="H1942" s="267"/>
      <c r="I1942" s="412"/>
      <c r="J1942" s="267"/>
    </row>
    <row r="1943" spans="1:9" ht="12.75">
      <c r="A1943" s="267"/>
      <c r="B1943" s="267"/>
      <c r="C1943" s="267"/>
      <c r="D1943" s="267"/>
      <c r="E1943" s="267"/>
      <c r="F1943" s="267"/>
      <c r="G1943" s="267"/>
      <c r="H1943" s="267"/>
      <c r="I1943" s="412"/>
    </row>
    <row r="1944" spans="1:9" ht="12.75">
      <c r="A1944" s="267"/>
      <c r="B1944" s="267"/>
      <c r="C1944" s="267"/>
      <c r="D1944" s="267"/>
      <c r="E1944" s="267"/>
      <c r="F1944" s="267"/>
      <c r="G1944" s="267"/>
      <c r="H1944" s="267"/>
      <c r="I1944" s="412"/>
    </row>
    <row r="1945" spans="1:7" ht="12.75">
      <c r="A1945" s="267"/>
      <c r="B1945" s="267"/>
      <c r="C1945" s="267"/>
      <c r="D1945" s="267"/>
      <c r="E1945" s="267"/>
      <c r="F1945" s="267"/>
      <c r="G1945" s="267"/>
    </row>
    <row r="1946" spans="1:7" ht="12.75">
      <c r="A1946" s="267"/>
      <c r="B1946" s="267"/>
      <c r="C1946" s="267"/>
      <c r="D1946" s="267"/>
      <c r="E1946" s="267"/>
      <c r="F1946" s="267"/>
      <c r="G1946" s="267"/>
    </row>
    <row r="1947" spans="1:7" ht="12.75">
      <c r="A1947" s="267"/>
      <c r="B1947" s="267"/>
      <c r="C1947" s="267"/>
      <c r="D1947" s="267"/>
      <c r="E1947" s="267"/>
      <c r="F1947" s="267"/>
      <c r="G1947" s="267"/>
    </row>
  </sheetData>
  <sheetProtection formatCells="0"/>
  <protectedRanges>
    <protectedRange password="A131" sqref="D100:E116" name="Oblast1"/>
    <protectedRange password="A131" sqref="C152 C154:D163 D167 D169:D170 D184 D186:D187 D190:D192 D175 D177:D179 C165:C192" name="Oblast1_2"/>
    <protectedRange password="A131" sqref="I152 I154:J156 I158:J161" name="Oblast1_3"/>
    <protectedRange password="A131" sqref="I166:I168" name="Oblast1_4"/>
    <protectedRange password="A131" sqref="I173:I175 J174:J175" name="Oblast1_5"/>
  </protectedRanges>
  <mergeCells count="193">
    <mergeCell ref="I133:I134"/>
    <mergeCell ref="J133:J134"/>
    <mergeCell ref="K133:K134"/>
    <mergeCell ref="A131:B131"/>
    <mergeCell ref="A133:B135"/>
    <mergeCell ref="C133:C134"/>
    <mergeCell ref="D133:D134"/>
    <mergeCell ref="E133:E134"/>
    <mergeCell ref="K127:K128"/>
    <mergeCell ref="A127:B128"/>
    <mergeCell ref="C127:C128"/>
    <mergeCell ref="A87:A88"/>
    <mergeCell ref="A90:A92"/>
    <mergeCell ref="A93:B93"/>
    <mergeCell ref="A94:B94"/>
    <mergeCell ref="C121:D121"/>
    <mergeCell ref="A96:B96"/>
    <mergeCell ref="D127:D128"/>
    <mergeCell ref="J127:J128"/>
    <mergeCell ref="E127:E128"/>
    <mergeCell ref="F127:F128"/>
    <mergeCell ref="I127:I128"/>
    <mergeCell ref="A95:B95"/>
    <mergeCell ref="A89:B89"/>
    <mergeCell ref="J98:J99"/>
    <mergeCell ref="G98:G99"/>
    <mergeCell ref="A107:B107"/>
    <mergeCell ref="A109:B109"/>
    <mergeCell ref="A58:B58"/>
    <mergeCell ref="A60:B60"/>
    <mergeCell ref="A61:B61"/>
    <mergeCell ref="A66:A68"/>
    <mergeCell ref="A70:A75"/>
    <mergeCell ref="A59:B59"/>
    <mergeCell ref="A69:B69"/>
    <mergeCell ref="A65:B65"/>
    <mergeCell ref="A64:B64"/>
    <mergeCell ref="A51:B51"/>
    <mergeCell ref="A52:B52"/>
    <mergeCell ref="A53:B53"/>
    <mergeCell ref="A54:B54"/>
    <mergeCell ref="A56:B56"/>
    <mergeCell ref="A57:B57"/>
    <mergeCell ref="A41:B41"/>
    <mergeCell ref="A42:B42"/>
    <mergeCell ref="A43:B43"/>
    <mergeCell ref="A44:A47"/>
    <mergeCell ref="A49:A50"/>
    <mergeCell ref="A48:B48"/>
    <mergeCell ref="A24:B24"/>
    <mergeCell ref="A28:A31"/>
    <mergeCell ref="A63:B63"/>
    <mergeCell ref="A62:B62"/>
    <mergeCell ref="A13:B13"/>
    <mergeCell ref="A25:B25"/>
    <mergeCell ref="A26:B26"/>
    <mergeCell ref="A55:B55"/>
    <mergeCell ref="A33:A39"/>
    <mergeCell ref="A40:B40"/>
    <mergeCell ref="F4:H4"/>
    <mergeCell ref="A7:B7"/>
    <mergeCell ref="A32:B32"/>
    <mergeCell ref="A27:B27"/>
    <mergeCell ref="A17:B17"/>
    <mergeCell ref="A23:B23"/>
    <mergeCell ref="A19:B19"/>
    <mergeCell ref="A15:A16"/>
    <mergeCell ref="A22:B22"/>
    <mergeCell ref="A20:A21"/>
    <mergeCell ref="I4:J4"/>
    <mergeCell ref="I5:I6"/>
    <mergeCell ref="J5:J6"/>
    <mergeCell ref="A14:B14"/>
    <mergeCell ref="A4:B6"/>
    <mergeCell ref="A9:A12"/>
    <mergeCell ref="A8:B8"/>
    <mergeCell ref="C4:E4"/>
    <mergeCell ref="H5:H6"/>
    <mergeCell ref="E5:E6"/>
    <mergeCell ref="A86:B86"/>
    <mergeCell ref="A76:B76"/>
    <mergeCell ref="A77:B77"/>
    <mergeCell ref="A78:A79"/>
    <mergeCell ref="A80:B80"/>
    <mergeCell ref="A83:B83"/>
    <mergeCell ref="A112:B112"/>
    <mergeCell ref="A81:B81"/>
    <mergeCell ref="A84:B84"/>
    <mergeCell ref="A82:B82"/>
    <mergeCell ref="I98:I99"/>
    <mergeCell ref="A102:B102"/>
    <mergeCell ref="A101:B101"/>
    <mergeCell ref="A100:B100"/>
    <mergeCell ref="A106:B106"/>
    <mergeCell ref="A85:B85"/>
    <mergeCell ref="A104:B104"/>
    <mergeCell ref="A103:B103"/>
    <mergeCell ref="C98:C99"/>
    <mergeCell ref="A98:B99"/>
    <mergeCell ref="A138:A140"/>
    <mergeCell ref="A116:B116"/>
    <mergeCell ref="A120:D120"/>
    <mergeCell ref="C123:D123"/>
    <mergeCell ref="A110:B110"/>
    <mergeCell ref="A111:B111"/>
    <mergeCell ref="H98:H99"/>
    <mergeCell ref="A129:B129"/>
    <mergeCell ref="A130:B130"/>
    <mergeCell ref="F133:F134"/>
    <mergeCell ref="A108:B108"/>
    <mergeCell ref="A117:B117"/>
    <mergeCell ref="A124:B124"/>
    <mergeCell ref="A122:B122"/>
    <mergeCell ref="A121:B121"/>
    <mergeCell ref="A105:B105"/>
    <mergeCell ref="C122:D122"/>
    <mergeCell ref="A113:B113"/>
    <mergeCell ref="A114:B114"/>
    <mergeCell ref="A115:B115"/>
    <mergeCell ref="C124:D124"/>
    <mergeCell ref="A150:B151"/>
    <mergeCell ref="F150:H151"/>
    <mergeCell ref="A156:B156"/>
    <mergeCell ref="F156:H156"/>
    <mergeCell ref="A153:B153"/>
    <mergeCell ref="A154:B154"/>
    <mergeCell ref="F153:H153"/>
    <mergeCell ref="A155:B155"/>
    <mergeCell ref="A152:B152"/>
    <mergeCell ref="F154:H154"/>
    <mergeCell ref="A158:B158"/>
    <mergeCell ref="F158:H158"/>
    <mergeCell ref="A160:B160"/>
    <mergeCell ref="F160:H160"/>
    <mergeCell ref="A161:B161"/>
    <mergeCell ref="F161:H161"/>
    <mergeCell ref="A166:B166"/>
    <mergeCell ref="F166:H166"/>
    <mergeCell ref="A167:B167"/>
    <mergeCell ref="F167:H167"/>
    <mergeCell ref="F152:H152"/>
    <mergeCell ref="F155:H155"/>
    <mergeCell ref="A159:B159"/>
    <mergeCell ref="F159:H159"/>
    <mergeCell ref="A157:B157"/>
    <mergeCell ref="F157:H157"/>
    <mergeCell ref="A162:B162"/>
    <mergeCell ref="F162:H162"/>
    <mergeCell ref="A163:B163"/>
    <mergeCell ref="A164:B164"/>
    <mergeCell ref="F164:H165"/>
    <mergeCell ref="A165:B165"/>
    <mergeCell ref="A168:B168"/>
    <mergeCell ref="F168:H168"/>
    <mergeCell ref="A169:B169"/>
    <mergeCell ref="F169:H169"/>
    <mergeCell ref="A170:B170"/>
    <mergeCell ref="A171:B171"/>
    <mergeCell ref="F171:H172"/>
    <mergeCell ref="A172:B172"/>
    <mergeCell ref="A185:B185"/>
    <mergeCell ref="A173:B173"/>
    <mergeCell ref="F173:H173"/>
    <mergeCell ref="A174:B174"/>
    <mergeCell ref="F174:H174"/>
    <mergeCell ref="A175:B175"/>
    <mergeCell ref="F175:H175"/>
    <mergeCell ref="A176:B176"/>
    <mergeCell ref="F176:H176"/>
    <mergeCell ref="A183:B183"/>
    <mergeCell ref="A184:B184"/>
    <mergeCell ref="A177:B177"/>
    <mergeCell ref="A178:B178"/>
    <mergeCell ref="A179:B179"/>
    <mergeCell ref="A180:B180"/>
    <mergeCell ref="A181:B181"/>
    <mergeCell ref="A182:B182"/>
    <mergeCell ref="A192:B192"/>
    <mergeCell ref="A186:B186"/>
    <mergeCell ref="A187:B187"/>
    <mergeCell ref="A188:B188"/>
    <mergeCell ref="A196:B197"/>
    <mergeCell ref="A193:B193"/>
    <mergeCell ref="A198:B198"/>
    <mergeCell ref="A189:B189"/>
    <mergeCell ref="A223:B223"/>
    <mergeCell ref="A227:B227"/>
    <mergeCell ref="A206:B206"/>
    <mergeCell ref="A200:B200"/>
    <mergeCell ref="A210:B210"/>
    <mergeCell ref="A219:B219"/>
    <mergeCell ref="A190:B190"/>
    <mergeCell ref="A191:B191"/>
  </mergeCells>
  <printOptions horizontalCentered="1"/>
  <pageMargins left="0.15748031496062992" right="0.15748031496062992" top="0.35433070866141736" bottom="0.3937007874015748" header="0.1968503937007874" footer="0.2362204724409449"/>
  <pageSetup horizontalDpi="300" verticalDpi="300" orientation="portrait" paperSize="9" scale="60" r:id="rId1"/>
  <headerFooter alignWithMargins="0">
    <oddFooter>&amp;C&amp;8&amp;A&amp;R&amp;8Stránka &amp;P</oddFooter>
  </headerFooter>
  <rowBreaks count="2" manualBreakCount="2">
    <brk id="96" max="10" man="1"/>
    <brk id="19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953"/>
  <sheetViews>
    <sheetView showGridLines="0" view="pageLayout" workbookViewId="0" topLeftCell="A1">
      <selection activeCell="E115" sqref="E115"/>
    </sheetView>
  </sheetViews>
  <sheetFormatPr defaultColWidth="9.00390625" defaultRowHeight="12.75"/>
  <cols>
    <col min="1" max="1" width="7.375" style="206" customWidth="1"/>
    <col min="2" max="2" width="47.00390625" style="206" customWidth="1"/>
    <col min="3" max="3" width="12.00390625" style="206" customWidth="1"/>
    <col min="4" max="4" width="11.75390625" style="206" customWidth="1"/>
    <col min="5" max="8" width="12.00390625" style="206" customWidth="1"/>
    <col min="9" max="9" width="11.625" style="354" customWidth="1"/>
    <col min="10" max="10" width="12.75390625" style="206" customWidth="1"/>
    <col min="11" max="11" width="12.875" style="206" customWidth="1"/>
    <col min="12" max="13" width="10.00390625" style="206" customWidth="1"/>
    <col min="14" max="14" width="18.75390625" style="206" bestFit="1" customWidth="1"/>
    <col min="15" max="15" width="12.875" style="206" customWidth="1"/>
    <col min="16" max="16" width="9.125" style="206" customWidth="1"/>
    <col min="17" max="17" width="12.00390625" style="206" bestFit="1" customWidth="1"/>
    <col min="18" max="16384" width="9.125" style="206" customWidth="1"/>
  </cols>
  <sheetData>
    <row r="1" ht="15" customHeight="1">
      <c r="A1" s="268" t="s">
        <v>269</v>
      </c>
    </row>
    <row r="2" ht="4.5" customHeight="1"/>
    <row r="3" spans="1:13" ht="15" customHeight="1" thickBot="1">
      <c r="A3" s="207" t="s">
        <v>218</v>
      </c>
      <c r="B3" s="207"/>
      <c r="C3" s="208"/>
      <c r="D3" s="208"/>
      <c r="E3" s="208"/>
      <c r="F3" s="208"/>
      <c r="G3" s="208"/>
      <c r="H3" s="208"/>
      <c r="I3" s="404"/>
      <c r="J3" s="209"/>
      <c r="K3" s="209"/>
      <c r="L3" s="209"/>
      <c r="M3" s="209"/>
    </row>
    <row r="4" spans="1:10" ht="13.5" customHeight="1">
      <c r="A4" s="1547" t="s">
        <v>30</v>
      </c>
      <c r="B4" s="1548"/>
      <c r="C4" s="1475" t="s">
        <v>390</v>
      </c>
      <c r="D4" s="1476"/>
      <c r="E4" s="1477"/>
      <c r="F4" s="1475" t="s">
        <v>391</v>
      </c>
      <c r="G4" s="1476"/>
      <c r="H4" s="1477"/>
      <c r="I4" s="1539" t="s">
        <v>51</v>
      </c>
      <c r="J4" s="1540"/>
    </row>
    <row r="5" spans="1:10" ht="12.75">
      <c r="A5" s="1549"/>
      <c r="B5" s="1550"/>
      <c r="C5" s="210" t="s">
        <v>31</v>
      </c>
      <c r="D5" s="211" t="s">
        <v>32</v>
      </c>
      <c r="E5" s="1545" t="s">
        <v>9</v>
      </c>
      <c r="F5" s="210" t="s">
        <v>31</v>
      </c>
      <c r="G5" s="211" t="s">
        <v>32</v>
      </c>
      <c r="H5" s="1545" t="s">
        <v>9</v>
      </c>
      <c r="I5" s="1630" t="s">
        <v>52</v>
      </c>
      <c r="J5" s="1543" t="s">
        <v>11</v>
      </c>
    </row>
    <row r="6" spans="1:10" ht="12.75" customHeight="1" thickBot="1">
      <c r="A6" s="1549"/>
      <c r="B6" s="1550"/>
      <c r="C6" s="212" t="s">
        <v>10</v>
      </c>
      <c r="D6" s="213" t="s">
        <v>10</v>
      </c>
      <c r="E6" s="1546"/>
      <c r="F6" s="212" t="s">
        <v>10</v>
      </c>
      <c r="G6" s="213" t="s">
        <v>10</v>
      </c>
      <c r="H6" s="1546"/>
      <c r="I6" s="1631"/>
      <c r="J6" s="1544"/>
    </row>
    <row r="7" spans="1:10" ht="12" customHeight="1">
      <c r="A7" s="1403" t="s">
        <v>87</v>
      </c>
      <c r="B7" s="1404"/>
      <c r="C7" s="806"/>
      <c r="D7" s="807"/>
      <c r="E7" s="837">
        <f>SUM(C7:D7)</f>
        <v>0</v>
      </c>
      <c r="F7" s="809"/>
      <c r="G7" s="810"/>
      <c r="H7" s="808">
        <f aca="true" t="shared" si="0" ref="H7:H42">SUM(F7:G7)</f>
        <v>0</v>
      </c>
      <c r="I7" s="839">
        <f aca="true" t="shared" si="1" ref="I7:I42">+H7-E7</f>
        <v>0</v>
      </c>
      <c r="J7" s="811"/>
    </row>
    <row r="8" spans="1:10" ht="12" customHeight="1">
      <c r="A8" s="1378" t="s">
        <v>88</v>
      </c>
      <c r="B8" s="1379"/>
      <c r="C8" s="812">
        <v>309.65</v>
      </c>
      <c r="D8" s="813">
        <v>0</v>
      </c>
      <c r="E8" s="838">
        <f>SUM(C8:D8)</f>
        <v>309.65</v>
      </c>
      <c r="F8" s="815">
        <v>40</v>
      </c>
      <c r="G8" s="816">
        <v>0</v>
      </c>
      <c r="H8" s="814">
        <f t="shared" si="0"/>
        <v>40</v>
      </c>
      <c r="I8" s="840">
        <f t="shared" si="1"/>
        <v>-269.65</v>
      </c>
      <c r="J8" s="817">
        <f>+H8/E8</f>
        <v>0.12917810431131924</v>
      </c>
    </row>
    <row r="9" spans="1:10" s="219" customFormat="1" ht="12" customHeight="1">
      <c r="A9" s="1367" t="s">
        <v>89</v>
      </c>
      <c r="B9" s="697" t="s">
        <v>90</v>
      </c>
      <c r="C9" s="338">
        <v>0</v>
      </c>
      <c r="D9" s="337"/>
      <c r="E9" s="729">
        <f aca="true" t="shared" si="2" ref="E9:E24">SUM(C9:D9)</f>
        <v>0</v>
      </c>
      <c r="F9" s="214">
        <v>0</v>
      </c>
      <c r="G9" s="215"/>
      <c r="H9" s="216">
        <f t="shared" si="0"/>
        <v>0</v>
      </c>
      <c r="I9" s="841">
        <f t="shared" si="1"/>
        <v>0</v>
      </c>
      <c r="J9" s="217"/>
    </row>
    <row r="10" spans="1:10" s="219" customFormat="1" ht="12" customHeight="1">
      <c r="A10" s="1367"/>
      <c r="B10" s="697" t="s">
        <v>91</v>
      </c>
      <c r="C10" s="339">
        <v>0</v>
      </c>
      <c r="D10" s="337"/>
      <c r="E10" s="729">
        <f t="shared" si="2"/>
        <v>0</v>
      </c>
      <c r="F10" s="214">
        <v>0</v>
      </c>
      <c r="G10" s="215"/>
      <c r="H10" s="216">
        <f t="shared" si="0"/>
        <v>0</v>
      </c>
      <c r="I10" s="841">
        <f t="shared" si="1"/>
        <v>0</v>
      </c>
      <c r="J10" s="217"/>
    </row>
    <row r="11" spans="1:11" s="219" customFormat="1" ht="12" customHeight="1">
      <c r="A11" s="1367"/>
      <c r="B11" s="697" t="s">
        <v>92</v>
      </c>
      <c r="C11" s="339">
        <v>0</v>
      </c>
      <c r="D11" s="337"/>
      <c r="E11" s="729">
        <f t="shared" si="2"/>
        <v>0</v>
      </c>
      <c r="F11" s="214">
        <v>0</v>
      </c>
      <c r="G11" s="215"/>
      <c r="H11" s="216">
        <f t="shared" si="0"/>
        <v>0</v>
      </c>
      <c r="I11" s="841">
        <f t="shared" si="1"/>
        <v>0</v>
      </c>
      <c r="J11" s="217"/>
      <c r="K11" s="220"/>
    </row>
    <row r="12" spans="1:11" s="219" customFormat="1" ht="12" customHeight="1">
      <c r="A12" s="1367"/>
      <c r="B12" s="697" t="s">
        <v>93</v>
      </c>
      <c r="C12" s="339">
        <v>309.65</v>
      </c>
      <c r="D12" s="337"/>
      <c r="E12" s="729">
        <f t="shared" si="2"/>
        <v>309.65</v>
      </c>
      <c r="F12" s="214">
        <v>40</v>
      </c>
      <c r="G12" s="215"/>
      <c r="H12" s="216">
        <f t="shared" si="0"/>
        <v>40</v>
      </c>
      <c r="I12" s="841">
        <f t="shared" si="1"/>
        <v>-269.65</v>
      </c>
      <c r="J12" s="217">
        <f>+H12/E12</f>
        <v>0.12917810431131924</v>
      </c>
      <c r="K12" s="220"/>
    </row>
    <row r="13" spans="1:11" ht="12" customHeight="1">
      <c r="A13" s="1380" t="s">
        <v>94</v>
      </c>
      <c r="B13" s="1381"/>
      <c r="C13" s="818">
        <v>0</v>
      </c>
      <c r="D13" s="813"/>
      <c r="E13" s="838">
        <f t="shared" si="2"/>
        <v>0</v>
      </c>
      <c r="F13" s="815">
        <v>0</v>
      </c>
      <c r="G13" s="816"/>
      <c r="H13" s="814">
        <f t="shared" si="0"/>
        <v>0</v>
      </c>
      <c r="I13" s="840">
        <f t="shared" si="1"/>
        <v>0</v>
      </c>
      <c r="J13" s="817"/>
      <c r="K13" s="221"/>
    </row>
    <row r="14" spans="1:18" ht="12" customHeight="1">
      <c r="A14" s="1378" t="s">
        <v>95</v>
      </c>
      <c r="B14" s="1379"/>
      <c r="C14" s="818">
        <v>0</v>
      </c>
      <c r="D14" s="813"/>
      <c r="E14" s="838">
        <f t="shared" si="2"/>
        <v>0</v>
      </c>
      <c r="F14" s="815">
        <v>0</v>
      </c>
      <c r="G14" s="816"/>
      <c r="H14" s="814">
        <f t="shared" si="0"/>
        <v>0</v>
      </c>
      <c r="I14" s="840">
        <f t="shared" si="1"/>
        <v>0</v>
      </c>
      <c r="J14" s="817"/>
      <c r="K14" s="222"/>
      <c r="L14" s="223"/>
      <c r="M14" s="223"/>
      <c r="N14" s="223"/>
      <c r="O14" s="223"/>
      <c r="P14" s="223"/>
      <c r="Q14" s="223"/>
      <c r="R14" s="223"/>
    </row>
    <row r="15" spans="1:18" s="219" customFormat="1" ht="12" customHeight="1">
      <c r="A15" s="1367" t="s">
        <v>96</v>
      </c>
      <c r="B15" s="700" t="s">
        <v>97</v>
      </c>
      <c r="C15" s="339">
        <v>0</v>
      </c>
      <c r="D15" s="337"/>
      <c r="E15" s="729">
        <f t="shared" si="2"/>
        <v>0</v>
      </c>
      <c r="F15" s="214">
        <v>0</v>
      </c>
      <c r="G15" s="215"/>
      <c r="H15" s="216">
        <f t="shared" si="0"/>
        <v>0</v>
      </c>
      <c r="I15" s="841">
        <f t="shared" si="1"/>
        <v>0</v>
      </c>
      <c r="J15" s="217"/>
      <c r="K15" s="224"/>
      <c r="L15" s="225"/>
      <c r="M15" s="225"/>
      <c r="N15" s="225"/>
      <c r="O15" s="225"/>
      <c r="P15" s="225"/>
      <c r="Q15" s="225"/>
      <c r="R15" s="225"/>
    </row>
    <row r="16" spans="1:18" s="219" customFormat="1" ht="12" customHeight="1">
      <c r="A16" s="1367"/>
      <c r="B16" s="700" t="s">
        <v>98</v>
      </c>
      <c r="C16" s="339">
        <v>0</v>
      </c>
      <c r="D16" s="337"/>
      <c r="E16" s="729">
        <f t="shared" si="2"/>
        <v>0</v>
      </c>
      <c r="F16" s="214">
        <v>0</v>
      </c>
      <c r="G16" s="215"/>
      <c r="H16" s="216">
        <f t="shared" si="0"/>
        <v>0</v>
      </c>
      <c r="I16" s="841">
        <f t="shared" si="1"/>
        <v>0</v>
      </c>
      <c r="J16" s="217"/>
      <c r="K16" s="226"/>
      <c r="L16" s="225"/>
      <c r="M16" s="225"/>
      <c r="N16" s="225"/>
      <c r="O16" s="225"/>
      <c r="P16" s="225"/>
      <c r="Q16" s="225"/>
      <c r="R16" s="225"/>
    </row>
    <row r="17" spans="1:18" ht="12" customHeight="1">
      <c r="A17" s="1380" t="s">
        <v>99</v>
      </c>
      <c r="B17" s="1381"/>
      <c r="C17" s="818">
        <v>0</v>
      </c>
      <c r="D17" s="813"/>
      <c r="E17" s="838">
        <f t="shared" si="2"/>
        <v>0</v>
      </c>
      <c r="F17" s="815">
        <v>0</v>
      </c>
      <c r="G17" s="816"/>
      <c r="H17" s="814">
        <f t="shared" si="0"/>
        <v>0</v>
      </c>
      <c r="I17" s="840">
        <f t="shared" si="1"/>
        <v>0</v>
      </c>
      <c r="J17" s="817"/>
      <c r="K17" s="223"/>
      <c r="L17" s="223"/>
      <c r="M17" s="223"/>
      <c r="N17" s="223"/>
      <c r="O17" s="223"/>
      <c r="P17" s="223"/>
      <c r="Q17" s="223"/>
      <c r="R17" s="223"/>
    </row>
    <row r="18" spans="1:18" ht="12" customHeight="1">
      <c r="A18" s="819" t="s">
        <v>100</v>
      </c>
      <c r="B18" s="820"/>
      <c r="C18" s="818"/>
      <c r="D18" s="813"/>
      <c r="E18" s="838">
        <f t="shared" si="2"/>
        <v>0</v>
      </c>
      <c r="F18" s="815"/>
      <c r="G18" s="816"/>
      <c r="H18" s="814">
        <f t="shared" si="0"/>
        <v>0</v>
      </c>
      <c r="I18" s="840">
        <f t="shared" si="1"/>
        <v>0</v>
      </c>
      <c r="J18" s="817"/>
      <c r="K18" s="223"/>
      <c r="L18" s="223"/>
      <c r="M18" s="223"/>
      <c r="N18" s="223"/>
      <c r="O18" s="223"/>
      <c r="P18" s="223"/>
      <c r="Q18" s="223"/>
      <c r="R18" s="223"/>
    </row>
    <row r="19" spans="1:18" ht="12" customHeight="1">
      <c r="A19" s="1378" t="s">
        <v>158</v>
      </c>
      <c r="B19" s="1379"/>
      <c r="C19" s="818">
        <v>155.61</v>
      </c>
      <c r="D19" s="813"/>
      <c r="E19" s="838">
        <f t="shared" si="2"/>
        <v>155.61</v>
      </c>
      <c r="F19" s="815">
        <v>510</v>
      </c>
      <c r="G19" s="816"/>
      <c r="H19" s="814">
        <f t="shared" si="0"/>
        <v>510</v>
      </c>
      <c r="I19" s="840">
        <f t="shared" si="1"/>
        <v>354.39</v>
      </c>
      <c r="J19" s="817">
        <f>+H19/E19</f>
        <v>3.2774243300559087</v>
      </c>
      <c r="K19" s="223"/>
      <c r="L19" s="223"/>
      <c r="M19" s="223"/>
      <c r="N19" s="223"/>
      <c r="O19" s="223"/>
      <c r="P19" s="223"/>
      <c r="Q19" s="223"/>
      <c r="R19" s="223"/>
    </row>
    <row r="20" spans="1:18" s="231" customFormat="1" ht="12.75">
      <c r="A20" s="1382" t="s">
        <v>96</v>
      </c>
      <c r="B20" s="697" t="s">
        <v>101</v>
      </c>
      <c r="C20" s="339">
        <v>155.61</v>
      </c>
      <c r="D20" s="337"/>
      <c r="E20" s="729">
        <f t="shared" si="2"/>
        <v>155.61</v>
      </c>
      <c r="F20" s="227">
        <v>210</v>
      </c>
      <c r="G20" s="228"/>
      <c r="H20" s="216">
        <f t="shared" si="0"/>
        <v>210</v>
      </c>
      <c r="I20" s="842">
        <f t="shared" si="1"/>
        <v>54.389999999999986</v>
      </c>
      <c r="J20" s="229">
        <f>+H20/E20</f>
        <v>1.3495276653171389</v>
      </c>
      <c r="K20" s="230"/>
      <c r="L20" s="230"/>
      <c r="M20" s="230"/>
      <c r="N20" s="230"/>
      <c r="O20" s="230"/>
      <c r="P20" s="230"/>
      <c r="Q20" s="230"/>
      <c r="R20" s="230"/>
    </row>
    <row r="21" spans="1:18" s="219" customFormat="1" ht="12.75" customHeight="1">
      <c r="A21" s="1383"/>
      <c r="B21" s="697" t="s">
        <v>375</v>
      </c>
      <c r="C21" s="339">
        <v>0</v>
      </c>
      <c r="D21" s="337"/>
      <c r="E21" s="729">
        <f t="shared" si="2"/>
        <v>0</v>
      </c>
      <c r="F21" s="232">
        <v>300</v>
      </c>
      <c r="G21" s="215"/>
      <c r="H21" s="216">
        <f t="shared" si="0"/>
        <v>300</v>
      </c>
      <c r="I21" s="841">
        <f t="shared" si="1"/>
        <v>300</v>
      </c>
      <c r="J21" s="229"/>
      <c r="K21" s="225"/>
      <c r="L21" s="225"/>
      <c r="M21" s="225"/>
      <c r="N21" s="225"/>
      <c r="O21" s="225"/>
      <c r="P21" s="225"/>
      <c r="Q21" s="225"/>
      <c r="R21" s="225"/>
    </row>
    <row r="22" spans="1:10" ht="12.75" customHeight="1">
      <c r="A22" s="1378" t="s">
        <v>102</v>
      </c>
      <c r="B22" s="1379"/>
      <c r="C22" s="818">
        <v>0.54</v>
      </c>
      <c r="D22" s="813"/>
      <c r="E22" s="838">
        <f t="shared" si="2"/>
        <v>0.54</v>
      </c>
      <c r="F22" s="821">
        <v>0</v>
      </c>
      <c r="G22" s="816"/>
      <c r="H22" s="814">
        <f t="shared" si="0"/>
        <v>0</v>
      </c>
      <c r="I22" s="840">
        <f t="shared" si="1"/>
        <v>-0.54</v>
      </c>
      <c r="J22" s="817">
        <f>+H22/E22</f>
        <v>0</v>
      </c>
    </row>
    <row r="23" spans="1:10" ht="12.75" customHeight="1">
      <c r="A23" s="1378" t="s">
        <v>376</v>
      </c>
      <c r="B23" s="1379"/>
      <c r="C23" s="822">
        <v>10949.85</v>
      </c>
      <c r="D23" s="813"/>
      <c r="E23" s="838">
        <f t="shared" si="2"/>
        <v>10949.85</v>
      </c>
      <c r="F23" s="821">
        <f>E122/1000</f>
        <v>11202.456</v>
      </c>
      <c r="G23" s="816"/>
      <c r="H23" s="814">
        <f t="shared" si="0"/>
        <v>11202.456</v>
      </c>
      <c r="I23" s="840">
        <f t="shared" si="1"/>
        <v>252.60599999999977</v>
      </c>
      <c r="J23" s="817">
        <f>+H23/E23</f>
        <v>1.023069357114481</v>
      </c>
    </row>
    <row r="24" spans="1:10" s="219" customFormat="1" ht="12.75" customHeight="1" thickBot="1">
      <c r="A24" s="1534" t="s">
        <v>377</v>
      </c>
      <c r="B24" s="1535"/>
      <c r="C24" s="339">
        <v>0</v>
      </c>
      <c r="D24" s="337"/>
      <c r="E24" s="729">
        <f t="shared" si="2"/>
        <v>0</v>
      </c>
      <c r="F24" s="232"/>
      <c r="G24" s="215"/>
      <c r="H24" s="216">
        <f t="shared" si="0"/>
        <v>0</v>
      </c>
      <c r="I24" s="841">
        <f t="shared" si="1"/>
        <v>0</v>
      </c>
      <c r="J24" s="217"/>
    </row>
    <row r="25" spans="1:10" s="237" customFormat="1" ht="12.75" customHeight="1" thickBot="1">
      <c r="A25" s="1536" t="s">
        <v>12</v>
      </c>
      <c r="B25" s="1537"/>
      <c r="C25" s="733">
        <f>SUM(C7,C8,C13,C14,C17,C18,C19,C22,C23)</f>
        <v>11415.65</v>
      </c>
      <c r="D25" s="734">
        <f>SUM(D7,D8,D13,D14,D17,D18,D19,D22,D23)</f>
        <v>0</v>
      </c>
      <c r="E25" s="1160">
        <f>SUM(E7,E8,E13,E14,E17,E18,E19,E22,E23)</f>
        <v>11415.65</v>
      </c>
      <c r="F25" s="275">
        <f>SUM(F7,F8,F13,F14,F17,F18,F19,F22,F23)</f>
        <v>11752.456</v>
      </c>
      <c r="G25" s="276">
        <f>SUM(G7,G8,G13,G14,G17,G18,G19,G22,G23)</f>
        <v>0</v>
      </c>
      <c r="H25" s="235">
        <f t="shared" si="0"/>
        <v>11752.456</v>
      </c>
      <c r="I25" s="843">
        <f t="shared" si="1"/>
        <v>336.8060000000005</v>
      </c>
      <c r="J25" s="236">
        <f>+H25/E25</f>
        <v>1.0295038828275218</v>
      </c>
    </row>
    <row r="26" spans="1:10" ht="12.75" customHeight="1">
      <c r="A26" s="1368" t="s">
        <v>103</v>
      </c>
      <c r="B26" s="1369"/>
      <c r="C26" s="823">
        <v>1128.55</v>
      </c>
      <c r="D26" s="824"/>
      <c r="E26" s="837">
        <f>SUM(C26:D26)</f>
        <v>1128.55</v>
      </c>
      <c r="F26" s="825">
        <f>1212-1.544</f>
        <v>1210.456</v>
      </c>
      <c r="G26" s="810"/>
      <c r="H26" s="808">
        <f t="shared" si="0"/>
        <v>1210.456</v>
      </c>
      <c r="I26" s="844">
        <f t="shared" si="1"/>
        <v>81.90599999999995</v>
      </c>
      <c r="J26" s="811">
        <f>+H26/E26</f>
        <v>1.0725763147401532</v>
      </c>
    </row>
    <row r="27" spans="1:10" ht="12.75" customHeight="1">
      <c r="A27" s="1370" t="s">
        <v>104</v>
      </c>
      <c r="B27" s="1371"/>
      <c r="C27" s="339">
        <v>44.48</v>
      </c>
      <c r="D27" s="337"/>
      <c r="E27" s="729">
        <f>SUM(C27:D27)</f>
        <v>44.48</v>
      </c>
      <c r="F27" s="232">
        <v>65</v>
      </c>
      <c r="G27" s="215"/>
      <c r="H27" s="216">
        <f t="shared" si="0"/>
        <v>65</v>
      </c>
      <c r="I27" s="845">
        <f t="shared" si="1"/>
        <v>20.520000000000003</v>
      </c>
      <c r="J27" s="217">
        <f>+H27/E27</f>
        <v>1.4613309352517987</v>
      </c>
    </row>
    <row r="28" spans="1:10" ht="12.75" customHeight="1">
      <c r="A28" s="1372" t="s">
        <v>96</v>
      </c>
      <c r="B28" s="697" t="s">
        <v>105</v>
      </c>
      <c r="C28" s="339">
        <v>0</v>
      </c>
      <c r="D28" s="337"/>
      <c r="E28" s="729">
        <f aca="true" t="shared" si="3" ref="E28:E33">SUM(C28:D28)</f>
        <v>0</v>
      </c>
      <c r="F28" s="232">
        <v>0</v>
      </c>
      <c r="G28" s="215"/>
      <c r="H28" s="216">
        <f t="shared" si="0"/>
        <v>0</v>
      </c>
      <c r="I28" s="845">
        <f t="shared" si="1"/>
        <v>0</v>
      </c>
      <c r="J28" s="217"/>
    </row>
    <row r="29" spans="1:10" ht="12.75" customHeight="1">
      <c r="A29" s="1372"/>
      <c r="B29" s="697" t="s">
        <v>106</v>
      </c>
      <c r="C29" s="339">
        <v>0</v>
      </c>
      <c r="D29" s="337"/>
      <c r="E29" s="729">
        <f t="shared" si="3"/>
        <v>0</v>
      </c>
      <c r="F29" s="232">
        <v>0</v>
      </c>
      <c r="G29" s="215"/>
      <c r="H29" s="216">
        <f t="shared" si="0"/>
        <v>0</v>
      </c>
      <c r="I29" s="845">
        <f t="shared" si="1"/>
        <v>0</v>
      </c>
      <c r="J29" s="217"/>
    </row>
    <row r="30" spans="1:10" ht="12.75" customHeight="1">
      <c r="A30" s="1372"/>
      <c r="B30" s="697" t="s">
        <v>107</v>
      </c>
      <c r="C30" s="339">
        <v>0</v>
      </c>
      <c r="D30" s="337"/>
      <c r="E30" s="729">
        <f t="shared" si="3"/>
        <v>0</v>
      </c>
      <c r="F30" s="232">
        <v>0</v>
      </c>
      <c r="G30" s="215"/>
      <c r="H30" s="216">
        <f t="shared" si="0"/>
        <v>0</v>
      </c>
      <c r="I30" s="845">
        <f t="shared" si="1"/>
        <v>0</v>
      </c>
      <c r="J30" s="217"/>
    </row>
    <row r="31" spans="1:10" ht="12.75" customHeight="1">
      <c r="A31" s="1372"/>
      <c r="B31" s="697" t="s">
        <v>108</v>
      </c>
      <c r="C31" s="339">
        <v>0</v>
      </c>
      <c r="D31" s="337"/>
      <c r="E31" s="729">
        <f t="shared" si="3"/>
        <v>0</v>
      </c>
      <c r="F31" s="232">
        <v>0</v>
      </c>
      <c r="G31" s="215"/>
      <c r="H31" s="216">
        <f t="shared" si="0"/>
        <v>0</v>
      </c>
      <c r="I31" s="845">
        <f t="shared" si="1"/>
        <v>0</v>
      </c>
      <c r="J31" s="217"/>
    </row>
    <row r="32" spans="1:10" ht="12.75" customHeight="1">
      <c r="A32" s="1370" t="s">
        <v>109</v>
      </c>
      <c r="B32" s="1371"/>
      <c r="C32" s="339">
        <v>111.7</v>
      </c>
      <c r="D32" s="337"/>
      <c r="E32" s="729">
        <f t="shared" si="3"/>
        <v>111.7</v>
      </c>
      <c r="F32" s="232">
        <f>112-1.544</f>
        <v>110.456</v>
      </c>
      <c r="G32" s="215"/>
      <c r="H32" s="216">
        <f t="shared" si="0"/>
        <v>110.456</v>
      </c>
      <c r="I32" s="845">
        <f t="shared" si="1"/>
        <v>-1.2439999999999998</v>
      </c>
      <c r="J32" s="217">
        <f>+H32/E32</f>
        <v>0.9888630259623993</v>
      </c>
    </row>
    <row r="33" spans="1:10" s="219" customFormat="1" ht="12.75" customHeight="1">
      <c r="A33" s="1372" t="s">
        <v>96</v>
      </c>
      <c r="B33" s="697" t="s">
        <v>110</v>
      </c>
      <c r="C33" s="339">
        <v>0</v>
      </c>
      <c r="D33" s="337"/>
      <c r="E33" s="729">
        <f t="shared" si="3"/>
        <v>0</v>
      </c>
      <c r="F33" s="232">
        <v>0</v>
      </c>
      <c r="G33" s="215"/>
      <c r="H33" s="216">
        <f t="shared" si="0"/>
        <v>0</v>
      </c>
      <c r="I33" s="845">
        <f t="shared" si="1"/>
        <v>0</v>
      </c>
      <c r="J33" s="217"/>
    </row>
    <row r="34" spans="1:10" s="219" customFormat="1" ht="12.75" customHeight="1">
      <c r="A34" s="1372"/>
      <c r="B34" s="697" t="s">
        <v>111</v>
      </c>
      <c r="C34" s="339">
        <v>0</v>
      </c>
      <c r="D34" s="337"/>
      <c r="E34" s="729">
        <f aca="true" t="shared" si="4" ref="E34:E94">SUM(C34:D34)</f>
        <v>0</v>
      </c>
      <c r="F34" s="232">
        <v>0</v>
      </c>
      <c r="G34" s="215"/>
      <c r="H34" s="216">
        <f t="shared" si="0"/>
        <v>0</v>
      </c>
      <c r="I34" s="845">
        <f t="shared" si="1"/>
        <v>0</v>
      </c>
      <c r="J34" s="217"/>
    </row>
    <row r="35" spans="1:10" s="219" customFormat="1" ht="12.75" customHeight="1">
      <c r="A35" s="1372"/>
      <c r="B35" s="697" t="s">
        <v>112</v>
      </c>
      <c r="C35" s="339">
        <v>0</v>
      </c>
      <c r="D35" s="337"/>
      <c r="E35" s="729">
        <f t="shared" si="4"/>
        <v>0</v>
      </c>
      <c r="F35" s="232">
        <v>0</v>
      </c>
      <c r="G35" s="215"/>
      <c r="H35" s="216">
        <f t="shared" si="0"/>
        <v>0</v>
      </c>
      <c r="I35" s="845">
        <f t="shared" si="1"/>
        <v>0</v>
      </c>
      <c r="J35" s="217"/>
    </row>
    <row r="36" spans="1:10" s="219" customFormat="1" ht="12.75" customHeight="1">
      <c r="A36" s="1372"/>
      <c r="B36" s="697" t="s">
        <v>113</v>
      </c>
      <c r="C36" s="339">
        <v>0.93</v>
      </c>
      <c r="D36" s="337"/>
      <c r="E36" s="729">
        <f t="shared" si="4"/>
        <v>0.93</v>
      </c>
      <c r="F36" s="232">
        <v>1</v>
      </c>
      <c r="G36" s="215"/>
      <c r="H36" s="216">
        <f t="shared" si="0"/>
        <v>1</v>
      </c>
      <c r="I36" s="845">
        <f t="shared" si="1"/>
        <v>0.06999999999999995</v>
      </c>
      <c r="J36" s="217">
        <f>+H36/E36</f>
        <v>1.075268817204301</v>
      </c>
    </row>
    <row r="37" spans="1:10" ht="12.75" customHeight="1">
      <c r="A37" s="1372"/>
      <c r="B37" s="697" t="s">
        <v>114</v>
      </c>
      <c r="C37" s="339">
        <v>0.17</v>
      </c>
      <c r="D37" s="337"/>
      <c r="E37" s="729">
        <f t="shared" si="4"/>
        <v>0.17</v>
      </c>
      <c r="F37" s="232">
        <v>0</v>
      </c>
      <c r="G37" s="215"/>
      <c r="H37" s="216">
        <f t="shared" si="0"/>
        <v>0</v>
      </c>
      <c r="I37" s="845">
        <f t="shared" si="1"/>
        <v>-0.17</v>
      </c>
      <c r="J37" s="217">
        <f>+H37/E37</f>
        <v>0</v>
      </c>
    </row>
    <row r="38" spans="1:10" s="219" customFormat="1" ht="12.75" customHeight="1">
      <c r="A38" s="1372"/>
      <c r="B38" s="697" t="s">
        <v>115</v>
      </c>
      <c r="C38" s="339">
        <v>0</v>
      </c>
      <c r="D38" s="337"/>
      <c r="E38" s="729">
        <f t="shared" si="4"/>
        <v>0</v>
      </c>
      <c r="F38" s="232">
        <v>0</v>
      </c>
      <c r="G38" s="215"/>
      <c r="H38" s="216">
        <f t="shared" si="0"/>
        <v>0</v>
      </c>
      <c r="I38" s="845">
        <f t="shared" si="1"/>
        <v>0</v>
      </c>
      <c r="J38" s="217"/>
    </row>
    <row r="39" spans="1:10" s="219" customFormat="1" ht="12.75" customHeight="1">
      <c r="A39" s="1372"/>
      <c r="B39" s="697" t="s">
        <v>116</v>
      </c>
      <c r="C39" s="339">
        <v>0</v>
      </c>
      <c r="D39" s="337"/>
      <c r="E39" s="729">
        <f t="shared" si="4"/>
        <v>0</v>
      </c>
      <c r="F39" s="232">
        <v>0</v>
      </c>
      <c r="G39" s="215"/>
      <c r="H39" s="216">
        <f t="shared" si="0"/>
        <v>0</v>
      </c>
      <c r="I39" s="845">
        <f t="shared" si="1"/>
        <v>0</v>
      </c>
      <c r="J39" s="217"/>
    </row>
    <row r="40" spans="1:10" s="219" customFormat="1" ht="12.75" customHeight="1">
      <c r="A40" s="1373" t="s">
        <v>378</v>
      </c>
      <c r="B40" s="1374"/>
      <c r="C40" s="339">
        <v>0</v>
      </c>
      <c r="D40" s="337"/>
      <c r="E40" s="729">
        <f t="shared" si="4"/>
        <v>0</v>
      </c>
      <c r="F40" s="232">
        <v>0</v>
      </c>
      <c r="G40" s="215"/>
      <c r="H40" s="216">
        <f t="shared" si="0"/>
        <v>0</v>
      </c>
      <c r="I40" s="845">
        <f t="shared" si="1"/>
        <v>0</v>
      </c>
      <c r="J40" s="217"/>
    </row>
    <row r="41" spans="1:10" s="219" customFormat="1" ht="12.75" customHeight="1">
      <c r="A41" s="1373" t="s">
        <v>379</v>
      </c>
      <c r="B41" s="1374"/>
      <c r="C41" s="339">
        <v>707.48</v>
      </c>
      <c r="D41" s="337"/>
      <c r="E41" s="729">
        <f t="shared" si="4"/>
        <v>707.48</v>
      </c>
      <c r="F41" s="232">
        <v>708</v>
      </c>
      <c r="G41" s="215"/>
      <c r="H41" s="216">
        <f t="shared" si="0"/>
        <v>708</v>
      </c>
      <c r="I41" s="845">
        <f t="shared" si="1"/>
        <v>0.5199999999999818</v>
      </c>
      <c r="J41" s="217">
        <f>+H41/E41</f>
        <v>1.0007350031096285</v>
      </c>
    </row>
    <row r="42" spans="1:10" s="219" customFormat="1" ht="12.75" customHeight="1">
      <c r="A42" s="1370" t="s">
        <v>117</v>
      </c>
      <c r="B42" s="1371"/>
      <c r="C42" s="339">
        <v>30.48</v>
      </c>
      <c r="D42" s="337"/>
      <c r="E42" s="729">
        <f t="shared" si="4"/>
        <v>30.48</v>
      </c>
      <c r="F42" s="232">
        <v>40</v>
      </c>
      <c r="G42" s="215"/>
      <c r="H42" s="216">
        <f t="shared" si="0"/>
        <v>40</v>
      </c>
      <c r="I42" s="845">
        <f t="shared" si="1"/>
        <v>9.52</v>
      </c>
      <c r="J42" s="217">
        <f>+H42/E42</f>
        <v>1.3123359580052494</v>
      </c>
    </row>
    <row r="43" spans="1:10" s="219" customFormat="1" ht="12.75" customHeight="1">
      <c r="A43" s="1370" t="s">
        <v>118</v>
      </c>
      <c r="B43" s="1635"/>
      <c r="C43" s="339">
        <v>150.95</v>
      </c>
      <c r="D43" s="337"/>
      <c r="E43" s="729">
        <f t="shared" si="4"/>
        <v>150.95</v>
      </c>
      <c r="F43" s="232">
        <v>151</v>
      </c>
      <c r="G43" s="215"/>
      <c r="H43" s="216">
        <f aca="true" t="shared" si="5" ref="H43:H76">SUM(F43:G43)</f>
        <v>151</v>
      </c>
      <c r="I43" s="845">
        <f aca="true" t="shared" si="6" ref="I43:I76">+H43-E43</f>
        <v>0.05000000000001137</v>
      </c>
      <c r="J43" s="217">
        <f>+H43/E43</f>
        <v>1.0003312355084466</v>
      </c>
    </row>
    <row r="44" spans="1:10" s="219" customFormat="1" ht="12.75" customHeight="1">
      <c r="A44" s="1372" t="s">
        <v>96</v>
      </c>
      <c r="B44" s="703" t="s">
        <v>119</v>
      </c>
      <c r="C44" s="339">
        <v>46.67</v>
      </c>
      <c r="D44" s="337"/>
      <c r="E44" s="729">
        <f t="shared" si="4"/>
        <v>46.67</v>
      </c>
      <c r="F44" s="232">
        <v>47</v>
      </c>
      <c r="G44" s="215"/>
      <c r="H44" s="216">
        <f t="shared" si="5"/>
        <v>47</v>
      </c>
      <c r="I44" s="845">
        <f t="shared" si="6"/>
        <v>0.3299999999999983</v>
      </c>
      <c r="J44" s="217">
        <f>+H44/E44</f>
        <v>1.0070709235054638</v>
      </c>
    </row>
    <row r="45" spans="1:10" s="219" customFormat="1" ht="12.75" customHeight="1">
      <c r="A45" s="1372"/>
      <c r="B45" s="704" t="s">
        <v>120</v>
      </c>
      <c r="C45" s="339">
        <v>0</v>
      </c>
      <c r="D45" s="337"/>
      <c r="E45" s="729">
        <f t="shared" si="4"/>
        <v>0</v>
      </c>
      <c r="F45" s="232">
        <v>0</v>
      </c>
      <c r="G45" s="215"/>
      <c r="H45" s="216">
        <f t="shared" si="5"/>
        <v>0</v>
      </c>
      <c r="I45" s="845">
        <f t="shared" si="6"/>
        <v>0</v>
      </c>
      <c r="J45" s="217"/>
    </row>
    <row r="46" spans="1:10" s="219" customFormat="1" ht="12.75" customHeight="1">
      <c r="A46" s="1372"/>
      <c r="B46" s="697" t="s">
        <v>121</v>
      </c>
      <c r="C46" s="339">
        <v>31.48</v>
      </c>
      <c r="D46" s="337"/>
      <c r="E46" s="729">
        <f t="shared" si="4"/>
        <v>31.48</v>
      </c>
      <c r="F46" s="232">
        <v>31</v>
      </c>
      <c r="G46" s="215"/>
      <c r="H46" s="216">
        <f t="shared" si="5"/>
        <v>31</v>
      </c>
      <c r="I46" s="845">
        <f t="shared" si="6"/>
        <v>-0.4800000000000004</v>
      </c>
      <c r="J46" s="217">
        <f>+H46/E46</f>
        <v>0.9847522236340533</v>
      </c>
    </row>
    <row r="47" spans="1:10" ht="12.75" customHeight="1">
      <c r="A47" s="1372"/>
      <c r="B47" s="704" t="s">
        <v>122</v>
      </c>
      <c r="C47" s="339">
        <v>27.03</v>
      </c>
      <c r="D47" s="337"/>
      <c r="E47" s="729">
        <f t="shared" si="4"/>
        <v>27.03</v>
      </c>
      <c r="F47" s="232">
        <v>27</v>
      </c>
      <c r="G47" s="215"/>
      <c r="H47" s="216">
        <f t="shared" si="5"/>
        <v>27</v>
      </c>
      <c r="I47" s="845">
        <f t="shared" si="6"/>
        <v>-0.030000000000001137</v>
      </c>
      <c r="J47" s="217">
        <f>+H47/E47</f>
        <v>0.9988901220865705</v>
      </c>
    </row>
    <row r="48" spans="1:10" ht="12.75" customHeight="1">
      <c r="A48" s="1411" t="s">
        <v>126</v>
      </c>
      <c r="B48" s="1412"/>
      <c r="C48" s="339">
        <v>35.53</v>
      </c>
      <c r="D48" s="337"/>
      <c r="E48" s="729">
        <f t="shared" si="4"/>
        <v>35.53</v>
      </c>
      <c r="F48" s="232">
        <v>73</v>
      </c>
      <c r="G48" s="215"/>
      <c r="H48" s="216">
        <f t="shared" si="5"/>
        <v>73</v>
      </c>
      <c r="I48" s="845">
        <f t="shared" si="6"/>
        <v>37.47</v>
      </c>
      <c r="J48" s="217">
        <f>+H48/E48</f>
        <v>2.0546017450042218</v>
      </c>
    </row>
    <row r="49" spans="1:10" s="219" customFormat="1" ht="12.75" customHeight="1">
      <c r="A49" s="1367" t="s">
        <v>96</v>
      </c>
      <c r="B49" s="697" t="s">
        <v>127</v>
      </c>
      <c r="C49" s="339">
        <v>31.96</v>
      </c>
      <c r="D49" s="337"/>
      <c r="E49" s="729">
        <f t="shared" si="4"/>
        <v>31.96</v>
      </c>
      <c r="F49" s="232">
        <v>68</v>
      </c>
      <c r="G49" s="215"/>
      <c r="H49" s="216">
        <f t="shared" si="5"/>
        <v>68</v>
      </c>
      <c r="I49" s="845">
        <f t="shared" si="6"/>
        <v>36.04</v>
      </c>
      <c r="J49" s="217">
        <f>+H49/E49</f>
        <v>2.127659574468085</v>
      </c>
    </row>
    <row r="50" spans="1:10" s="219" customFormat="1" ht="12.75" customHeight="1">
      <c r="A50" s="1367"/>
      <c r="B50" s="697" t="s">
        <v>128</v>
      </c>
      <c r="C50" s="339">
        <v>3.57</v>
      </c>
      <c r="D50" s="337"/>
      <c r="E50" s="729">
        <f t="shared" si="4"/>
        <v>3.57</v>
      </c>
      <c r="F50" s="232">
        <v>5</v>
      </c>
      <c r="G50" s="215"/>
      <c r="H50" s="216">
        <f t="shared" si="5"/>
        <v>5</v>
      </c>
      <c r="I50" s="845">
        <f t="shared" si="6"/>
        <v>1.4300000000000002</v>
      </c>
      <c r="J50" s="217">
        <f aca="true" t="shared" si="7" ref="J50:J56">+H50/E50</f>
        <v>1.400560224089636</v>
      </c>
    </row>
    <row r="51" spans="1:10" s="219" customFormat="1" ht="12.75" customHeight="1">
      <c r="A51" s="1375" t="s">
        <v>380</v>
      </c>
      <c r="B51" s="1376"/>
      <c r="C51" s="339">
        <v>13.38</v>
      </c>
      <c r="D51" s="337"/>
      <c r="E51" s="729">
        <f t="shared" si="4"/>
        <v>13.38</v>
      </c>
      <c r="F51" s="232">
        <v>23</v>
      </c>
      <c r="G51" s="215"/>
      <c r="H51" s="216">
        <f t="shared" si="5"/>
        <v>23</v>
      </c>
      <c r="I51" s="845">
        <f t="shared" si="6"/>
        <v>9.62</v>
      </c>
      <c r="J51" s="217">
        <f t="shared" si="7"/>
        <v>1.71898355754858</v>
      </c>
    </row>
    <row r="52" spans="1:11" s="219" customFormat="1" ht="12.75" customHeight="1">
      <c r="A52" s="1411" t="s">
        <v>129</v>
      </c>
      <c r="B52" s="1412"/>
      <c r="C52" s="339">
        <v>34.55</v>
      </c>
      <c r="D52" s="337"/>
      <c r="E52" s="729">
        <f t="shared" si="4"/>
        <v>34.55</v>
      </c>
      <c r="F52" s="232">
        <v>35</v>
      </c>
      <c r="G52" s="233"/>
      <c r="H52" s="216">
        <f t="shared" si="5"/>
        <v>35</v>
      </c>
      <c r="I52" s="845">
        <f t="shared" si="6"/>
        <v>0.45000000000000284</v>
      </c>
      <c r="J52" s="217">
        <f t="shared" si="7"/>
        <v>1.0130246020260494</v>
      </c>
      <c r="K52" s="238"/>
    </row>
    <row r="53" spans="1:11" ht="12.75" customHeight="1">
      <c r="A53" s="1413" t="s">
        <v>381</v>
      </c>
      <c r="B53" s="1414"/>
      <c r="C53" s="339">
        <v>0</v>
      </c>
      <c r="D53" s="337"/>
      <c r="E53" s="729">
        <f t="shared" si="4"/>
        <v>0</v>
      </c>
      <c r="F53" s="232">
        <v>5</v>
      </c>
      <c r="G53" s="233"/>
      <c r="H53" s="216">
        <f t="shared" si="5"/>
        <v>5</v>
      </c>
      <c r="I53" s="845">
        <f t="shared" si="6"/>
        <v>5</v>
      </c>
      <c r="J53" s="217"/>
      <c r="K53" s="239"/>
    </row>
    <row r="54" spans="1:11" s="219" customFormat="1" ht="12.75" customHeight="1">
      <c r="A54" s="1415" t="s">
        <v>130</v>
      </c>
      <c r="B54" s="1416"/>
      <c r="C54" s="818">
        <v>411.97</v>
      </c>
      <c r="D54" s="813">
        <v>0</v>
      </c>
      <c r="E54" s="838">
        <f t="shared" si="4"/>
        <v>411.97</v>
      </c>
      <c r="F54" s="821">
        <v>474</v>
      </c>
      <c r="G54" s="826">
        <v>0</v>
      </c>
      <c r="H54" s="814">
        <f t="shared" si="5"/>
        <v>474</v>
      </c>
      <c r="I54" s="846">
        <f t="shared" si="6"/>
        <v>62.02999999999997</v>
      </c>
      <c r="J54" s="817">
        <f t="shared" si="7"/>
        <v>1.1505692162050634</v>
      </c>
      <c r="K54" s="238"/>
    </row>
    <row r="55" spans="1:11" s="219" customFormat="1" ht="12.75" customHeight="1">
      <c r="A55" s="1632" t="s">
        <v>131</v>
      </c>
      <c r="B55" s="1644"/>
      <c r="C55" s="339">
        <v>118.79</v>
      </c>
      <c r="D55" s="337"/>
      <c r="E55" s="729">
        <f t="shared" si="4"/>
        <v>118.79</v>
      </c>
      <c r="F55" s="232">
        <v>139</v>
      </c>
      <c r="G55" s="233"/>
      <c r="H55" s="216">
        <f t="shared" si="5"/>
        <v>139</v>
      </c>
      <c r="I55" s="845">
        <f t="shared" si="6"/>
        <v>20.209999999999994</v>
      </c>
      <c r="J55" s="217">
        <f t="shared" si="7"/>
        <v>1.1701321660072397</v>
      </c>
      <c r="K55" s="238"/>
    </row>
    <row r="56" spans="1:10" s="219" customFormat="1" ht="12.75" customHeight="1">
      <c r="A56" s="1632" t="s">
        <v>132</v>
      </c>
      <c r="B56" s="1644"/>
      <c r="C56" s="339">
        <v>88.73</v>
      </c>
      <c r="D56" s="337"/>
      <c r="E56" s="729">
        <f t="shared" si="4"/>
        <v>88.73</v>
      </c>
      <c r="F56" s="232">
        <v>109</v>
      </c>
      <c r="G56" s="233"/>
      <c r="H56" s="216">
        <f t="shared" si="5"/>
        <v>109</v>
      </c>
      <c r="I56" s="845">
        <f t="shared" si="6"/>
        <v>20.269999999999996</v>
      </c>
      <c r="J56" s="217">
        <f t="shared" si="7"/>
        <v>1.2284458469514257</v>
      </c>
    </row>
    <row r="57" spans="1:11" ht="12.75" customHeight="1">
      <c r="A57" s="1632" t="s">
        <v>133</v>
      </c>
      <c r="B57" s="1412"/>
      <c r="C57" s="339">
        <v>0</v>
      </c>
      <c r="D57" s="337"/>
      <c r="E57" s="729">
        <f t="shared" si="4"/>
        <v>0</v>
      </c>
      <c r="F57" s="232">
        <v>0</v>
      </c>
      <c r="G57" s="215"/>
      <c r="H57" s="216">
        <f t="shared" si="5"/>
        <v>0</v>
      </c>
      <c r="I57" s="845">
        <f t="shared" si="6"/>
        <v>0</v>
      </c>
      <c r="J57" s="217"/>
      <c r="K57" s="239"/>
    </row>
    <row r="58" spans="1:11" s="219" customFormat="1" ht="12.75" customHeight="1">
      <c r="A58" s="1632" t="s">
        <v>134</v>
      </c>
      <c r="B58" s="1644"/>
      <c r="C58" s="339">
        <v>204.45</v>
      </c>
      <c r="D58" s="337"/>
      <c r="E58" s="729">
        <f t="shared" si="4"/>
        <v>204.45</v>
      </c>
      <c r="F58" s="232">
        <v>226</v>
      </c>
      <c r="G58" s="215"/>
      <c r="H58" s="216">
        <f t="shared" si="5"/>
        <v>226</v>
      </c>
      <c r="I58" s="845">
        <f t="shared" si="6"/>
        <v>21.55000000000001</v>
      </c>
      <c r="J58" s="217">
        <f aca="true" t="shared" si="8" ref="J58:J93">+H58/E58</f>
        <v>1.1054047444362927</v>
      </c>
      <c r="K58" s="238"/>
    </row>
    <row r="59" spans="1:10" s="219" customFormat="1" ht="12.75" customHeight="1">
      <c r="A59" s="1362" t="s">
        <v>135</v>
      </c>
      <c r="B59" s="1363"/>
      <c r="C59" s="818">
        <v>0</v>
      </c>
      <c r="D59" s="813"/>
      <c r="E59" s="838">
        <f t="shared" si="4"/>
        <v>0</v>
      </c>
      <c r="F59" s="821">
        <v>0</v>
      </c>
      <c r="G59" s="816"/>
      <c r="H59" s="814">
        <f t="shared" si="5"/>
        <v>0</v>
      </c>
      <c r="I59" s="846">
        <f t="shared" si="6"/>
        <v>0</v>
      </c>
      <c r="J59" s="817"/>
    </row>
    <row r="60" spans="1:10" ht="12.75" customHeight="1">
      <c r="A60" s="1362" t="s">
        <v>136</v>
      </c>
      <c r="B60" s="1363"/>
      <c r="C60" s="818">
        <v>0</v>
      </c>
      <c r="D60" s="813"/>
      <c r="E60" s="838">
        <f t="shared" si="4"/>
        <v>0</v>
      </c>
      <c r="F60" s="821">
        <v>0</v>
      </c>
      <c r="G60" s="816"/>
      <c r="H60" s="814">
        <f t="shared" si="5"/>
        <v>0</v>
      </c>
      <c r="I60" s="846">
        <f t="shared" si="6"/>
        <v>0</v>
      </c>
      <c r="J60" s="817"/>
    </row>
    <row r="61" spans="1:10" ht="12.75" customHeight="1">
      <c r="A61" s="1415" t="s">
        <v>382</v>
      </c>
      <c r="B61" s="1416"/>
      <c r="C61" s="827">
        <v>0</v>
      </c>
      <c r="D61" s="828"/>
      <c r="E61" s="838">
        <f t="shared" si="4"/>
        <v>0</v>
      </c>
      <c r="F61" s="821">
        <v>0</v>
      </c>
      <c r="G61" s="816"/>
      <c r="H61" s="814">
        <f t="shared" si="5"/>
        <v>0</v>
      </c>
      <c r="I61" s="846">
        <f t="shared" si="6"/>
        <v>0</v>
      </c>
      <c r="J61" s="817"/>
    </row>
    <row r="62" spans="1:10" ht="12.75" customHeight="1">
      <c r="A62" s="1415" t="s">
        <v>383</v>
      </c>
      <c r="B62" s="1416"/>
      <c r="C62" s="818">
        <v>0</v>
      </c>
      <c r="D62" s="813"/>
      <c r="E62" s="838">
        <f t="shared" si="4"/>
        <v>0</v>
      </c>
      <c r="F62" s="821"/>
      <c r="G62" s="816"/>
      <c r="H62" s="814">
        <f t="shared" si="5"/>
        <v>0</v>
      </c>
      <c r="I62" s="846">
        <f t="shared" si="6"/>
        <v>0</v>
      </c>
      <c r="J62" s="817"/>
    </row>
    <row r="63" spans="1:10" s="219" customFormat="1" ht="12.75" customHeight="1">
      <c r="A63" s="1415" t="s">
        <v>384</v>
      </c>
      <c r="B63" s="1416"/>
      <c r="C63" s="818">
        <v>0</v>
      </c>
      <c r="D63" s="813"/>
      <c r="E63" s="838">
        <f t="shared" si="4"/>
        <v>0</v>
      </c>
      <c r="F63" s="821">
        <v>0</v>
      </c>
      <c r="G63" s="816"/>
      <c r="H63" s="814">
        <f t="shared" si="5"/>
        <v>0</v>
      </c>
      <c r="I63" s="846">
        <f t="shared" si="6"/>
        <v>0</v>
      </c>
      <c r="J63" s="817"/>
    </row>
    <row r="64" spans="1:10" s="219" customFormat="1" ht="12.75" customHeight="1">
      <c r="A64" s="1362" t="s">
        <v>461</v>
      </c>
      <c r="B64" s="1363"/>
      <c r="C64" s="818">
        <v>252.04</v>
      </c>
      <c r="D64" s="813"/>
      <c r="E64" s="838">
        <f t="shared" si="4"/>
        <v>252.04</v>
      </c>
      <c r="F64" s="821">
        <v>360</v>
      </c>
      <c r="G64" s="816"/>
      <c r="H64" s="814">
        <f t="shared" si="5"/>
        <v>360</v>
      </c>
      <c r="I64" s="846">
        <f t="shared" si="6"/>
        <v>107.96000000000001</v>
      </c>
      <c r="J64" s="817">
        <f t="shared" si="8"/>
        <v>1.4283447071893351</v>
      </c>
    </row>
    <row r="65" spans="1:10" s="219" customFormat="1" ht="12.75" customHeight="1">
      <c r="A65" s="1626" t="s">
        <v>137</v>
      </c>
      <c r="B65" s="1627"/>
      <c r="C65" s="339">
        <v>18.14</v>
      </c>
      <c r="D65" s="337">
        <v>0</v>
      </c>
      <c r="E65" s="729">
        <f t="shared" si="4"/>
        <v>18.14</v>
      </c>
      <c r="F65" s="232">
        <v>135</v>
      </c>
      <c r="G65" s="215">
        <v>0</v>
      </c>
      <c r="H65" s="216">
        <f t="shared" si="5"/>
        <v>135</v>
      </c>
      <c r="I65" s="845">
        <f t="shared" si="6"/>
        <v>116.86</v>
      </c>
      <c r="J65" s="217">
        <f t="shared" si="8"/>
        <v>7.4421168687982355</v>
      </c>
    </row>
    <row r="66" spans="1:10" ht="12.75" customHeight="1">
      <c r="A66" s="1417" t="s">
        <v>96</v>
      </c>
      <c r="B66" s="697" t="s">
        <v>138</v>
      </c>
      <c r="C66" s="339">
        <v>0</v>
      </c>
      <c r="D66" s="337">
        <v>0</v>
      </c>
      <c r="E66" s="729">
        <f t="shared" si="4"/>
        <v>0</v>
      </c>
      <c r="F66" s="232">
        <v>0</v>
      </c>
      <c r="G66" s="215">
        <v>0</v>
      </c>
      <c r="H66" s="216">
        <f t="shared" si="5"/>
        <v>0</v>
      </c>
      <c r="I66" s="845">
        <f t="shared" si="6"/>
        <v>0</v>
      </c>
      <c r="J66" s="217"/>
    </row>
    <row r="67" spans="1:10" ht="12.75" customHeight="1">
      <c r="A67" s="1418"/>
      <c r="B67" s="697" t="s">
        <v>139</v>
      </c>
      <c r="C67" s="339">
        <v>0</v>
      </c>
      <c r="D67" s="337"/>
      <c r="E67" s="729">
        <f t="shared" si="4"/>
        <v>0</v>
      </c>
      <c r="F67" s="232">
        <v>0</v>
      </c>
      <c r="G67" s="215"/>
      <c r="H67" s="216">
        <f t="shared" si="5"/>
        <v>0</v>
      </c>
      <c r="I67" s="845">
        <f t="shared" si="6"/>
        <v>0</v>
      </c>
      <c r="J67" s="217"/>
    </row>
    <row r="68" spans="1:10" ht="12.75" customHeight="1">
      <c r="A68" s="1418"/>
      <c r="B68" s="697" t="s">
        <v>140</v>
      </c>
      <c r="C68" s="339">
        <v>18.14</v>
      </c>
      <c r="D68" s="337">
        <v>0</v>
      </c>
      <c r="E68" s="729">
        <f t="shared" si="4"/>
        <v>18.14</v>
      </c>
      <c r="F68" s="232">
        <v>135</v>
      </c>
      <c r="G68" s="215">
        <v>0</v>
      </c>
      <c r="H68" s="216">
        <f t="shared" si="5"/>
        <v>135</v>
      </c>
      <c r="I68" s="845">
        <f t="shared" si="6"/>
        <v>116.86</v>
      </c>
      <c r="J68" s="217">
        <f t="shared" si="8"/>
        <v>7.4421168687982355</v>
      </c>
    </row>
    <row r="69" spans="1:10" ht="12.75" customHeight="1">
      <c r="A69" s="1626" t="s">
        <v>141</v>
      </c>
      <c r="B69" s="1627"/>
      <c r="C69" s="340">
        <v>225.12</v>
      </c>
      <c r="D69" s="341"/>
      <c r="E69" s="729">
        <f t="shared" si="4"/>
        <v>225.12</v>
      </c>
      <c r="F69" s="232">
        <v>225</v>
      </c>
      <c r="G69" s="215"/>
      <c r="H69" s="216">
        <f t="shared" si="5"/>
        <v>225</v>
      </c>
      <c r="I69" s="845">
        <f t="shared" si="6"/>
        <v>-0.12000000000000455</v>
      </c>
      <c r="J69" s="217">
        <f t="shared" si="8"/>
        <v>0.9994669509594882</v>
      </c>
    </row>
    <row r="70" spans="1:10" s="219" customFormat="1" ht="12.75" customHeight="1">
      <c r="A70" s="1423" t="s">
        <v>96</v>
      </c>
      <c r="B70" s="705" t="s">
        <v>142</v>
      </c>
      <c r="C70" s="338">
        <v>0</v>
      </c>
      <c r="D70" s="341"/>
      <c r="E70" s="729">
        <f t="shared" si="4"/>
        <v>0</v>
      </c>
      <c r="F70" s="232">
        <v>0</v>
      </c>
      <c r="G70" s="215"/>
      <c r="H70" s="216">
        <f t="shared" si="5"/>
        <v>0</v>
      </c>
      <c r="I70" s="845">
        <f t="shared" si="6"/>
        <v>0</v>
      </c>
      <c r="J70" s="217"/>
    </row>
    <row r="71" spans="1:10" s="219" customFormat="1" ht="12.75" customHeight="1">
      <c r="A71" s="1424"/>
      <c r="B71" s="705" t="s">
        <v>143</v>
      </c>
      <c r="C71" s="338">
        <v>0.22</v>
      </c>
      <c r="D71" s="337"/>
      <c r="E71" s="729">
        <f t="shared" si="4"/>
        <v>0.22</v>
      </c>
      <c r="F71" s="232">
        <v>1</v>
      </c>
      <c r="G71" s="215"/>
      <c r="H71" s="216">
        <f t="shared" si="5"/>
        <v>1</v>
      </c>
      <c r="I71" s="845">
        <f t="shared" si="6"/>
        <v>0.78</v>
      </c>
      <c r="J71" s="217">
        <f t="shared" si="8"/>
        <v>4.545454545454546</v>
      </c>
    </row>
    <row r="72" spans="1:10" s="219" customFormat="1" ht="12.75" customHeight="1">
      <c r="A72" s="1424"/>
      <c r="B72" s="705" t="s">
        <v>144</v>
      </c>
      <c r="C72" s="338">
        <v>0</v>
      </c>
      <c r="D72" s="341"/>
      <c r="E72" s="729">
        <f t="shared" si="4"/>
        <v>0</v>
      </c>
      <c r="F72" s="232">
        <v>0</v>
      </c>
      <c r="G72" s="215"/>
      <c r="H72" s="216">
        <f t="shared" si="5"/>
        <v>0</v>
      </c>
      <c r="I72" s="845">
        <f t="shared" si="6"/>
        <v>0</v>
      </c>
      <c r="J72" s="217"/>
    </row>
    <row r="73" spans="1:10" ht="12.75" customHeight="1">
      <c r="A73" s="1424"/>
      <c r="B73" s="705" t="s">
        <v>385</v>
      </c>
      <c r="C73" s="339">
        <v>22.73</v>
      </c>
      <c r="D73" s="337"/>
      <c r="E73" s="729">
        <f t="shared" si="4"/>
        <v>22.73</v>
      </c>
      <c r="F73" s="232">
        <v>22</v>
      </c>
      <c r="G73" s="215"/>
      <c r="H73" s="216">
        <f t="shared" si="5"/>
        <v>22</v>
      </c>
      <c r="I73" s="845">
        <f t="shared" si="6"/>
        <v>-0.7300000000000004</v>
      </c>
      <c r="J73" s="217">
        <f t="shared" si="8"/>
        <v>0.9678838539375275</v>
      </c>
    </row>
    <row r="74" spans="1:10" s="219" customFormat="1" ht="12.75" customHeight="1">
      <c r="A74" s="1424"/>
      <c r="B74" s="705" t="s">
        <v>145</v>
      </c>
      <c r="C74" s="339">
        <v>42.19</v>
      </c>
      <c r="D74" s="337"/>
      <c r="E74" s="729">
        <f t="shared" si="4"/>
        <v>42.19</v>
      </c>
      <c r="F74" s="232">
        <v>42</v>
      </c>
      <c r="G74" s="215"/>
      <c r="H74" s="216">
        <f t="shared" si="5"/>
        <v>42</v>
      </c>
      <c r="I74" s="845">
        <f t="shared" si="6"/>
        <v>-0.18999999999999773</v>
      </c>
      <c r="J74" s="217">
        <f t="shared" si="8"/>
        <v>0.9954965631666273</v>
      </c>
    </row>
    <row r="75" spans="1:10" s="219" customFormat="1" ht="12.75" customHeight="1">
      <c r="A75" s="1425"/>
      <c r="B75" s="705" t="s">
        <v>146</v>
      </c>
      <c r="C75" s="339">
        <v>10.62</v>
      </c>
      <c r="D75" s="337"/>
      <c r="E75" s="729">
        <f t="shared" si="4"/>
        <v>10.62</v>
      </c>
      <c r="F75" s="232">
        <v>11</v>
      </c>
      <c r="G75" s="215"/>
      <c r="H75" s="216">
        <f t="shared" si="5"/>
        <v>11</v>
      </c>
      <c r="I75" s="845">
        <f t="shared" si="6"/>
        <v>0.3800000000000008</v>
      </c>
      <c r="J75" s="217">
        <f t="shared" si="8"/>
        <v>1.0357815442561207</v>
      </c>
    </row>
    <row r="76" spans="1:10" s="219" customFormat="1" ht="12.75" customHeight="1">
      <c r="A76" s="1362" t="s">
        <v>466</v>
      </c>
      <c r="B76" s="1363"/>
      <c r="C76" s="818">
        <v>9074.380000000001</v>
      </c>
      <c r="D76" s="813">
        <v>0</v>
      </c>
      <c r="E76" s="838">
        <f t="shared" si="4"/>
        <v>9074.380000000001</v>
      </c>
      <c r="F76" s="821">
        <v>9279</v>
      </c>
      <c r="G76" s="816">
        <v>0</v>
      </c>
      <c r="H76" s="814">
        <f t="shared" si="5"/>
        <v>9279</v>
      </c>
      <c r="I76" s="846">
        <f t="shared" si="6"/>
        <v>204.61999999999898</v>
      </c>
      <c r="J76" s="817">
        <f t="shared" si="8"/>
        <v>1.0225491989535371</v>
      </c>
    </row>
    <row r="77" spans="1:10" s="219" customFormat="1" ht="12.75" customHeight="1">
      <c r="A77" s="1628" t="s">
        <v>148</v>
      </c>
      <c r="B77" s="1629"/>
      <c r="C77" s="339">
        <v>6713.56</v>
      </c>
      <c r="D77" s="337"/>
      <c r="E77" s="729">
        <f t="shared" si="4"/>
        <v>6713.56</v>
      </c>
      <c r="F77" s="232">
        <v>6874</v>
      </c>
      <c r="G77" s="215"/>
      <c r="H77" s="216">
        <f aca="true" t="shared" si="9" ref="H77:H95">SUM(F77:G77)</f>
        <v>6874</v>
      </c>
      <c r="I77" s="845">
        <f aca="true" t="shared" si="10" ref="I77:I93">+H77-E77</f>
        <v>160.4399999999996</v>
      </c>
      <c r="J77" s="217">
        <f t="shared" si="8"/>
        <v>1.0238979021562329</v>
      </c>
    </row>
    <row r="78" spans="1:10" s="219" customFormat="1" ht="12.75" customHeight="1">
      <c r="A78" s="1382" t="s">
        <v>96</v>
      </c>
      <c r="B78" s="695" t="s">
        <v>149</v>
      </c>
      <c r="C78" s="339">
        <v>6683.56</v>
      </c>
      <c r="D78" s="337"/>
      <c r="E78" s="729">
        <f t="shared" si="4"/>
        <v>6683.56</v>
      </c>
      <c r="F78" s="232">
        <v>6814</v>
      </c>
      <c r="G78" s="215"/>
      <c r="H78" s="216">
        <f t="shared" si="9"/>
        <v>6814</v>
      </c>
      <c r="I78" s="845">
        <f t="shared" si="10"/>
        <v>130.4399999999996</v>
      </c>
      <c r="J78" s="217">
        <f t="shared" si="8"/>
        <v>1.0195165450747805</v>
      </c>
    </row>
    <row r="79" spans="1:10" ht="12.75" customHeight="1">
      <c r="A79" s="1383"/>
      <c r="B79" s="705" t="s">
        <v>150</v>
      </c>
      <c r="C79" s="340">
        <v>30</v>
      </c>
      <c r="D79" s="341"/>
      <c r="E79" s="729">
        <f t="shared" si="4"/>
        <v>30</v>
      </c>
      <c r="F79" s="232">
        <v>60</v>
      </c>
      <c r="G79" s="215"/>
      <c r="H79" s="216">
        <f t="shared" si="9"/>
        <v>60</v>
      </c>
      <c r="I79" s="845">
        <f t="shared" si="10"/>
        <v>30</v>
      </c>
      <c r="J79" s="217">
        <f t="shared" si="8"/>
        <v>2</v>
      </c>
    </row>
    <row r="80" spans="1:10" ht="12.75" customHeight="1">
      <c r="A80" s="1626" t="s">
        <v>151</v>
      </c>
      <c r="B80" s="1627"/>
      <c r="C80" s="339">
        <v>2360.82</v>
      </c>
      <c r="D80" s="337"/>
      <c r="E80" s="729">
        <f t="shared" si="4"/>
        <v>2360.82</v>
      </c>
      <c r="F80" s="232">
        <v>2405</v>
      </c>
      <c r="G80" s="215"/>
      <c r="H80" s="216">
        <f t="shared" si="9"/>
        <v>2405</v>
      </c>
      <c r="I80" s="845">
        <f t="shared" si="10"/>
        <v>44.179999999999836</v>
      </c>
      <c r="J80" s="217">
        <f t="shared" si="8"/>
        <v>1.0187138367177506</v>
      </c>
    </row>
    <row r="81" spans="1:10" s="219" customFormat="1" ht="12.75" customHeight="1">
      <c r="A81" s="1362" t="s">
        <v>462</v>
      </c>
      <c r="B81" s="1363"/>
      <c r="C81" s="818">
        <v>13.93</v>
      </c>
      <c r="D81" s="813"/>
      <c r="E81" s="838">
        <f t="shared" si="4"/>
        <v>13.93</v>
      </c>
      <c r="F81" s="821">
        <v>2</v>
      </c>
      <c r="G81" s="816"/>
      <c r="H81" s="814">
        <f t="shared" si="9"/>
        <v>2</v>
      </c>
      <c r="I81" s="846">
        <f t="shared" si="10"/>
        <v>-11.93</v>
      </c>
      <c r="J81" s="817">
        <f t="shared" si="8"/>
        <v>0.14357501794687724</v>
      </c>
    </row>
    <row r="82" spans="1:10" s="219" customFormat="1" ht="12.75" customHeight="1">
      <c r="A82" s="1415" t="s">
        <v>463</v>
      </c>
      <c r="B82" s="1416"/>
      <c r="C82" s="818">
        <v>117.59</v>
      </c>
      <c r="D82" s="813"/>
      <c r="E82" s="838">
        <f t="shared" si="4"/>
        <v>117.59</v>
      </c>
      <c r="F82" s="821">
        <v>118</v>
      </c>
      <c r="G82" s="816"/>
      <c r="H82" s="814">
        <f t="shared" si="9"/>
        <v>118</v>
      </c>
      <c r="I82" s="846">
        <f t="shared" si="10"/>
        <v>0.4099999999999966</v>
      </c>
      <c r="J82" s="817">
        <f t="shared" si="8"/>
        <v>1.003486691045157</v>
      </c>
    </row>
    <row r="83" spans="1:10" ht="12.75" customHeight="1">
      <c r="A83" s="1360" t="s">
        <v>152</v>
      </c>
      <c r="B83" s="1361"/>
      <c r="C83" s="339">
        <v>0</v>
      </c>
      <c r="D83" s="337"/>
      <c r="E83" s="729">
        <f t="shared" si="4"/>
        <v>0</v>
      </c>
      <c r="F83" s="232">
        <v>0</v>
      </c>
      <c r="G83" s="215"/>
      <c r="H83" s="216">
        <f t="shared" si="9"/>
        <v>0</v>
      </c>
      <c r="I83" s="845">
        <f t="shared" si="10"/>
        <v>0</v>
      </c>
      <c r="J83" s="217"/>
    </row>
    <row r="84" spans="1:10" ht="12.75" customHeight="1">
      <c r="A84" s="1360" t="s">
        <v>386</v>
      </c>
      <c r="B84" s="1361"/>
      <c r="C84" s="339">
        <v>117.59</v>
      </c>
      <c r="D84" s="337"/>
      <c r="E84" s="729">
        <f t="shared" si="4"/>
        <v>117.59</v>
      </c>
      <c r="F84" s="232">
        <v>118</v>
      </c>
      <c r="G84" s="215"/>
      <c r="H84" s="216">
        <f t="shared" si="9"/>
        <v>118</v>
      </c>
      <c r="I84" s="845">
        <f t="shared" si="10"/>
        <v>0.4099999999999966</v>
      </c>
      <c r="J84" s="217">
        <f t="shared" si="8"/>
        <v>1.003486691045157</v>
      </c>
    </row>
    <row r="85" spans="1:10" ht="12.75" customHeight="1">
      <c r="A85" s="1362" t="s">
        <v>464</v>
      </c>
      <c r="B85" s="1363"/>
      <c r="C85" s="818">
        <v>268.21</v>
      </c>
      <c r="D85" s="813"/>
      <c r="E85" s="838">
        <f t="shared" si="4"/>
        <v>268.21</v>
      </c>
      <c r="F85" s="821">
        <v>295</v>
      </c>
      <c r="G85" s="816"/>
      <c r="H85" s="814">
        <f t="shared" si="9"/>
        <v>295</v>
      </c>
      <c r="I85" s="846">
        <f t="shared" si="10"/>
        <v>26.79000000000002</v>
      </c>
      <c r="J85" s="817">
        <f t="shared" si="8"/>
        <v>1.0998844189254688</v>
      </c>
    </row>
    <row r="86" spans="1:10" ht="12.75" customHeight="1">
      <c r="A86" s="1626" t="s">
        <v>153</v>
      </c>
      <c r="B86" s="1627"/>
      <c r="C86" s="339">
        <v>145.1</v>
      </c>
      <c r="D86" s="337"/>
      <c r="E86" s="729">
        <f t="shared" si="4"/>
        <v>145.1</v>
      </c>
      <c r="F86" s="232">
        <v>235</v>
      </c>
      <c r="G86" s="215"/>
      <c r="H86" s="216">
        <f t="shared" si="9"/>
        <v>235</v>
      </c>
      <c r="I86" s="845">
        <f t="shared" si="10"/>
        <v>89.9</v>
      </c>
      <c r="J86" s="217">
        <f t="shared" si="8"/>
        <v>1.6195727084769125</v>
      </c>
    </row>
    <row r="87" spans="1:10" s="219" customFormat="1" ht="12.75" customHeight="1">
      <c r="A87" s="1364" t="s">
        <v>96</v>
      </c>
      <c r="B87" s="705" t="s">
        <v>154</v>
      </c>
      <c r="C87" s="339">
        <v>0</v>
      </c>
      <c r="D87" s="337"/>
      <c r="E87" s="729">
        <f t="shared" si="4"/>
        <v>0</v>
      </c>
      <c r="F87" s="232">
        <v>46</v>
      </c>
      <c r="G87" s="215"/>
      <c r="H87" s="216">
        <f t="shared" si="9"/>
        <v>46</v>
      </c>
      <c r="I87" s="845">
        <f t="shared" si="10"/>
        <v>46</v>
      </c>
      <c r="J87" s="217"/>
    </row>
    <row r="88" spans="1:10" s="219" customFormat="1" ht="12.75" customHeight="1">
      <c r="A88" s="1364"/>
      <c r="B88" s="705" t="s">
        <v>155</v>
      </c>
      <c r="C88" s="339">
        <v>145.1</v>
      </c>
      <c r="D88" s="337"/>
      <c r="E88" s="729">
        <f t="shared" si="4"/>
        <v>145.1</v>
      </c>
      <c r="F88" s="232">
        <v>189</v>
      </c>
      <c r="G88" s="215"/>
      <c r="H88" s="216">
        <f t="shared" si="9"/>
        <v>189</v>
      </c>
      <c r="I88" s="845">
        <f t="shared" si="10"/>
        <v>43.900000000000006</v>
      </c>
      <c r="J88" s="217">
        <f t="shared" si="8"/>
        <v>1.3025499655410062</v>
      </c>
    </row>
    <row r="89" spans="1:10" ht="12.75" customHeight="1">
      <c r="A89" s="1365" t="s">
        <v>387</v>
      </c>
      <c r="B89" s="1366"/>
      <c r="C89" s="339">
        <v>123.11</v>
      </c>
      <c r="D89" s="337"/>
      <c r="E89" s="729">
        <f t="shared" si="4"/>
        <v>123.11</v>
      </c>
      <c r="F89" s="232">
        <v>60</v>
      </c>
      <c r="G89" s="215"/>
      <c r="H89" s="216">
        <f t="shared" si="9"/>
        <v>60</v>
      </c>
      <c r="I89" s="845">
        <f t="shared" si="10"/>
        <v>-63.11</v>
      </c>
      <c r="J89" s="217">
        <f t="shared" si="8"/>
        <v>0.48736901957598894</v>
      </c>
    </row>
    <row r="90" spans="1:10" ht="12.75" customHeight="1">
      <c r="A90" s="1367" t="s">
        <v>96</v>
      </c>
      <c r="B90" s="697" t="s">
        <v>123</v>
      </c>
      <c r="C90" s="339"/>
      <c r="D90" s="337"/>
      <c r="E90" s="729">
        <f t="shared" si="4"/>
        <v>0</v>
      </c>
      <c r="F90" s="232">
        <v>0</v>
      </c>
      <c r="G90" s="215"/>
      <c r="H90" s="216">
        <f t="shared" si="9"/>
        <v>0</v>
      </c>
      <c r="I90" s="845">
        <f t="shared" si="10"/>
        <v>0</v>
      </c>
      <c r="J90" s="217"/>
    </row>
    <row r="91" spans="1:10" s="219" customFormat="1" ht="12.75" customHeight="1">
      <c r="A91" s="1367"/>
      <c r="B91" s="697" t="s">
        <v>124</v>
      </c>
      <c r="C91" s="339">
        <v>27.19</v>
      </c>
      <c r="D91" s="337"/>
      <c r="E91" s="729">
        <f t="shared" si="4"/>
        <v>27.19</v>
      </c>
      <c r="F91" s="232">
        <v>50</v>
      </c>
      <c r="G91" s="215"/>
      <c r="H91" s="216">
        <f t="shared" si="9"/>
        <v>50</v>
      </c>
      <c r="I91" s="845">
        <f t="shared" si="10"/>
        <v>22.81</v>
      </c>
      <c r="J91" s="217">
        <f t="shared" si="8"/>
        <v>1.8389113644722324</v>
      </c>
    </row>
    <row r="92" spans="1:10" s="219" customFormat="1" ht="12.75" customHeight="1">
      <c r="A92" s="1367"/>
      <c r="B92" s="697" t="s">
        <v>125</v>
      </c>
      <c r="C92" s="339">
        <v>95.92</v>
      </c>
      <c r="D92" s="337"/>
      <c r="E92" s="729">
        <f t="shared" si="4"/>
        <v>95.92</v>
      </c>
      <c r="F92" s="232">
        <v>10</v>
      </c>
      <c r="G92" s="215"/>
      <c r="H92" s="216">
        <f t="shared" si="9"/>
        <v>10</v>
      </c>
      <c r="I92" s="845">
        <f t="shared" si="10"/>
        <v>-85.92</v>
      </c>
      <c r="J92" s="217">
        <f t="shared" si="8"/>
        <v>0.1042535446205171</v>
      </c>
    </row>
    <row r="93" spans="1:10" ht="12.75" customHeight="1">
      <c r="A93" s="1362" t="s">
        <v>156</v>
      </c>
      <c r="B93" s="1363"/>
      <c r="C93" s="818">
        <v>13.89</v>
      </c>
      <c r="D93" s="813"/>
      <c r="E93" s="838">
        <f t="shared" si="4"/>
        <v>13.89</v>
      </c>
      <c r="F93" s="821">
        <v>14</v>
      </c>
      <c r="G93" s="816"/>
      <c r="H93" s="814">
        <f t="shared" si="9"/>
        <v>14</v>
      </c>
      <c r="I93" s="846">
        <f t="shared" si="10"/>
        <v>0.10999999999999943</v>
      </c>
      <c r="J93" s="817">
        <f t="shared" si="8"/>
        <v>1.0079193664506838</v>
      </c>
    </row>
    <row r="94" spans="1:10" ht="12.75" customHeight="1" thickBot="1">
      <c r="A94" s="1350" t="s">
        <v>465</v>
      </c>
      <c r="B94" s="1351"/>
      <c r="C94" s="829">
        <v>0</v>
      </c>
      <c r="D94" s="830"/>
      <c r="E94" s="838">
        <f t="shared" si="4"/>
        <v>0</v>
      </c>
      <c r="F94" s="831">
        <v>0</v>
      </c>
      <c r="G94" s="832"/>
      <c r="H94" s="814">
        <f t="shared" si="9"/>
        <v>0</v>
      </c>
      <c r="I94" s="847">
        <f>+H94-E94</f>
        <v>0</v>
      </c>
      <c r="J94" s="833"/>
    </row>
    <row r="95" spans="1:10" s="237" customFormat="1" ht="13.5" thickBot="1">
      <c r="A95" s="1607" t="s">
        <v>14</v>
      </c>
      <c r="B95" s="1608"/>
      <c r="C95" s="739">
        <f>SUM(C26,C54,C59,C60,C61,C62,C63,C64,C76,C81:C82,C85,C93,C94)</f>
        <v>11280.56</v>
      </c>
      <c r="D95" s="740">
        <f>SUM(D26,D54,D59,D60,D61,D62,D63,D64,D76,D81:D82,D85,D93,D94)</f>
        <v>0</v>
      </c>
      <c r="E95" s="741">
        <f>SUM(C95:D95)</f>
        <v>11280.56</v>
      </c>
      <c r="F95" s="727">
        <f>SUM(F26,F54,F59,F60,F61,F62,F63,F64,F76,F81:F82,F85,F93,F94)</f>
        <v>11752.456</v>
      </c>
      <c r="G95" s="240">
        <f>SUM(G26,G54,G59,G60,G61,G62,G63,G64,G76,G81:G82,G85,G93,G94)</f>
        <v>0</v>
      </c>
      <c r="H95" s="241">
        <f t="shared" si="9"/>
        <v>11752.456</v>
      </c>
      <c r="I95" s="848">
        <f>+H95-E95</f>
        <v>471.89600000000064</v>
      </c>
      <c r="J95" s="242">
        <f>+H95/E95</f>
        <v>1.041832674973583</v>
      </c>
    </row>
    <row r="96" spans="1:10" s="237" customFormat="1" ht="13.5" thickBot="1">
      <c r="A96" s="1524" t="s">
        <v>157</v>
      </c>
      <c r="B96" s="1525"/>
      <c r="C96" s="742">
        <f>C25-C95</f>
        <v>135.09000000000015</v>
      </c>
      <c r="D96" s="743">
        <f>D25-D95</f>
        <v>0</v>
      </c>
      <c r="E96" s="744">
        <f>C96+D96</f>
        <v>135.09000000000015</v>
      </c>
      <c r="F96" s="246">
        <f>F25-F95</f>
        <v>0</v>
      </c>
      <c r="G96" s="244">
        <f>G25-G95</f>
        <v>0</v>
      </c>
      <c r="H96" s="245">
        <f>F96+G96</f>
        <v>0</v>
      </c>
      <c r="I96" s="849">
        <f>+H96-E96</f>
        <v>-135.09000000000015</v>
      </c>
      <c r="J96" s="247"/>
    </row>
    <row r="97" s="354" customFormat="1" ht="13.5" thickBot="1"/>
    <row r="98" spans="1:10" s="70" customFormat="1" ht="12.75" customHeight="1">
      <c r="A98" s="1356" t="s">
        <v>8</v>
      </c>
      <c r="B98" s="1357"/>
      <c r="C98" s="1251" t="s">
        <v>159</v>
      </c>
      <c r="D98" s="101" t="s">
        <v>35</v>
      </c>
      <c r="E98" s="69" t="s">
        <v>36</v>
      </c>
      <c r="G98" s="1279" t="s">
        <v>7</v>
      </c>
      <c r="H98" s="1636" t="s">
        <v>159</v>
      </c>
      <c r="I98" s="1638" t="s">
        <v>393</v>
      </c>
      <c r="J98" s="1275" t="s">
        <v>394</v>
      </c>
    </row>
    <row r="99" spans="1:10" s="70" customFormat="1" ht="12" thickBot="1">
      <c r="A99" s="1358"/>
      <c r="B99" s="1359"/>
      <c r="C99" s="1528"/>
      <c r="D99" s="722" t="s">
        <v>232</v>
      </c>
      <c r="E99" s="71" t="s">
        <v>392</v>
      </c>
      <c r="G99" s="1280"/>
      <c r="H99" s="1637"/>
      <c r="I99" s="1639"/>
      <c r="J99" s="1276"/>
    </row>
    <row r="100" spans="1:10" s="65" customFormat="1" ht="11.25" customHeight="1">
      <c r="A100" s="1354" t="s">
        <v>369</v>
      </c>
      <c r="B100" s="1355"/>
      <c r="C100" s="286" t="s">
        <v>38</v>
      </c>
      <c r="D100" s="401">
        <v>10045000</v>
      </c>
      <c r="E100" s="148">
        <v>10518000</v>
      </c>
      <c r="F100" s="146"/>
      <c r="G100" s="194" t="s">
        <v>220</v>
      </c>
      <c r="H100" s="286"/>
      <c r="I100" s="787"/>
      <c r="J100" s="195"/>
    </row>
    <row r="101" spans="1:10" s="65" customFormat="1" ht="11.25" customHeight="1">
      <c r="A101" s="1277" t="s">
        <v>39</v>
      </c>
      <c r="B101" s="1278"/>
      <c r="C101" s="288">
        <v>51</v>
      </c>
      <c r="D101" s="401"/>
      <c r="E101" s="148"/>
      <c r="G101" s="184" t="s">
        <v>402</v>
      </c>
      <c r="H101" s="301" t="s">
        <v>719</v>
      </c>
      <c r="I101" s="787">
        <v>192360</v>
      </c>
      <c r="J101" s="66">
        <v>251280</v>
      </c>
    </row>
    <row r="102" spans="1:10" s="65" customFormat="1" ht="11.25" customHeight="1">
      <c r="A102" s="1277" t="s">
        <v>40</v>
      </c>
      <c r="B102" s="1278"/>
      <c r="C102" s="288">
        <v>52</v>
      </c>
      <c r="D102" s="401"/>
      <c r="E102" s="148"/>
      <c r="G102" s="184" t="s">
        <v>39</v>
      </c>
      <c r="H102" s="188">
        <v>51</v>
      </c>
      <c r="I102" s="787"/>
      <c r="J102" s="66"/>
    </row>
    <row r="103" spans="1:10" s="65" customFormat="1" ht="11.25" customHeight="1">
      <c r="A103" s="1277" t="s">
        <v>226</v>
      </c>
      <c r="B103" s="1278"/>
      <c r="C103" s="288">
        <v>55</v>
      </c>
      <c r="D103" s="401"/>
      <c r="E103" s="148"/>
      <c r="G103" s="184" t="s">
        <v>221</v>
      </c>
      <c r="H103" s="188">
        <v>52</v>
      </c>
      <c r="I103" s="787"/>
      <c r="J103" s="66"/>
    </row>
    <row r="104" spans="1:10" s="65" customFormat="1" ht="11.25" customHeight="1">
      <c r="A104" s="1277" t="s">
        <v>41</v>
      </c>
      <c r="B104" s="1278"/>
      <c r="C104" s="288">
        <v>57</v>
      </c>
      <c r="D104" s="401"/>
      <c r="E104" s="148"/>
      <c r="G104" s="184" t="s">
        <v>216</v>
      </c>
      <c r="H104" s="188">
        <v>54</v>
      </c>
      <c r="I104" s="787"/>
      <c r="J104" s="66"/>
    </row>
    <row r="105" spans="1:10" s="65" customFormat="1" ht="11.25" customHeight="1">
      <c r="A105" s="1277" t="s">
        <v>29</v>
      </c>
      <c r="B105" s="1278"/>
      <c r="C105" s="288">
        <v>58</v>
      </c>
      <c r="D105" s="292"/>
      <c r="E105" s="67"/>
      <c r="G105" s="184" t="s">
        <v>215</v>
      </c>
      <c r="H105" s="188">
        <v>55</v>
      </c>
      <c r="I105" s="788"/>
      <c r="J105" s="66"/>
    </row>
    <row r="106" spans="1:10" s="65" customFormat="1" ht="11.25" customHeight="1">
      <c r="A106" s="1295" t="s">
        <v>160</v>
      </c>
      <c r="B106" s="1296"/>
      <c r="C106" s="365">
        <v>501</v>
      </c>
      <c r="D106" s="292"/>
      <c r="E106" s="67"/>
      <c r="G106" s="184" t="s">
        <v>165</v>
      </c>
      <c r="H106" s="188">
        <v>166</v>
      </c>
      <c r="I106" s="788"/>
      <c r="J106" s="66"/>
    </row>
    <row r="107" spans="1:10" s="65" customFormat="1" ht="11.25" customHeight="1">
      <c r="A107" s="1295" t="s">
        <v>161</v>
      </c>
      <c r="B107" s="1296"/>
      <c r="C107" s="365">
        <v>35015</v>
      </c>
      <c r="D107" s="292"/>
      <c r="E107" s="67"/>
      <c r="G107" s="185" t="s">
        <v>400</v>
      </c>
      <c r="H107" s="198" t="s">
        <v>363</v>
      </c>
      <c r="I107" s="789"/>
      <c r="J107" s="66"/>
    </row>
    <row r="108" spans="1:10" s="65" customFormat="1" ht="11.25" customHeight="1">
      <c r="A108" s="1295" t="s">
        <v>162</v>
      </c>
      <c r="B108" s="1621"/>
      <c r="C108" s="365">
        <v>35442</v>
      </c>
      <c r="D108" s="292"/>
      <c r="E108" s="67"/>
      <c r="G108" s="185" t="s">
        <v>403</v>
      </c>
      <c r="H108" s="179" t="s">
        <v>38</v>
      </c>
      <c r="I108" s="789"/>
      <c r="J108" s="66"/>
    </row>
    <row r="109" spans="1:10" s="65" customFormat="1" ht="11.25" customHeight="1">
      <c r="A109" s="1277" t="s">
        <v>53</v>
      </c>
      <c r="B109" s="1278"/>
      <c r="C109" s="287" t="s">
        <v>163</v>
      </c>
      <c r="D109" s="292"/>
      <c r="E109" s="67"/>
      <c r="G109" s="185" t="s">
        <v>401</v>
      </c>
      <c r="H109" s="179" t="s">
        <v>363</v>
      </c>
      <c r="I109" s="789"/>
      <c r="J109" s="66"/>
    </row>
    <row r="110" spans="1:10" s="65" customFormat="1" ht="11.25" customHeight="1">
      <c r="A110" s="1277" t="s">
        <v>164</v>
      </c>
      <c r="B110" s="1278"/>
      <c r="C110" s="287" t="s">
        <v>38</v>
      </c>
      <c r="D110" s="292"/>
      <c r="E110" s="67"/>
      <c r="G110" s="185" t="s">
        <v>362</v>
      </c>
      <c r="H110" s="179" t="s">
        <v>363</v>
      </c>
      <c r="I110" s="789"/>
      <c r="J110" s="66"/>
    </row>
    <row r="111" spans="1:10" s="65" customFormat="1" ht="11.25" customHeight="1">
      <c r="A111" s="1277" t="s">
        <v>165</v>
      </c>
      <c r="B111" s="1278"/>
      <c r="C111" s="287" t="s">
        <v>166</v>
      </c>
      <c r="D111" s="292"/>
      <c r="E111" s="67"/>
      <c r="G111" s="185" t="s">
        <v>446</v>
      </c>
      <c r="H111" s="179"/>
      <c r="I111" s="789"/>
      <c r="J111" s="66"/>
    </row>
    <row r="112" spans="1:10" s="65" customFormat="1" ht="11.25" customHeight="1">
      <c r="A112" s="1277" t="s">
        <v>167</v>
      </c>
      <c r="B112" s="1278"/>
      <c r="C112" s="287" t="s">
        <v>38</v>
      </c>
      <c r="D112" s="292"/>
      <c r="E112" s="67"/>
      <c r="G112" s="185"/>
      <c r="H112" s="179"/>
      <c r="I112" s="789"/>
      <c r="J112" s="66"/>
    </row>
    <row r="113" spans="1:10" s="65" customFormat="1" ht="11.25" customHeight="1">
      <c r="A113" s="1277" t="s">
        <v>389</v>
      </c>
      <c r="B113" s="1278"/>
      <c r="C113" s="287" t="s">
        <v>719</v>
      </c>
      <c r="D113" s="292">
        <v>105000</v>
      </c>
      <c r="E113" s="67">
        <v>59520</v>
      </c>
      <c r="F113" s="146"/>
      <c r="G113" s="185"/>
      <c r="H113" s="179"/>
      <c r="I113" s="789"/>
      <c r="J113" s="66"/>
    </row>
    <row r="114" spans="1:10" s="65" customFormat="1" ht="11.25" customHeight="1">
      <c r="A114" s="1277" t="s">
        <v>168</v>
      </c>
      <c r="B114" s="1278"/>
      <c r="C114" s="287" t="s">
        <v>169</v>
      </c>
      <c r="D114" s="292"/>
      <c r="E114" s="67"/>
      <c r="G114" s="185"/>
      <c r="H114" s="179"/>
      <c r="I114" s="789"/>
      <c r="J114" s="66"/>
    </row>
    <row r="115" spans="1:10" s="65" customFormat="1" ht="11.25" customHeight="1">
      <c r="A115" s="1277" t="s">
        <v>268</v>
      </c>
      <c r="B115" s="1278"/>
      <c r="C115" s="287" t="s">
        <v>270</v>
      </c>
      <c r="D115" s="292">
        <v>799849</v>
      </c>
      <c r="E115" s="67">
        <v>624936</v>
      </c>
      <c r="G115" s="185"/>
      <c r="H115" s="179"/>
      <c r="I115" s="789"/>
      <c r="J115" s="66"/>
    </row>
    <row r="116" spans="1:10" s="65" customFormat="1" ht="11.25" customHeight="1">
      <c r="A116" s="1277"/>
      <c r="B116" s="1278"/>
      <c r="C116" s="287"/>
      <c r="D116" s="292"/>
      <c r="E116" s="67"/>
      <c r="G116" s="185"/>
      <c r="H116" s="179"/>
      <c r="I116" s="789"/>
      <c r="J116" s="66"/>
    </row>
    <row r="117" spans="1:10" s="65" customFormat="1" ht="11.25" customHeight="1">
      <c r="A117" s="1277"/>
      <c r="B117" s="1278"/>
      <c r="C117" s="366"/>
      <c r="D117" s="660"/>
      <c r="E117" s="67"/>
      <c r="G117" s="185"/>
      <c r="H117" s="185"/>
      <c r="I117" s="789"/>
      <c r="J117" s="66"/>
    </row>
    <row r="118" spans="1:10" s="65" customFormat="1" ht="11.25" customHeight="1">
      <c r="A118" s="1277"/>
      <c r="B118" s="1278"/>
      <c r="C118" s="366"/>
      <c r="D118" s="660"/>
      <c r="E118" s="67"/>
      <c r="G118" s="185"/>
      <c r="H118" s="185"/>
      <c r="I118" s="789"/>
      <c r="J118" s="66"/>
    </row>
    <row r="119" spans="1:10" s="65" customFormat="1" ht="11.25" customHeight="1">
      <c r="A119" s="1277"/>
      <c r="B119" s="1278"/>
      <c r="C119" s="367"/>
      <c r="D119" s="661"/>
      <c r="E119" s="67"/>
      <c r="G119" s="185"/>
      <c r="H119" s="185"/>
      <c r="I119" s="789"/>
      <c r="J119" s="66"/>
    </row>
    <row r="120" spans="1:10" s="65" customFormat="1" ht="11.25" customHeight="1">
      <c r="A120" s="1522"/>
      <c r="B120" s="1523"/>
      <c r="C120" s="367"/>
      <c r="D120" s="661"/>
      <c r="E120" s="67"/>
      <c r="G120" s="185"/>
      <c r="H120" s="185"/>
      <c r="I120" s="789"/>
      <c r="J120" s="66"/>
    </row>
    <row r="121" spans="1:10" s="65" customFormat="1" ht="11.25" customHeight="1" thickBot="1">
      <c r="A121" s="1584"/>
      <c r="B121" s="1585"/>
      <c r="C121" s="367"/>
      <c r="D121" s="662"/>
      <c r="E121" s="67"/>
      <c r="G121" s="186"/>
      <c r="H121" s="186"/>
      <c r="I121" s="790"/>
      <c r="J121" s="171"/>
    </row>
    <row r="122" spans="1:10" s="127" customFormat="1" ht="11.25" customHeight="1" thickBot="1">
      <c r="A122" s="1484" t="s">
        <v>9</v>
      </c>
      <c r="B122" s="1485"/>
      <c r="C122" s="180"/>
      <c r="D122" s="196">
        <f>SUM(D100:D121)</f>
        <v>10949849</v>
      </c>
      <c r="E122" s="126">
        <f>SUM(E100:E121)</f>
        <v>11202456</v>
      </c>
      <c r="G122" s="187" t="s">
        <v>9</v>
      </c>
      <c r="H122" s="187"/>
      <c r="I122" s="791">
        <f>SUM(I100:I121)</f>
        <v>192360</v>
      </c>
      <c r="J122" s="172">
        <f>SUM(J100:J121)</f>
        <v>251280</v>
      </c>
    </row>
    <row r="123" ht="7.5" customHeight="1"/>
    <row r="124" spans="1:4" ht="16.5" thickBot="1">
      <c r="A124" s="249" t="s">
        <v>19</v>
      </c>
      <c r="B124" s="249"/>
      <c r="C124" s="250"/>
      <c r="D124" s="250"/>
    </row>
    <row r="125" spans="1:4" ht="13.5" thickBot="1">
      <c r="A125" s="1518" t="s">
        <v>565</v>
      </c>
      <c r="B125" s="1519"/>
      <c r="C125" s="1520"/>
      <c r="D125" s="1521"/>
    </row>
    <row r="126" spans="1:4" ht="12.75">
      <c r="A126" s="1512" t="s">
        <v>17</v>
      </c>
      <c r="B126" s="1513"/>
      <c r="C126" s="1510">
        <f>E122/1000</f>
        <v>11202.456</v>
      </c>
      <c r="D126" s="1511"/>
    </row>
    <row r="127" spans="1:4" ht="12.75">
      <c r="A127" s="1516" t="s">
        <v>15</v>
      </c>
      <c r="B127" s="1517"/>
      <c r="C127" s="1551">
        <f>J122/1000</f>
        <v>251.28</v>
      </c>
      <c r="D127" s="1552"/>
    </row>
    <row r="128" spans="1:4" ht="12.75">
      <c r="A128" s="588" t="s">
        <v>370</v>
      </c>
      <c r="B128" s="589"/>
      <c r="C128" s="1640">
        <f>D204</f>
        <v>0</v>
      </c>
      <c r="D128" s="1641"/>
    </row>
    <row r="129" spans="1:4" ht="13.5" thickBot="1">
      <c r="A129" s="1514" t="s">
        <v>18</v>
      </c>
      <c r="B129" s="1515"/>
      <c r="C129" s="1553">
        <f>F78</f>
        <v>6814</v>
      </c>
      <c r="D129" s="1554"/>
    </row>
    <row r="131" spans="1:10" ht="15.75" customHeight="1" thickBot="1">
      <c r="A131" s="2" t="s">
        <v>475</v>
      </c>
      <c r="J131" s="60"/>
    </row>
    <row r="132" spans="1:12" s="1108" customFormat="1" ht="22.5" customHeight="1">
      <c r="A132" s="1444" t="s">
        <v>489</v>
      </c>
      <c r="B132" s="1445"/>
      <c r="C132" s="1428" t="s">
        <v>525</v>
      </c>
      <c r="D132" s="1428" t="s">
        <v>526</v>
      </c>
      <c r="E132" s="1428" t="s">
        <v>681</v>
      </c>
      <c r="F132" s="1428" t="s">
        <v>477</v>
      </c>
      <c r="G132" s="1088" t="s">
        <v>478</v>
      </c>
      <c r="H132" s="1122" t="s">
        <v>165</v>
      </c>
      <c r="I132" s="1419" t="s">
        <v>479</v>
      </c>
      <c r="J132" s="1421" t="s">
        <v>480</v>
      </c>
      <c r="K132" s="1428" t="s">
        <v>481</v>
      </c>
      <c r="L132" s="1107"/>
    </row>
    <row r="133" spans="1:12" s="1110" customFormat="1" ht="34.5" customHeight="1" thickBot="1">
      <c r="A133" s="1446"/>
      <c r="B133" s="1447"/>
      <c r="C133" s="1429"/>
      <c r="D133" s="1429"/>
      <c r="E133" s="1438"/>
      <c r="F133" s="1439"/>
      <c r="G133" s="1089" t="s">
        <v>482</v>
      </c>
      <c r="H133" s="1123" t="s">
        <v>521</v>
      </c>
      <c r="I133" s="1420"/>
      <c r="J133" s="1422"/>
      <c r="K133" s="1429"/>
      <c r="L133" s="1109"/>
    </row>
    <row r="134" spans="1:12" s="1110" customFormat="1" ht="11.25" customHeight="1">
      <c r="A134" s="1448" t="s">
        <v>680</v>
      </c>
      <c r="B134" s="1449"/>
      <c r="C134" s="1090">
        <v>188000</v>
      </c>
      <c r="D134" s="1091"/>
      <c r="E134" s="1091">
        <v>177000</v>
      </c>
      <c r="F134" s="1091">
        <v>235000</v>
      </c>
      <c r="G134" s="1092"/>
      <c r="H134" s="1111"/>
      <c r="I134" s="1094"/>
      <c r="J134" s="1095">
        <f>SUM(G134:I134)</f>
        <v>0</v>
      </c>
      <c r="K134" s="1096">
        <f>SUM(C134:F134,J134)</f>
        <v>600000</v>
      </c>
      <c r="L134" s="1109"/>
    </row>
    <row r="135" spans="1:12" s="1110" customFormat="1" ht="11.25" customHeight="1">
      <c r="A135" s="1432"/>
      <c r="B135" s="1433"/>
      <c r="C135" s="1099"/>
      <c r="D135" s="1091"/>
      <c r="E135" s="1091"/>
      <c r="F135" s="1091"/>
      <c r="G135" s="1092"/>
      <c r="H135" s="1111"/>
      <c r="I135" s="1094"/>
      <c r="J135" s="1095">
        <f>SUM(G135:I135)</f>
        <v>0</v>
      </c>
      <c r="K135" s="1096">
        <f>SUM(C135:F135,J135)</f>
        <v>0</v>
      </c>
      <c r="L135" s="1109"/>
    </row>
    <row r="136" spans="1:12" s="1110" customFormat="1" ht="11.25" customHeight="1" thickBot="1">
      <c r="A136" s="1442" t="s">
        <v>514</v>
      </c>
      <c r="B136" s="1443"/>
      <c r="C136" s="1100">
        <f aca="true" t="shared" si="11" ref="C136:K136">SUM(C134:C135)</f>
        <v>188000</v>
      </c>
      <c r="D136" s="1100">
        <f t="shared" si="11"/>
        <v>0</v>
      </c>
      <c r="E136" s="1100">
        <f t="shared" si="11"/>
        <v>177000</v>
      </c>
      <c r="F136" s="1100">
        <f t="shared" si="11"/>
        <v>235000</v>
      </c>
      <c r="G136" s="1113">
        <f t="shared" si="11"/>
        <v>0</v>
      </c>
      <c r="H136" s="1114">
        <f t="shared" si="11"/>
        <v>0</v>
      </c>
      <c r="I136" s="1114">
        <f t="shared" si="11"/>
        <v>0</v>
      </c>
      <c r="J136" s="1103">
        <f t="shared" si="11"/>
        <v>0</v>
      </c>
      <c r="K136" s="1100">
        <f t="shared" si="11"/>
        <v>600000</v>
      </c>
      <c r="L136" s="1109"/>
    </row>
    <row r="137" spans="1:12" s="1098" customFormat="1" ht="5.25" customHeight="1" thickBot="1">
      <c r="A137" s="1106"/>
      <c r="B137" s="1106"/>
      <c r="C137" s="1106"/>
      <c r="D137" s="1106"/>
      <c r="E137" s="1106"/>
      <c r="F137" s="1106"/>
      <c r="G137" s="1106"/>
      <c r="H137" s="1106"/>
      <c r="I137" s="1106"/>
      <c r="J137" s="1106"/>
      <c r="K137" s="1106"/>
      <c r="L137" s="1097"/>
    </row>
    <row r="138" spans="1:12" s="1110" customFormat="1" ht="22.5" customHeight="1">
      <c r="A138" s="1444" t="s">
        <v>515</v>
      </c>
      <c r="B138" s="1445"/>
      <c r="C138" s="1428" t="s">
        <v>525</v>
      </c>
      <c r="D138" s="1428" t="s">
        <v>526</v>
      </c>
      <c r="E138" s="1428" t="s">
        <v>527</v>
      </c>
      <c r="F138" s="1428" t="s">
        <v>477</v>
      </c>
      <c r="G138" s="1088" t="s">
        <v>478</v>
      </c>
      <c r="H138" s="1122" t="s">
        <v>165</v>
      </c>
      <c r="I138" s="1419" t="s">
        <v>479</v>
      </c>
      <c r="J138" s="1421" t="s">
        <v>480</v>
      </c>
      <c r="K138" s="1428" t="s">
        <v>481</v>
      </c>
      <c r="L138" s="1109"/>
    </row>
    <row r="139" spans="1:12" s="1110" customFormat="1" ht="33.75" customHeight="1" thickBot="1">
      <c r="A139" s="1446"/>
      <c r="B139" s="1447"/>
      <c r="C139" s="1429"/>
      <c r="D139" s="1429"/>
      <c r="E139" s="1438"/>
      <c r="F139" s="1439"/>
      <c r="G139" s="1089" t="s">
        <v>482</v>
      </c>
      <c r="H139" s="1123" t="s">
        <v>521</v>
      </c>
      <c r="I139" s="1420"/>
      <c r="J139" s="1422"/>
      <c r="K139" s="1429"/>
      <c r="L139" s="1109"/>
    </row>
    <row r="140" spans="1:12" s="1110" customFormat="1" ht="11.25" customHeight="1">
      <c r="A140" s="1432" t="s">
        <v>682</v>
      </c>
      <c r="B140" s="1433"/>
      <c r="C140" s="1099"/>
      <c r="D140" s="1091"/>
      <c r="E140" s="1091"/>
      <c r="F140" s="1091"/>
      <c r="G140" s="1092"/>
      <c r="H140" s="1093"/>
      <c r="I140" s="1094">
        <f>J101</f>
        <v>251280</v>
      </c>
      <c r="J140" s="1095">
        <f>SUM(G140:I140)</f>
        <v>251280</v>
      </c>
      <c r="K140" s="1096">
        <f>SUM(C140:F140,J140)</f>
        <v>251280</v>
      </c>
      <c r="L140" s="1109"/>
    </row>
    <row r="141" spans="1:12" s="1110" customFormat="1" ht="11.25" customHeight="1">
      <c r="A141" s="1617"/>
      <c r="B141" s="1433"/>
      <c r="C141" s="1099"/>
      <c r="D141" s="1091"/>
      <c r="E141" s="1091"/>
      <c r="F141" s="1091"/>
      <c r="G141" s="1092"/>
      <c r="H141" s="1093"/>
      <c r="I141" s="1094">
        <f>J102</f>
        <v>0</v>
      </c>
      <c r="J141" s="1095">
        <f>SUM(G141:I141)</f>
        <v>0</v>
      </c>
      <c r="K141" s="1096">
        <f>SUM(C141:F141,J141)</f>
        <v>0</v>
      </c>
      <c r="L141" s="1109"/>
    </row>
    <row r="142" spans="1:12" s="1110" customFormat="1" ht="11.25" customHeight="1" thickBot="1">
      <c r="A142" s="1442" t="s">
        <v>516</v>
      </c>
      <c r="B142" s="1443"/>
      <c r="C142" s="1100">
        <f aca="true" t="shared" si="12" ref="C142:K142">SUM(C140:C141)</f>
        <v>0</v>
      </c>
      <c r="D142" s="1100">
        <f t="shared" si="12"/>
        <v>0</v>
      </c>
      <c r="E142" s="1100">
        <f t="shared" si="12"/>
        <v>0</v>
      </c>
      <c r="F142" s="1100">
        <f t="shared" si="12"/>
        <v>0</v>
      </c>
      <c r="G142" s="1113">
        <f t="shared" si="12"/>
        <v>0</v>
      </c>
      <c r="H142" s="1114">
        <f t="shared" si="12"/>
        <v>0</v>
      </c>
      <c r="I142" s="1102">
        <f t="shared" si="12"/>
        <v>251280</v>
      </c>
      <c r="J142" s="1115">
        <f t="shared" si="12"/>
        <v>251280</v>
      </c>
      <c r="K142" s="1100">
        <f t="shared" si="12"/>
        <v>251280</v>
      </c>
      <c r="L142" s="1109"/>
    </row>
    <row r="143" spans="1:12" s="1098" customFormat="1" ht="6.75" customHeight="1" thickBot="1">
      <c r="A143" s="1106"/>
      <c r="B143" s="1106"/>
      <c r="C143" s="1106"/>
      <c r="D143" s="1106"/>
      <c r="E143" s="1106"/>
      <c r="F143" s="1106"/>
      <c r="G143" s="1106"/>
      <c r="H143" s="1106"/>
      <c r="I143" s="1106"/>
      <c r="J143" s="1106"/>
      <c r="K143" s="1106"/>
      <c r="L143" s="1097"/>
    </row>
    <row r="144" spans="1:12" s="1110" customFormat="1" ht="22.5" customHeight="1">
      <c r="A144" s="1444" t="s">
        <v>481</v>
      </c>
      <c r="B144" s="1445"/>
      <c r="C144" s="1428" t="s">
        <v>525</v>
      </c>
      <c r="D144" s="1428" t="s">
        <v>526</v>
      </c>
      <c r="E144" s="1428" t="s">
        <v>527</v>
      </c>
      <c r="F144" s="1428" t="s">
        <v>477</v>
      </c>
      <c r="G144" s="1088" t="s">
        <v>478</v>
      </c>
      <c r="H144" s="1122" t="s">
        <v>165</v>
      </c>
      <c r="I144" s="1419" t="s">
        <v>479</v>
      </c>
      <c r="J144" s="1421" t="s">
        <v>480</v>
      </c>
      <c r="K144" s="1428" t="s">
        <v>481</v>
      </c>
      <c r="L144" s="1109"/>
    </row>
    <row r="145" spans="1:12" s="1110" customFormat="1" ht="36" customHeight="1" thickBot="1">
      <c r="A145" s="1450"/>
      <c r="B145" s="1451"/>
      <c r="C145" s="1429"/>
      <c r="D145" s="1429"/>
      <c r="E145" s="1438"/>
      <c r="F145" s="1439"/>
      <c r="G145" s="1089" t="s">
        <v>482</v>
      </c>
      <c r="H145" s="1123" t="s">
        <v>521</v>
      </c>
      <c r="I145" s="1420"/>
      <c r="J145" s="1422"/>
      <c r="K145" s="1429"/>
      <c r="L145" s="1109"/>
    </row>
    <row r="146" spans="1:12" s="1110" customFormat="1" ht="11.25" customHeight="1" thickBot="1">
      <c r="A146" s="1446"/>
      <c r="B146" s="1447"/>
      <c r="C146" s="1100">
        <f>SUM(C142,C136,)</f>
        <v>188000</v>
      </c>
      <c r="D146" s="1100">
        <f>SUM(D142,D136,)</f>
        <v>0</v>
      </c>
      <c r="E146" s="1100">
        <f>SUM(E142,E136,)</f>
        <v>177000</v>
      </c>
      <c r="F146" s="1100">
        <f>SUM(F142,F136,)</f>
        <v>235000</v>
      </c>
      <c r="G146" s="1113">
        <f>SUM(G142,G136)</f>
        <v>0</v>
      </c>
      <c r="H146" s="1116">
        <f>SUM(H142,H136,)</f>
        <v>0</v>
      </c>
      <c r="I146" s="1117">
        <f>SUM(I142,I136,)</f>
        <v>251280</v>
      </c>
      <c r="J146" s="1118">
        <f>SUM(J142,J136,)</f>
        <v>251280</v>
      </c>
      <c r="K146" s="1100">
        <f>SUM(K142,K136)</f>
        <v>851280</v>
      </c>
      <c r="L146" s="1109"/>
    </row>
    <row r="147" spans="1:12" s="1121" customFormat="1" ht="11.25" customHeight="1">
      <c r="A147" s="1119"/>
      <c r="B147" s="1119"/>
      <c r="C147" s="75"/>
      <c r="D147" s="75"/>
      <c r="E147" s="75"/>
      <c r="F147" s="75"/>
      <c r="G147" s="75"/>
      <c r="H147" s="75"/>
      <c r="I147" s="75"/>
      <c r="J147" s="75"/>
      <c r="K147" s="75"/>
      <c r="L147" s="1120"/>
    </row>
    <row r="148" spans="1:7" ht="16.5" thickBot="1">
      <c r="A148" s="249" t="s">
        <v>678</v>
      </c>
      <c r="B148" s="249"/>
      <c r="C148" s="251"/>
      <c r="D148" s="251"/>
      <c r="E148" s="251"/>
      <c r="F148" s="251"/>
      <c r="G148" s="251"/>
    </row>
    <row r="149" spans="1:6" ht="12.75">
      <c r="A149" s="1507" t="s">
        <v>224</v>
      </c>
      <c r="B149" s="252" t="s">
        <v>55</v>
      </c>
      <c r="C149" s="253" t="s">
        <v>56</v>
      </c>
      <c r="D149" s="766" t="s">
        <v>57</v>
      </c>
      <c r="E149" s="766" t="s">
        <v>58</v>
      </c>
      <c r="F149" s="761" t="s">
        <v>59</v>
      </c>
    </row>
    <row r="150" spans="1:6" ht="12.75">
      <c r="A150" s="1508"/>
      <c r="B150" s="255" t="s">
        <v>61</v>
      </c>
      <c r="C150" s="256" t="s">
        <v>62</v>
      </c>
      <c r="D150" s="767" t="s">
        <v>395</v>
      </c>
      <c r="E150" s="767" t="s">
        <v>63</v>
      </c>
      <c r="F150" s="762" t="s">
        <v>61</v>
      </c>
    </row>
    <row r="151" spans="1:6" ht="13.5" thickBot="1">
      <c r="A151" s="1509"/>
      <c r="B151" s="258" t="s">
        <v>64</v>
      </c>
      <c r="C151" s="259" t="s">
        <v>65</v>
      </c>
      <c r="D151" s="768"/>
      <c r="E151" s="768" t="s">
        <v>396</v>
      </c>
      <c r="F151" s="763" t="s">
        <v>397</v>
      </c>
    </row>
    <row r="152" spans="1:6" ht="12.75">
      <c r="A152" s="355">
        <v>1</v>
      </c>
      <c r="B152" s="356">
        <v>1239</v>
      </c>
      <c r="C152" s="357">
        <v>15</v>
      </c>
      <c r="D152" s="769">
        <v>325</v>
      </c>
      <c r="E152" s="769">
        <v>142</v>
      </c>
      <c r="F152" s="765">
        <v>772</v>
      </c>
    </row>
    <row r="153" spans="1:6" ht="12.75">
      <c r="A153" s="360" t="s">
        <v>66</v>
      </c>
      <c r="B153" s="361"/>
      <c r="C153" s="362">
        <v>0</v>
      </c>
      <c r="D153" s="770"/>
      <c r="E153" s="770"/>
      <c r="F153" s="765">
        <v>0</v>
      </c>
    </row>
    <row r="154" spans="1:6" ht="12.75">
      <c r="A154" s="360">
        <v>2</v>
      </c>
      <c r="B154" s="361">
        <v>455</v>
      </c>
      <c r="C154" s="362">
        <v>8</v>
      </c>
      <c r="D154" s="770">
        <v>122</v>
      </c>
      <c r="E154" s="772">
        <v>36</v>
      </c>
      <c r="F154" s="765">
        <v>297</v>
      </c>
    </row>
    <row r="155" spans="1:6" ht="12.75">
      <c r="A155" s="360">
        <v>3</v>
      </c>
      <c r="B155" s="361"/>
      <c r="C155" s="362">
        <v>5</v>
      </c>
      <c r="D155" s="770"/>
      <c r="E155" s="770"/>
      <c r="F155" s="765">
        <v>0</v>
      </c>
    </row>
    <row r="156" spans="1:6" ht="12.75">
      <c r="A156" s="360">
        <v>4</v>
      </c>
      <c r="B156" s="361">
        <v>312</v>
      </c>
      <c r="C156" s="362">
        <v>2.5</v>
      </c>
      <c r="D156" s="770">
        <v>114</v>
      </c>
      <c r="E156" s="770">
        <v>8</v>
      </c>
      <c r="F156" s="765">
        <v>190</v>
      </c>
    </row>
    <row r="157" spans="1:6" ht="13.5" thickBot="1">
      <c r="A157" s="360">
        <v>5</v>
      </c>
      <c r="B157" s="361">
        <v>4893</v>
      </c>
      <c r="C157" s="362">
        <v>1</v>
      </c>
      <c r="D157" s="770">
        <v>1424</v>
      </c>
      <c r="E157" s="770">
        <v>49</v>
      </c>
      <c r="F157" s="765">
        <v>3420</v>
      </c>
    </row>
    <row r="158" spans="1:6" ht="13.5" thickBot="1">
      <c r="A158" s="262" t="s">
        <v>9</v>
      </c>
      <c r="B158" s="263">
        <f>SUM(B152:B157)</f>
        <v>6899</v>
      </c>
      <c r="C158" s="264" t="s">
        <v>219</v>
      </c>
      <c r="D158" s="771">
        <f>SUM(D152:D157)</f>
        <v>1985</v>
      </c>
      <c r="E158" s="771">
        <f>SUM(E152:E157)</f>
        <v>235</v>
      </c>
      <c r="F158" s="764">
        <f>SUM(F152:F157)</f>
        <v>4679</v>
      </c>
    </row>
    <row r="160" spans="1:2" ht="16.5" thickBot="1">
      <c r="A160" s="249" t="s">
        <v>679</v>
      </c>
      <c r="B160" s="249"/>
    </row>
    <row r="161" spans="1:10" s="78" customFormat="1" ht="11.25" customHeight="1">
      <c r="A161" s="1263" t="s">
        <v>179</v>
      </c>
      <c r="B161" s="1264"/>
      <c r="C161" s="91" t="s">
        <v>35</v>
      </c>
      <c r="D161" s="77" t="s">
        <v>36</v>
      </c>
      <c r="F161" s="1267" t="s">
        <v>195</v>
      </c>
      <c r="G161" s="1268"/>
      <c r="H161" s="1269"/>
      <c r="I161" s="408" t="s">
        <v>35</v>
      </c>
      <c r="J161" s="77" t="s">
        <v>36</v>
      </c>
    </row>
    <row r="162" spans="1:10" s="78" customFormat="1" ht="11.25" customHeight="1" thickBot="1">
      <c r="A162" s="1265"/>
      <c r="B162" s="1266"/>
      <c r="C162" s="722" t="s">
        <v>232</v>
      </c>
      <c r="D162" s="71" t="s">
        <v>392</v>
      </c>
      <c r="F162" s="1270"/>
      <c r="G162" s="1271"/>
      <c r="H162" s="1272"/>
      <c r="I162" s="722" t="s">
        <v>232</v>
      </c>
      <c r="J162" s="71" t="s">
        <v>392</v>
      </c>
    </row>
    <row r="163" spans="1:10" s="78" customFormat="1" ht="11.25" customHeight="1" thickBot="1">
      <c r="A163" s="1302" t="s">
        <v>42</v>
      </c>
      <c r="B163" s="1303"/>
      <c r="C163" s="683">
        <v>99</v>
      </c>
      <c r="D163" s="674">
        <f>C205</f>
        <v>188</v>
      </c>
      <c r="F163" s="1297" t="s">
        <v>42</v>
      </c>
      <c r="G163" s="1298"/>
      <c r="H163" s="1299"/>
      <c r="I163" s="792">
        <v>1091</v>
      </c>
      <c r="J163" s="96">
        <f>I173</f>
        <v>1416</v>
      </c>
    </row>
    <row r="164" spans="1:10" s="78" customFormat="1" ht="11.25" customHeight="1" thickBot="1">
      <c r="A164" s="1283" t="s">
        <v>43</v>
      </c>
      <c r="B164" s="1285"/>
      <c r="C164" s="707">
        <f>SUM(C165:C174)</f>
        <v>337.36</v>
      </c>
      <c r="D164" s="708">
        <f>SUM(D165:D174)</f>
        <v>663.28</v>
      </c>
      <c r="F164" s="1310" t="s">
        <v>43</v>
      </c>
      <c r="G164" s="1311"/>
      <c r="H164" s="1312"/>
      <c r="I164" s="793">
        <f>SUM(I165:I167)</f>
        <v>424</v>
      </c>
      <c r="J164" s="90">
        <f>SUM(J165:J167)</f>
        <v>128</v>
      </c>
    </row>
    <row r="165" spans="1:10" s="78" customFormat="1" ht="11.25" customHeight="1">
      <c r="A165" s="1286" t="s">
        <v>44</v>
      </c>
      <c r="B165" s="1288"/>
      <c r="C165" s="669">
        <v>145</v>
      </c>
      <c r="D165" s="672">
        <f>E158</f>
        <v>235</v>
      </c>
      <c r="E165" s="81"/>
      <c r="F165" s="1286" t="s">
        <v>196</v>
      </c>
      <c r="G165" s="1287"/>
      <c r="H165" s="1288"/>
      <c r="I165" s="794">
        <v>329</v>
      </c>
      <c r="J165" s="88">
        <v>128</v>
      </c>
    </row>
    <row r="166" spans="1:10" s="78" customFormat="1" ht="11.25" customHeight="1">
      <c r="A166" s="1261" t="s">
        <v>2</v>
      </c>
      <c r="B166" s="1262"/>
      <c r="C166" s="669"/>
      <c r="D166" s="671"/>
      <c r="E166" s="81"/>
      <c r="F166" s="1289" t="s">
        <v>193</v>
      </c>
      <c r="G166" s="1290"/>
      <c r="H166" s="1291"/>
      <c r="I166" s="794"/>
      <c r="J166" s="83"/>
    </row>
    <row r="167" spans="1:10" s="78" customFormat="1" ht="11.25" customHeight="1" thickBot="1">
      <c r="A167" s="1261" t="s">
        <v>3</v>
      </c>
      <c r="B167" s="1262"/>
      <c r="C167" s="669"/>
      <c r="D167" s="671"/>
      <c r="F167" s="1292" t="s">
        <v>194</v>
      </c>
      <c r="G167" s="1293"/>
      <c r="H167" s="1294"/>
      <c r="I167" s="794">
        <v>95</v>
      </c>
      <c r="J167" s="97"/>
    </row>
    <row r="168" spans="1:10" s="78" customFormat="1" ht="11.25" customHeight="1" thickBot="1">
      <c r="A168" s="1261" t="s">
        <v>4</v>
      </c>
      <c r="B168" s="1262"/>
      <c r="C168" s="669"/>
      <c r="D168" s="671"/>
      <c r="F168" s="1283" t="s">
        <v>45</v>
      </c>
      <c r="G168" s="1284"/>
      <c r="H168" s="1285"/>
      <c r="I168" s="793">
        <f>SUM(I169:I172)</f>
        <v>99</v>
      </c>
      <c r="J168" s="90">
        <f>SUM(J169:J172)</f>
        <v>427</v>
      </c>
    </row>
    <row r="169" spans="1:10" s="78" customFormat="1" ht="11.25" customHeight="1">
      <c r="A169" s="1261" t="s">
        <v>5</v>
      </c>
      <c r="B169" s="1262"/>
      <c r="C169" s="669"/>
      <c r="D169" s="671"/>
      <c r="F169" s="1286" t="s">
        <v>47</v>
      </c>
      <c r="G169" s="1287"/>
      <c r="H169" s="1288"/>
      <c r="I169" s="794">
        <v>99</v>
      </c>
      <c r="J169" s="88">
        <v>250</v>
      </c>
    </row>
    <row r="170" spans="1:10" s="78" customFormat="1" ht="11.25" customHeight="1">
      <c r="A170" s="1261" t="s">
        <v>6</v>
      </c>
      <c r="B170" s="1262"/>
      <c r="C170" s="669"/>
      <c r="D170" s="671"/>
      <c r="F170" s="1289" t="s">
        <v>48</v>
      </c>
      <c r="G170" s="1290"/>
      <c r="H170" s="1291"/>
      <c r="I170" s="794"/>
      <c r="J170" s="83"/>
    </row>
    <row r="171" spans="1:10" s="78" customFormat="1" ht="11.25" customHeight="1">
      <c r="A171" s="1261" t="s">
        <v>720</v>
      </c>
      <c r="B171" s="1262"/>
      <c r="C171" s="669">
        <f>I101/1000</f>
        <v>192.36</v>
      </c>
      <c r="D171" s="671">
        <f>J101/1000</f>
        <v>251.28</v>
      </c>
      <c r="F171" s="1289" t="s">
        <v>49</v>
      </c>
      <c r="G171" s="1290"/>
      <c r="H171" s="1291"/>
      <c r="I171" s="794"/>
      <c r="J171" s="83">
        <v>177</v>
      </c>
    </row>
    <row r="172" spans="1:10" s="78" customFormat="1" ht="11.25" customHeight="1" thickBot="1">
      <c r="A172" s="1289" t="s">
        <v>368</v>
      </c>
      <c r="B172" s="1291"/>
      <c r="C172" s="669"/>
      <c r="D172" s="671"/>
      <c r="F172" s="1292" t="s">
        <v>50</v>
      </c>
      <c r="G172" s="1293"/>
      <c r="H172" s="1294"/>
      <c r="I172" s="794"/>
      <c r="J172" s="97"/>
    </row>
    <row r="173" spans="1:10" s="78" customFormat="1" ht="11.25" customHeight="1" thickBot="1">
      <c r="A173" s="1289" t="s">
        <v>28</v>
      </c>
      <c r="B173" s="1291"/>
      <c r="C173" s="669"/>
      <c r="D173" s="671"/>
      <c r="F173" s="1283" t="s">
        <v>46</v>
      </c>
      <c r="G173" s="1284"/>
      <c r="H173" s="1285"/>
      <c r="I173" s="793">
        <f>SUM(I163+I164-I168)</f>
        <v>1416</v>
      </c>
      <c r="J173" s="90">
        <f>SUM(J163+J164-J168)</f>
        <v>1117</v>
      </c>
    </row>
    <row r="174" spans="1:9" s="78" customFormat="1" ht="11.25" customHeight="1" thickBot="1">
      <c r="A174" s="1292" t="s">
        <v>171</v>
      </c>
      <c r="B174" s="1294"/>
      <c r="C174" s="669"/>
      <c r="D174" s="670">
        <f>J171</f>
        <v>177</v>
      </c>
      <c r="F174" s="81"/>
      <c r="I174" s="795"/>
    </row>
    <row r="175" spans="1:10" s="78" customFormat="1" ht="11.25" customHeight="1" thickBot="1">
      <c r="A175" s="1283" t="s">
        <v>45</v>
      </c>
      <c r="B175" s="1285"/>
      <c r="C175" s="707">
        <f>SUM(C176:C204)</f>
        <v>248.36</v>
      </c>
      <c r="D175" s="708">
        <f>SUM(D176:D204)</f>
        <v>851.28</v>
      </c>
      <c r="E175" s="82"/>
      <c r="F175" s="1330" t="s">
        <v>197</v>
      </c>
      <c r="G175" s="1331"/>
      <c r="H175" s="1332"/>
      <c r="I175" s="796" t="s">
        <v>35</v>
      </c>
      <c r="J175" s="69" t="s">
        <v>36</v>
      </c>
    </row>
    <row r="176" spans="1:10" s="78" customFormat="1" ht="11.25" customHeight="1" thickBot="1">
      <c r="A176" s="1321" t="s">
        <v>172</v>
      </c>
      <c r="B176" s="1322"/>
      <c r="C176" s="1062"/>
      <c r="D176" s="88">
        <f>F136/1000</f>
        <v>235</v>
      </c>
      <c r="E176" s="84"/>
      <c r="F176" s="1333"/>
      <c r="G176" s="1334"/>
      <c r="H176" s="1335"/>
      <c r="I176" s="797" t="s">
        <v>232</v>
      </c>
      <c r="J176" s="71" t="s">
        <v>392</v>
      </c>
    </row>
    <row r="177" spans="1:10" s="78" customFormat="1" ht="11.25" customHeight="1">
      <c r="A177" s="1289" t="s">
        <v>240</v>
      </c>
      <c r="B177" s="1291"/>
      <c r="C177" s="1062"/>
      <c r="D177" s="83"/>
      <c r="E177" s="80"/>
      <c r="F177" s="1307" t="s">
        <v>42</v>
      </c>
      <c r="G177" s="1308"/>
      <c r="H177" s="1309"/>
      <c r="I177" s="798">
        <v>0</v>
      </c>
      <c r="J177" s="98">
        <f>+I180</f>
        <v>73</v>
      </c>
    </row>
    <row r="178" spans="1:10" s="78" customFormat="1" ht="11.25" customHeight="1">
      <c r="A178" s="1289" t="s">
        <v>241</v>
      </c>
      <c r="B178" s="1291"/>
      <c r="C178" s="1062"/>
      <c r="D178" s="83"/>
      <c r="E178" s="80"/>
      <c r="F178" s="1304" t="s">
        <v>43</v>
      </c>
      <c r="G178" s="1305"/>
      <c r="H178" s="1306"/>
      <c r="I178" s="799">
        <v>73</v>
      </c>
      <c r="J178" s="99">
        <v>7</v>
      </c>
    </row>
    <row r="179" spans="1:10" s="78" customFormat="1" ht="11.25" customHeight="1">
      <c r="A179" s="1289" t="s">
        <v>242</v>
      </c>
      <c r="B179" s="1291"/>
      <c r="C179" s="1063"/>
      <c r="D179" s="671"/>
      <c r="E179" s="80"/>
      <c r="F179" s="1304" t="s">
        <v>45</v>
      </c>
      <c r="G179" s="1305"/>
      <c r="H179" s="1306"/>
      <c r="I179" s="799"/>
      <c r="J179" s="99"/>
    </row>
    <row r="180" spans="1:10" s="78" customFormat="1" ht="11.25" customHeight="1" thickBot="1">
      <c r="A180" s="1289" t="s">
        <v>243</v>
      </c>
      <c r="B180" s="1291"/>
      <c r="C180" s="1063"/>
      <c r="D180" s="671"/>
      <c r="E180" s="80"/>
      <c r="F180" s="1327" t="s">
        <v>46</v>
      </c>
      <c r="G180" s="1328"/>
      <c r="H180" s="1329"/>
      <c r="I180" s="800">
        <f>+I177+I178-I179</f>
        <v>73</v>
      </c>
      <c r="J180" s="100">
        <f>SUM(J177+J178-J179)</f>
        <v>80</v>
      </c>
    </row>
    <row r="181" spans="1:9" s="78" customFormat="1" ht="11.25" customHeight="1" thickBot="1">
      <c r="A181" s="1289" t="s">
        <v>244</v>
      </c>
      <c r="B181" s="1291"/>
      <c r="C181" s="1063"/>
      <c r="D181" s="671"/>
      <c r="E181" s="80"/>
      <c r="F181" s="80"/>
      <c r="I181" s="795"/>
    </row>
    <row r="182" spans="1:10" s="78" customFormat="1" ht="11.25" customHeight="1">
      <c r="A182" s="1289" t="s">
        <v>228</v>
      </c>
      <c r="B182" s="1291"/>
      <c r="C182" s="1063"/>
      <c r="D182" s="671"/>
      <c r="E182" s="80"/>
      <c r="F182" s="1313" t="s">
        <v>198</v>
      </c>
      <c r="G182" s="1314"/>
      <c r="H182" s="1314"/>
      <c r="I182" s="801" t="s">
        <v>35</v>
      </c>
      <c r="J182" s="77" t="s">
        <v>36</v>
      </c>
    </row>
    <row r="183" spans="1:10" s="78" customFormat="1" ht="11.25" customHeight="1" thickBot="1">
      <c r="A183" s="1289" t="s">
        <v>173</v>
      </c>
      <c r="B183" s="1291"/>
      <c r="C183" s="1063"/>
      <c r="D183" s="671">
        <f>C136/1000</f>
        <v>188</v>
      </c>
      <c r="E183" s="80"/>
      <c r="F183" s="1315"/>
      <c r="G183" s="1316"/>
      <c r="H183" s="1316"/>
      <c r="I183" s="797" t="s">
        <v>232</v>
      </c>
      <c r="J183" s="71" t="s">
        <v>392</v>
      </c>
    </row>
    <row r="184" spans="1:10" s="78" customFormat="1" ht="11.25" customHeight="1">
      <c r="A184" s="1261" t="s">
        <v>791</v>
      </c>
      <c r="B184" s="1262"/>
      <c r="C184" s="1063"/>
      <c r="D184" s="671">
        <f>E136/1000</f>
        <v>177</v>
      </c>
      <c r="E184" s="84"/>
      <c r="F184" s="1325" t="s">
        <v>42</v>
      </c>
      <c r="G184" s="1326"/>
      <c r="H184" s="1326"/>
      <c r="I184" s="802">
        <v>167</v>
      </c>
      <c r="J184" s="106">
        <f>+I187</f>
        <v>167</v>
      </c>
    </row>
    <row r="185" spans="1:10" s="78" customFormat="1" ht="11.25" customHeight="1">
      <c r="A185" s="1289" t="s">
        <v>174</v>
      </c>
      <c r="B185" s="1291"/>
      <c r="C185" s="1062"/>
      <c r="D185" s="83"/>
      <c r="E185" s="80"/>
      <c r="F185" s="1319" t="s">
        <v>43</v>
      </c>
      <c r="G185" s="1320"/>
      <c r="H185" s="1320"/>
      <c r="I185" s="803">
        <v>67</v>
      </c>
      <c r="J185" s="85">
        <v>67</v>
      </c>
    </row>
    <row r="186" spans="1:10" s="78" customFormat="1" ht="11.25" customHeight="1">
      <c r="A186" s="1289" t="s">
        <v>245</v>
      </c>
      <c r="B186" s="1291"/>
      <c r="C186" s="1062"/>
      <c r="D186" s="83"/>
      <c r="E186" s="80"/>
      <c r="F186" s="1319" t="s">
        <v>45</v>
      </c>
      <c r="G186" s="1320"/>
      <c r="H186" s="1320"/>
      <c r="I186" s="804">
        <v>67</v>
      </c>
      <c r="J186" s="85">
        <v>153</v>
      </c>
    </row>
    <row r="187" spans="1:10" s="78" customFormat="1" ht="11.25" customHeight="1" thickBot="1">
      <c r="A187" s="1289" t="s">
        <v>246</v>
      </c>
      <c r="B187" s="1291"/>
      <c r="C187" s="1062"/>
      <c r="D187" s="83"/>
      <c r="E187" s="80"/>
      <c r="F187" s="1317" t="s">
        <v>46</v>
      </c>
      <c r="G187" s="1318"/>
      <c r="H187" s="1318"/>
      <c r="I187" s="805">
        <f>+I184+I185-I186</f>
        <v>167</v>
      </c>
      <c r="J187" s="86">
        <f>SUM(J184+J185-J186)</f>
        <v>81</v>
      </c>
    </row>
    <row r="188" spans="1:9" s="78" customFormat="1" ht="11.25" customHeight="1">
      <c r="A188" s="1289" t="s">
        <v>247</v>
      </c>
      <c r="B188" s="1291"/>
      <c r="C188" s="1063"/>
      <c r="D188" s="671"/>
      <c r="E188" s="80"/>
      <c r="F188" s="80"/>
      <c r="I188" s="410"/>
    </row>
    <row r="189" spans="1:9" s="78" customFormat="1" ht="11.25" customHeight="1">
      <c r="A189" s="1289" t="s">
        <v>248</v>
      </c>
      <c r="B189" s="1291"/>
      <c r="C189" s="1063"/>
      <c r="D189" s="671"/>
      <c r="E189" s="80"/>
      <c r="F189" s="80"/>
      <c r="I189" s="410"/>
    </row>
    <row r="190" spans="1:9" s="78" customFormat="1" ht="11.25" customHeight="1">
      <c r="A190" s="1289" t="s">
        <v>721</v>
      </c>
      <c r="B190" s="1291"/>
      <c r="C190" s="1063">
        <f>C171</f>
        <v>192.36</v>
      </c>
      <c r="D190" s="671">
        <f>D171</f>
        <v>251.28</v>
      </c>
      <c r="E190" s="80"/>
      <c r="F190" s="80"/>
      <c r="I190" s="410"/>
    </row>
    <row r="191" spans="1:9" s="78" customFormat="1" ht="11.25" customHeight="1">
      <c r="A191" s="1289" t="s">
        <v>249</v>
      </c>
      <c r="B191" s="1291"/>
      <c r="C191" s="1063"/>
      <c r="D191" s="671"/>
      <c r="E191" s="80"/>
      <c r="F191" s="80"/>
      <c r="I191" s="410"/>
    </row>
    <row r="192" spans="1:9" s="78" customFormat="1" ht="11.25" customHeight="1">
      <c r="A192" s="1289" t="s">
        <v>229</v>
      </c>
      <c r="B192" s="1291"/>
      <c r="C192" s="1063"/>
      <c r="D192" s="671"/>
      <c r="E192" s="80"/>
      <c r="F192" s="80"/>
      <c r="I192" s="410"/>
    </row>
    <row r="193" spans="1:9" s="78" customFormat="1" ht="11.25" customHeight="1">
      <c r="A193" s="1289" t="s">
        <v>175</v>
      </c>
      <c r="B193" s="1291"/>
      <c r="C193" s="1063"/>
      <c r="D193" s="671"/>
      <c r="E193" s="80"/>
      <c r="F193" s="80"/>
      <c r="I193" s="410"/>
    </row>
    <row r="194" spans="1:9" s="78" customFormat="1" ht="11.25" customHeight="1">
      <c r="A194" s="1289" t="s">
        <v>176</v>
      </c>
      <c r="B194" s="1291"/>
      <c r="C194" s="1063"/>
      <c r="D194" s="671"/>
      <c r="E194" s="80"/>
      <c r="F194" s="80"/>
      <c r="I194" s="410"/>
    </row>
    <row r="195" spans="1:9" s="78" customFormat="1" ht="11.25" customHeight="1">
      <c r="A195" s="1289" t="s">
        <v>250</v>
      </c>
      <c r="B195" s="1291"/>
      <c r="C195" s="1063"/>
      <c r="D195" s="671"/>
      <c r="E195" s="80"/>
      <c r="F195" s="80"/>
      <c r="I195" s="410"/>
    </row>
    <row r="196" spans="1:9" s="78" customFormat="1" ht="11.25" customHeight="1">
      <c r="A196" s="1289" t="s">
        <v>251</v>
      </c>
      <c r="B196" s="1291"/>
      <c r="C196" s="1062"/>
      <c r="D196" s="83"/>
      <c r="E196" s="80"/>
      <c r="F196" s="80"/>
      <c r="I196" s="410"/>
    </row>
    <row r="197" spans="1:9" s="78" customFormat="1" ht="11.25" customHeight="1">
      <c r="A197" s="1289" t="s">
        <v>792</v>
      </c>
      <c r="B197" s="1291"/>
      <c r="C197" s="1062"/>
      <c r="D197" s="83"/>
      <c r="E197" s="80"/>
      <c r="F197" s="80"/>
      <c r="I197" s="410"/>
    </row>
    <row r="198" spans="1:9" s="78" customFormat="1" ht="11.25" customHeight="1">
      <c r="A198" s="1289" t="s">
        <v>793</v>
      </c>
      <c r="B198" s="1291"/>
      <c r="C198" s="1062"/>
      <c r="D198" s="83"/>
      <c r="E198" s="80"/>
      <c r="F198" s="80"/>
      <c r="I198" s="410"/>
    </row>
    <row r="199" spans="1:9" s="78" customFormat="1" ht="11.25" customHeight="1">
      <c r="A199" s="1289" t="s">
        <v>794</v>
      </c>
      <c r="B199" s="1291"/>
      <c r="C199" s="1062"/>
      <c r="D199" s="83"/>
      <c r="E199" s="80"/>
      <c r="F199" s="80"/>
      <c r="I199" s="410"/>
    </row>
    <row r="200" spans="1:9" s="78" customFormat="1" ht="11.25" customHeight="1">
      <c r="A200" s="1289" t="s">
        <v>230</v>
      </c>
      <c r="B200" s="1291"/>
      <c r="C200" s="1062"/>
      <c r="D200" s="83"/>
      <c r="E200" s="80"/>
      <c r="F200" s="80"/>
      <c r="I200" s="410"/>
    </row>
    <row r="201" spans="1:9" s="78" customFormat="1" ht="11.25" customHeight="1">
      <c r="A201" s="1289" t="s">
        <v>177</v>
      </c>
      <c r="B201" s="1291"/>
      <c r="C201" s="1062"/>
      <c r="D201" s="83"/>
      <c r="E201" s="80"/>
      <c r="F201" s="80"/>
      <c r="I201" s="410"/>
    </row>
    <row r="202" spans="1:9" s="78" customFormat="1" ht="11.25" customHeight="1">
      <c r="A202" s="1338" t="s">
        <v>404</v>
      </c>
      <c r="B202" s="1339"/>
      <c r="C202" s="1062"/>
      <c r="D202" s="83"/>
      <c r="E202" s="80"/>
      <c r="F202" s="80"/>
      <c r="I202" s="410"/>
    </row>
    <row r="203" spans="1:9" s="78" customFormat="1" ht="11.25" customHeight="1">
      <c r="A203" s="1338" t="s">
        <v>405</v>
      </c>
      <c r="B203" s="1339"/>
      <c r="C203" s="1062"/>
      <c r="D203" s="83"/>
      <c r="F203" s="80"/>
      <c r="I203" s="410"/>
    </row>
    <row r="204" spans="1:9" s="78" customFormat="1" ht="11.25" customHeight="1" thickBot="1">
      <c r="A204" s="1336" t="s">
        <v>178</v>
      </c>
      <c r="B204" s="1337"/>
      <c r="C204" s="1063">
        <v>56</v>
      </c>
      <c r="D204" s="670">
        <v>0</v>
      </c>
      <c r="E204" s="81"/>
      <c r="F204" s="80"/>
      <c r="I204" s="410"/>
    </row>
    <row r="205" spans="1:20" s="9" customFormat="1" ht="11.25" customHeight="1" thickBot="1">
      <c r="A205" s="1283" t="s">
        <v>46</v>
      </c>
      <c r="B205" s="1285"/>
      <c r="C205" s="89">
        <f>SUM(C163+C164-C175)</f>
        <v>188</v>
      </c>
      <c r="D205" s="90">
        <f>SUM(D163+D164-D175)</f>
        <v>0</v>
      </c>
      <c r="E205" s="6"/>
      <c r="F205" s="6"/>
      <c r="G205" s="6"/>
      <c r="H205" s="6"/>
      <c r="I205" s="150"/>
      <c r="J205" s="61"/>
      <c r="K205" s="6"/>
      <c r="L205" s="6"/>
      <c r="M205" s="6"/>
      <c r="N205" s="15"/>
      <c r="O205" s="15"/>
      <c r="P205" s="15"/>
      <c r="Q205" s="15"/>
      <c r="R205" s="15"/>
      <c r="S205" s="15"/>
      <c r="T205" s="15"/>
    </row>
    <row r="206" spans="1:12" s="364" customFormat="1" ht="7.5" customHeight="1">
      <c r="A206" s="2"/>
      <c r="B206" s="6"/>
      <c r="C206" s="6"/>
      <c r="D206" s="6"/>
      <c r="E206" s="3"/>
      <c r="F206" s="3"/>
      <c r="G206" s="3"/>
      <c r="H206" s="3"/>
      <c r="I206" s="411"/>
      <c r="J206" s="56"/>
      <c r="K206" s="3"/>
      <c r="L206" s="3"/>
    </row>
    <row r="207" spans="1:13" s="364" customFormat="1" ht="16.5" thickBot="1">
      <c r="A207" s="11" t="s">
        <v>519</v>
      </c>
      <c r="B207" s="20"/>
      <c r="C207" s="20"/>
      <c r="D207" s="3"/>
      <c r="E207" s="3"/>
      <c r="F207" s="3"/>
      <c r="G207" s="3"/>
      <c r="H207" s="3"/>
      <c r="I207" s="411"/>
      <c r="J207" s="3"/>
      <c r="K207" s="56"/>
      <c r="L207" s="3"/>
      <c r="M207" s="3"/>
    </row>
    <row r="208" spans="1:13" s="364" customFormat="1" ht="11.25" customHeight="1">
      <c r="A208" s="1340" t="s">
        <v>30</v>
      </c>
      <c r="B208" s="1341"/>
      <c r="C208" s="21" t="s">
        <v>35</v>
      </c>
      <c r="D208" s="18" t="s">
        <v>36</v>
      </c>
      <c r="E208" s="3"/>
      <c r="F208" s="3"/>
      <c r="G208" s="3"/>
      <c r="H208" s="3"/>
      <c r="I208" s="411"/>
      <c r="J208" s="3"/>
      <c r="K208" s="56"/>
      <c r="L208" s="3"/>
      <c r="M208" s="3"/>
    </row>
    <row r="209" spans="1:13" s="364" customFormat="1" ht="13.5" thickBot="1">
      <c r="A209" s="1342"/>
      <c r="B209" s="1343"/>
      <c r="C209" s="722" t="s">
        <v>232</v>
      </c>
      <c r="D209" s="71" t="s">
        <v>392</v>
      </c>
      <c r="E209" s="3"/>
      <c r="F209" s="3"/>
      <c r="G209" s="3"/>
      <c r="H209" s="3"/>
      <c r="I209" s="411"/>
      <c r="J209" s="3"/>
      <c r="K209" s="56"/>
      <c r="L209" s="3"/>
      <c r="M209" s="3"/>
    </row>
    <row r="210" spans="1:13" s="364" customFormat="1" ht="11.25" customHeight="1" thickBot="1">
      <c r="A210" s="1257" t="s">
        <v>192</v>
      </c>
      <c r="B210" s="1600"/>
      <c r="C210" s="750">
        <v>26</v>
      </c>
      <c r="D210" s="191">
        <v>26</v>
      </c>
      <c r="E210" s="3"/>
      <c r="F210" s="3"/>
      <c r="G210" s="3"/>
      <c r="H210" s="3"/>
      <c r="I210" s="411"/>
      <c r="J210" s="3"/>
      <c r="K210" s="56"/>
      <c r="L210" s="3"/>
      <c r="M210" s="3"/>
    </row>
    <row r="211" spans="1:9" s="490" customFormat="1" ht="15">
      <c r="A211" s="269"/>
      <c r="B211" s="269"/>
      <c r="C211" s="270"/>
      <c r="D211" s="270"/>
      <c r="I211" s="546"/>
    </row>
    <row r="212" spans="1:10" ht="16.5" thickBot="1">
      <c r="A212" s="1618" t="s">
        <v>520</v>
      </c>
      <c r="B212" s="1618"/>
      <c r="C212" s="490"/>
      <c r="D212" s="490"/>
      <c r="E212" s="267"/>
      <c r="F212" s="267"/>
      <c r="G212" s="267"/>
      <c r="H212" s="267"/>
      <c r="I212" s="412"/>
      <c r="J212" s="267"/>
    </row>
    <row r="213" spans="1:10" ht="33.75">
      <c r="A213" s="552" t="s">
        <v>271</v>
      </c>
      <c r="B213" s="563" t="s">
        <v>272</v>
      </c>
      <c r="C213" s="564" t="s">
        <v>439</v>
      </c>
      <c r="D213" s="565" t="s">
        <v>399</v>
      </c>
      <c r="E213" s="267"/>
      <c r="F213" s="267"/>
      <c r="G213" s="267"/>
      <c r="H213" s="267"/>
      <c r="I213" s="412"/>
      <c r="J213" s="267"/>
    </row>
    <row r="214" spans="1:10" ht="12.75">
      <c r="A214" s="566">
        <v>1</v>
      </c>
      <c r="B214" s="556" t="s">
        <v>357</v>
      </c>
      <c r="C214" s="557"/>
      <c r="D214" s="567"/>
      <c r="E214" s="267"/>
      <c r="F214" s="267"/>
      <c r="G214" s="267"/>
      <c r="H214" s="267"/>
      <c r="I214" s="412"/>
      <c r="J214" s="267"/>
    </row>
    <row r="215" spans="1:10" ht="12.75">
      <c r="A215" s="1259" t="s">
        <v>273</v>
      </c>
      <c r="B215" s="1260"/>
      <c r="C215" s="449">
        <f>SUM(C214:C214)</f>
        <v>0</v>
      </c>
      <c r="D215" s="568">
        <f>SUM(D214:D214)</f>
        <v>0</v>
      </c>
      <c r="E215" s="267"/>
      <c r="F215" s="267"/>
      <c r="G215" s="267"/>
      <c r="H215" s="267"/>
      <c r="I215" s="412"/>
      <c r="J215" s="267"/>
    </row>
    <row r="216" spans="1:10" ht="12.75">
      <c r="A216" s="532"/>
      <c r="B216" s="430"/>
      <c r="C216" s="548"/>
      <c r="D216" s="569"/>
      <c r="E216" s="267"/>
      <c r="F216" s="267"/>
      <c r="G216" s="267"/>
      <c r="H216" s="267"/>
      <c r="I216" s="412"/>
      <c r="J216" s="267"/>
    </row>
    <row r="217" spans="1:10" ht="33.75">
      <c r="A217" s="566" t="s">
        <v>274</v>
      </c>
      <c r="B217" s="554" t="s">
        <v>275</v>
      </c>
      <c r="C217" s="555" t="s">
        <v>439</v>
      </c>
      <c r="D217" s="570" t="s">
        <v>399</v>
      </c>
      <c r="E217" s="267"/>
      <c r="F217" s="267"/>
      <c r="G217" s="267"/>
      <c r="H217" s="267"/>
      <c r="I217" s="412"/>
      <c r="J217" s="267"/>
    </row>
    <row r="218" spans="1:10" ht="12.75">
      <c r="A218" s="550">
        <v>1</v>
      </c>
      <c r="B218" s="551"/>
      <c r="C218" s="558"/>
      <c r="D218" s="549"/>
      <c r="E218" s="267"/>
      <c r="F218" s="267"/>
      <c r="G218" s="267"/>
      <c r="H218" s="267"/>
      <c r="I218" s="412"/>
      <c r="J218" s="267"/>
    </row>
    <row r="219" spans="1:10" ht="12.75">
      <c r="A219" s="1642" t="s">
        <v>276</v>
      </c>
      <c r="B219" s="1643"/>
      <c r="C219" s="559">
        <f>SUM(C218:C218)</f>
        <v>0</v>
      </c>
      <c r="D219" s="568">
        <f>SUM(D218:D218)</f>
        <v>0</v>
      </c>
      <c r="E219" s="267"/>
      <c r="F219" s="267"/>
      <c r="G219" s="267"/>
      <c r="H219" s="267"/>
      <c r="I219" s="412"/>
      <c r="J219" s="267"/>
    </row>
    <row r="220" spans="1:10" ht="12.75">
      <c r="A220" s="532"/>
      <c r="B220" s="430"/>
      <c r="C220" s="548"/>
      <c r="D220" s="571"/>
      <c r="E220" s="267"/>
      <c r="F220" s="267"/>
      <c r="G220" s="267"/>
      <c r="H220" s="267"/>
      <c r="I220" s="412"/>
      <c r="J220" s="267"/>
    </row>
    <row r="221" spans="1:10" ht="33.75">
      <c r="A221" s="566" t="s">
        <v>274</v>
      </c>
      <c r="B221" s="554" t="s">
        <v>277</v>
      </c>
      <c r="C221" s="555" t="s">
        <v>439</v>
      </c>
      <c r="D221" s="570" t="s">
        <v>399</v>
      </c>
      <c r="E221" s="267"/>
      <c r="F221" s="267"/>
      <c r="G221" s="267"/>
      <c r="H221" s="267"/>
      <c r="I221" s="412"/>
      <c r="J221" s="267"/>
    </row>
    <row r="222" spans="1:10" ht="12.75">
      <c r="A222" s="550">
        <v>1</v>
      </c>
      <c r="B222" s="551" t="s">
        <v>458</v>
      </c>
      <c r="C222" s="558"/>
      <c r="D222" s="549">
        <v>40000</v>
      </c>
      <c r="E222" s="267"/>
      <c r="F222" s="267"/>
      <c r="G222" s="267"/>
      <c r="H222" s="267"/>
      <c r="I222" s="412"/>
      <c r="J222" s="267"/>
    </row>
    <row r="223" spans="1:10" ht="12.75">
      <c r="A223" s="550">
        <v>2</v>
      </c>
      <c r="B223" s="551" t="s">
        <v>459</v>
      </c>
      <c r="C223" s="558"/>
      <c r="D223" s="549">
        <v>60000</v>
      </c>
      <c r="E223" s="267"/>
      <c r="F223" s="267"/>
      <c r="G223" s="267"/>
      <c r="H223" s="267"/>
      <c r="I223" s="412"/>
      <c r="J223" s="267"/>
    </row>
    <row r="224" spans="1:10" ht="12.75">
      <c r="A224" s="550">
        <v>3</v>
      </c>
      <c r="B224" s="551" t="s">
        <v>460</v>
      </c>
      <c r="C224" s="558">
        <v>18136</v>
      </c>
      <c r="D224" s="549">
        <v>35000</v>
      </c>
      <c r="E224" s="267"/>
      <c r="F224" s="267"/>
      <c r="G224" s="267"/>
      <c r="H224" s="267"/>
      <c r="I224" s="412"/>
      <c r="J224" s="267"/>
    </row>
    <row r="225" spans="1:10" ht="12.75">
      <c r="A225" s="1642" t="s">
        <v>280</v>
      </c>
      <c r="B225" s="1643"/>
      <c r="C225" s="559">
        <f>SUM(C222:C224)</f>
        <v>18136</v>
      </c>
      <c r="D225" s="568">
        <f>SUM(D222:D224)</f>
        <v>135000</v>
      </c>
      <c r="E225" s="267"/>
      <c r="F225" s="267"/>
      <c r="G225" s="267"/>
      <c r="H225" s="267"/>
      <c r="I225" s="412"/>
      <c r="J225" s="267"/>
    </row>
    <row r="226" spans="1:10" ht="12.75">
      <c r="A226" s="572"/>
      <c r="B226" s="573"/>
      <c r="C226" s="574"/>
      <c r="D226" s="575"/>
      <c r="E226" s="553"/>
      <c r="F226" s="267"/>
      <c r="G226" s="267"/>
      <c r="H226" s="267"/>
      <c r="I226" s="412"/>
      <c r="J226" s="267"/>
    </row>
    <row r="227" spans="1:10" ht="33.75">
      <c r="A227" s="566" t="s">
        <v>271</v>
      </c>
      <c r="B227" s="554" t="s">
        <v>281</v>
      </c>
      <c r="C227" s="555" t="s">
        <v>439</v>
      </c>
      <c r="D227" s="570" t="s">
        <v>399</v>
      </c>
      <c r="E227" s="267"/>
      <c r="F227" s="267"/>
      <c r="G227" s="267"/>
      <c r="H227" s="267"/>
      <c r="I227" s="412"/>
      <c r="J227" s="267"/>
    </row>
    <row r="228" spans="1:10" ht="12.75">
      <c r="A228" s="566">
        <v>1</v>
      </c>
      <c r="B228" s="556"/>
      <c r="C228" s="557"/>
      <c r="D228" s="567"/>
      <c r="E228" s="267"/>
      <c r="F228" s="267"/>
      <c r="G228" s="267"/>
      <c r="H228" s="267"/>
      <c r="I228" s="412"/>
      <c r="J228" s="267"/>
    </row>
    <row r="229" spans="1:10" ht="12.75">
      <c r="A229" s="1259" t="s">
        <v>282</v>
      </c>
      <c r="B229" s="1260"/>
      <c r="C229" s="449">
        <f>SUM(C228:C228)</f>
        <v>0</v>
      </c>
      <c r="D229" s="568">
        <f>SUM(D228:D228)</f>
        <v>0</v>
      </c>
      <c r="E229" s="267"/>
      <c r="F229" s="267"/>
      <c r="G229" s="267"/>
      <c r="H229" s="267"/>
      <c r="I229" s="412"/>
      <c r="J229" s="267"/>
    </row>
    <row r="230" spans="1:10" ht="12.75">
      <c r="A230" s="572"/>
      <c r="B230" s="573"/>
      <c r="C230" s="574"/>
      <c r="D230" s="575"/>
      <c r="E230" s="267"/>
      <c r="F230" s="267"/>
      <c r="G230" s="267"/>
      <c r="H230" s="267"/>
      <c r="I230" s="412"/>
      <c r="J230" s="267"/>
    </row>
    <row r="231" spans="1:10" ht="33.75">
      <c r="A231" s="566" t="s">
        <v>271</v>
      </c>
      <c r="B231" s="562" t="s">
        <v>283</v>
      </c>
      <c r="C231" s="555" t="s">
        <v>439</v>
      </c>
      <c r="D231" s="570" t="s">
        <v>399</v>
      </c>
      <c r="E231" s="267"/>
      <c r="F231" s="267"/>
      <c r="G231" s="267"/>
      <c r="H231" s="267"/>
      <c r="I231" s="412"/>
      <c r="J231" s="267"/>
    </row>
    <row r="232" spans="1:10" ht="12.75">
      <c r="A232" s="566">
        <v>1</v>
      </c>
      <c r="B232" s="556"/>
      <c r="C232" s="557"/>
      <c r="D232" s="567"/>
      <c r="E232" s="267"/>
      <c r="F232" s="267"/>
      <c r="G232" s="267"/>
      <c r="H232" s="267"/>
      <c r="I232" s="412"/>
      <c r="J232" s="267"/>
    </row>
    <row r="233" spans="1:10" ht="12.75">
      <c r="A233" s="1259" t="s">
        <v>289</v>
      </c>
      <c r="B233" s="1260"/>
      <c r="C233" s="449">
        <f>SUM(C232:C232)</f>
        <v>0</v>
      </c>
      <c r="D233" s="568">
        <f>SUM(D232:D232)</f>
        <v>0</v>
      </c>
      <c r="E233" s="267"/>
      <c r="F233" s="267"/>
      <c r="G233" s="267"/>
      <c r="H233" s="267"/>
      <c r="I233" s="412"/>
      <c r="J233" s="267"/>
    </row>
    <row r="234" spans="1:10" ht="12.75">
      <c r="A234" s="576"/>
      <c r="B234" s="560"/>
      <c r="C234" s="561"/>
      <c r="D234" s="577"/>
      <c r="E234" s="267"/>
      <c r="F234" s="267"/>
      <c r="G234" s="267"/>
      <c r="H234" s="267"/>
      <c r="I234" s="412"/>
      <c r="J234" s="267"/>
    </row>
    <row r="235" spans="1:10" ht="33.75">
      <c r="A235" s="566" t="s">
        <v>271</v>
      </c>
      <c r="B235" s="562" t="s">
        <v>284</v>
      </c>
      <c r="C235" s="555" t="s">
        <v>439</v>
      </c>
      <c r="D235" s="570" t="s">
        <v>399</v>
      </c>
      <c r="E235" s="267"/>
      <c r="F235" s="267"/>
      <c r="G235" s="267"/>
      <c r="H235" s="267"/>
      <c r="I235" s="412"/>
      <c r="J235" s="267"/>
    </row>
    <row r="236" spans="1:10" ht="12.75">
      <c r="A236" s="566">
        <v>1</v>
      </c>
      <c r="B236" s="556" t="s">
        <v>285</v>
      </c>
      <c r="C236" s="557">
        <f>C215+C229</f>
        <v>0</v>
      </c>
      <c r="D236" s="567">
        <f>D215+D229</f>
        <v>0</v>
      </c>
      <c r="E236" s="267"/>
      <c r="F236" s="267"/>
      <c r="G236" s="267"/>
      <c r="H236" s="267"/>
      <c r="I236" s="412"/>
      <c r="J236" s="267"/>
    </row>
    <row r="237" spans="1:10" ht="12.75">
      <c r="A237" s="566">
        <v>2</v>
      </c>
      <c r="B237" s="556" t="s">
        <v>286</v>
      </c>
      <c r="C237" s="557">
        <f>C219</f>
        <v>0</v>
      </c>
      <c r="D237" s="567">
        <f>D219</f>
        <v>0</v>
      </c>
      <c r="E237" s="267"/>
      <c r="F237" s="267"/>
      <c r="G237" s="267"/>
      <c r="H237" s="267"/>
      <c r="I237" s="412"/>
      <c r="J237" s="267"/>
    </row>
    <row r="238" spans="1:10" ht="12.75">
      <c r="A238" s="566">
        <v>3</v>
      </c>
      <c r="B238" s="556" t="s">
        <v>287</v>
      </c>
      <c r="C238" s="557">
        <f>C225+C233</f>
        <v>18136</v>
      </c>
      <c r="D238" s="567">
        <f>D225+D233</f>
        <v>135000</v>
      </c>
      <c r="E238" s="267"/>
      <c r="F238" s="267"/>
      <c r="G238" s="267"/>
      <c r="H238" s="267"/>
      <c r="I238" s="412"/>
      <c r="J238" s="267"/>
    </row>
    <row r="239" spans="1:10" ht="13.5" thickBot="1">
      <c r="A239" s="578" t="s">
        <v>288</v>
      </c>
      <c r="B239" s="579"/>
      <c r="C239" s="580">
        <f>SUM(C236:C238)</f>
        <v>18136</v>
      </c>
      <c r="D239" s="581">
        <f>SUM(D236:D238)</f>
        <v>135000</v>
      </c>
      <c r="E239" s="267"/>
      <c r="F239" s="267"/>
      <c r="G239" s="267"/>
      <c r="H239" s="267"/>
      <c r="I239" s="412"/>
      <c r="J239" s="267"/>
    </row>
    <row r="240" spans="1:10" ht="12.75">
      <c r="A240" s="267"/>
      <c r="B240" s="267"/>
      <c r="C240" s="267"/>
      <c r="D240" s="267"/>
      <c r="E240" s="267"/>
      <c r="F240" s="267"/>
      <c r="G240" s="267"/>
      <c r="H240" s="267"/>
      <c r="I240" s="412"/>
      <c r="J240" s="267"/>
    </row>
    <row r="241" spans="1:10" ht="12.75">
      <c r="A241" s="267"/>
      <c r="B241" s="267"/>
      <c r="C241" s="267"/>
      <c r="D241" s="267"/>
      <c r="E241" s="267"/>
      <c r="F241" s="267"/>
      <c r="G241" s="267"/>
      <c r="H241" s="267"/>
      <c r="I241" s="412"/>
      <c r="J241" s="267"/>
    </row>
    <row r="242" spans="1:10" ht="12.75">
      <c r="A242" s="267"/>
      <c r="B242" s="267"/>
      <c r="C242" s="267"/>
      <c r="D242" s="267"/>
      <c r="E242" s="267"/>
      <c r="F242" s="267"/>
      <c r="G242" s="267"/>
      <c r="H242" s="267"/>
      <c r="I242" s="412"/>
      <c r="J242" s="267"/>
    </row>
    <row r="243" spans="1:10" ht="12.75">
      <c r="A243" s="267"/>
      <c r="B243" s="267"/>
      <c r="C243" s="267"/>
      <c r="D243" s="267"/>
      <c r="E243" s="267"/>
      <c r="F243" s="267"/>
      <c r="G243" s="267"/>
      <c r="H243" s="267"/>
      <c r="I243" s="412"/>
      <c r="J243" s="267"/>
    </row>
    <row r="244" spans="1:10" ht="12.75">
      <c r="A244" s="267"/>
      <c r="B244" s="267"/>
      <c r="C244" s="267"/>
      <c r="D244" s="267"/>
      <c r="E244" s="267"/>
      <c r="F244" s="267"/>
      <c r="G244" s="267"/>
      <c r="H244" s="267"/>
      <c r="I244" s="412"/>
      <c r="J244" s="267"/>
    </row>
    <row r="245" spans="1:10" ht="12.75">
      <c r="A245" s="267"/>
      <c r="B245" s="267"/>
      <c r="C245" s="267"/>
      <c r="D245" s="267"/>
      <c r="E245" s="267"/>
      <c r="F245" s="267"/>
      <c r="G245" s="267"/>
      <c r="H245" s="267"/>
      <c r="I245" s="412"/>
      <c r="J245" s="267"/>
    </row>
    <row r="246" spans="1:10" ht="12.75">
      <c r="A246" s="267"/>
      <c r="B246" s="267"/>
      <c r="C246" s="267"/>
      <c r="D246" s="267"/>
      <c r="E246" s="267"/>
      <c r="F246" s="267"/>
      <c r="G246" s="267"/>
      <c r="H246" s="267"/>
      <c r="I246" s="412"/>
      <c r="J246" s="267"/>
    </row>
    <row r="247" spans="1:10" ht="12.75">
      <c r="A247" s="267"/>
      <c r="B247" s="267"/>
      <c r="C247" s="267"/>
      <c r="D247" s="267"/>
      <c r="E247" s="267"/>
      <c r="F247" s="267"/>
      <c r="G247" s="267"/>
      <c r="H247" s="267"/>
      <c r="I247" s="412"/>
      <c r="J247" s="267"/>
    </row>
    <row r="248" spans="1:10" ht="12.75">
      <c r="A248" s="267"/>
      <c r="B248" s="267"/>
      <c r="C248" s="267"/>
      <c r="D248" s="267"/>
      <c r="E248" s="267"/>
      <c r="F248" s="267"/>
      <c r="G248" s="267"/>
      <c r="H248" s="267"/>
      <c r="I248" s="412"/>
      <c r="J248" s="267"/>
    </row>
    <row r="249" spans="1:10" ht="12.75">
      <c r="A249" s="267"/>
      <c r="B249" s="267"/>
      <c r="C249" s="267"/>
      <c r="D249" s="267"/>
      <c r="E249" s="267"/>
      <c r="F249" s="267"/>
      <c r="G249" s="267"/>
      <c r="H249" s="267"/>
      <c r="I249" s="412"/>
      <c r="J249" s="267"/>
    </row>
    <row r="250" spans="1:10" ht="12.75">
      <c r="A250" s="267"/>
      <c r="B250" s="267"/>
      <c r="C250" s="267"/>
      <c r="D250" s="267"/>
      <c r="E250" s="267"/>
      <c r="F250" s="267"/>
      <c r="G250" s="267"/>
      <c r="H250" s="267"/>
      <c r="I250" s="412"/>
      <c r="J250" s="267"/>
    </row>
    <row r="251" spans="1:10" ht="12.75">
      <c r="A251" s="267"/>
      <c r="B251" s="267"/>
      <c r="C251" s="267"/>
      <c r="D251" s="267"/>
      <c r="E251" s="267"/>
      <c r="F251" s="267"/>
      <c r="G251" s="267"/>
      <c r="H251" s="267"/>
      <c r="I251" s="412"/>
      <c r="J251" s="267"/>
    </row>
    <row r="252" spans="1:10" ht="12.75">
      <c r="A252" s="267"/>
      <c r="B252" s="267"/>
      <c r="C252" s="267"/>
      <c r="D252" s="267"/>
      <c r="E252" s="267"/>
      <c r="F252" s="267"/>
      <c r="G252" s="267"/>
      <c r="H252" s="267"/>
      <c r="I252" s="412"/>
      <c r="J252" s="267"/>
    </row>
    <row r="253" spans="1:10" ht="12.75">
      <c r="A253" s="267"/>
      <c r="B253" s="267"/>
      <c r="C253" s="267"/>
      <c r="D253" s="267"/>
      <c r="E253" s="267"/>
      <c r="F253" s="267"/>
      <c r="G253" s="267"/>
      <c r="H253" s="267"/>
      <c r="I253" s="412"/>
      <c r="J253" s="267"/>
    </row>
    <row r="254" spans="1:10" ht="12.75">
      <c r="A254" s="267"/>
      <c r="B254" s="267"/>
      <c r="C254" s="267"/>
      <c r="D254" s="267"/>
      <c r="E254" s="267"/>
      <c r="F254" s="267"/>
      <c r="G254" s="267"/>
      <c r="H254" s="267"/>
      <c r="I254" s="412"/>
      <c r="J254" s="267"/>
    </row>
    <row r="255" spans="1:10" ht="12.75">
      <c r="A255" s="267"/>
      <c r="B255" s="267"/>
      <c r="C255" s="267"/>
      <c r="D255" s="267"/>
      <c r="E255" s="267"/>
      <c r="F255" s="267"/>
      <c r="G255" s="267"/>
      <c r="H255" s="267"/>
      <c r="I255" s="412"/>
      <c r="J255" s="267"/>
    </row>
    <row r="256" spans="1:10" ht="12.75">
      <c r="A256" s="267"/>
      <c r="B256" s="267"/>
      <c r="C256" s="267"/>
      <c r="D256" s="267"/>
      <c r="E256" s="267"/>
      <c r="F256" s="267"/>
      <c r="G256" s="267"/>
      <c r="H256" s="267"/>
      <c r="I256" s="412"/>
      <c r="J256" s="267"/>
    </row>
    <row r="257" spans="1:10" ht="12.75">
      <c r="A257" s="267"/>
      <c r="B257" s="267"/>
      <c r="C257" s="267"/>
      <c r="D257" s="267"/>
      <c r="E257" s="267"/>
      <c r="F257" s="267"/>
      <c r="G257" s="267"/>
      <c r="H257" s="267"/>
      <c r="I257" s="412"/>
      <c r="J257" s="267"/>
    </row>
    <row r="258" spans="1:10" ht="12.75">
      <c r="A258" s="267"/>
      <c r="B258" s="267"/>
      <c r="C258" s="267"/>
      <c r="D258" s="267"/>
      <c r="E258" s="267"/>
      <c r="F258" s="267"/>
      <c r="G258" s="267"/>
      <c r="H258" s="267"/>
      <c r="I258" s="412"/>
      <c r="J258" s="267"/>
    </row>
    <row r="259" spans="1:10" ht="12.75">
      <c r="A259" s="267"/>
      <c r="B259" s="267"/>
      <c r="C259" s="267"/>
      <c r="D259" s="267"/>
      <c r="E259" s="267"/>
      <c r="F259" s="267"/>
      <c r="G259" s="267"/>
      <c r="H259" s="267"/>
      <c r="I259" s="412"/>
      <c r="J259" s="267"/>
    </row>
    <row r="260" spans="1:10" ht="12.75">
      <c r="A260" s="267"/>
      <c r="B260" s="267"/>
      <c r="C260" s="267"/>
      <c r="D260" s="267"/>
      <c r="E260" s="267"/>
      <c r="F260" s="267"/>
      <c r="G260" s="267"/>
      <c r="H260" s="267"/>
      <c r="I260" s="412"/>
      <c r="J260" s="267"/>
    </row>
    <row r="261" spans="1:10" ht="12.75">
      <c r="A261" s="267"/>
      <c r="B261" s="267"/>
      <c r="C261" s="267"/>
      <c r="D261" s="267"/>
      <c r="E261" s="267"/>
      <c r="F261" s="267"/>
      <c r="G261" s="267"/>
      <c r="H261" s="267"/>
      <c r="I261" s="412"/>
      <c r="J261" s="267"/>
    </row>
    <row r="262" spans="1:10" ht="12.75">
      <c r="A262" s="267"/>
      <c r="B262" s="267"/>
      <c r="C262" s="267"/>
      <c r="D262" s="267"/>
      <c r="E262" s="267"/>
      <c r="F262" s="267"/>
      <c r="G262" s="267"/>
      <c r="H262" s="267"/>
      <c r="I262" s="412"/>
      <c r="J262" s="267"/>
    </row>
    <row r="263" spans="1:10" ht="12.75">
      <c r="A263" s="267"/>
      <c r="B263" s="267"/>
      <c r="C263" s="267"/>
      <c r="D263" s="267"/>
      <c r="E263" s="267"/>
      <c r="F263" s="267"/>
      <c r="G263" s="267"/>
      <c r="H263" s="267"/>
      <c r="I263" s="412"/>
      <c r="J263" s="267"/>
    </row>
    <row r="264" spans="1:10" ht="12.75">
      <c r="A264" s="267"/>
      <c r="B264" s="267"/>
      <c r="C264" s="267"/>
      <c r="D264" s="267"/>
      <c r="E264" s="267"/>
      <c r="F264" s="267"/>
      <c r="G264" s="267"/>
      <c r="H264" s="267"/>
      <c r="I264" s="412"/>
      <c r="J264" s="267"/>
    </row>
    <row r="265" spans="1:10" ht="12.75">
      <c r="A265" s="267"/>
      <c r="B265" s="267"/>
      <c r="C265" s="267"/>
      <c r="D265" s="267"/>
      <c r="E265" s="267"/>
      <c r="F265" s="267"/>
      <c r="G265" s="267"/>
      <c r="H265" s="267"/>
      <c r="I265" s="412"/>
      <c r="J265" s="267"/>
    </row>
    <row r="266" spans="1:10" ht="12.75">
      <c r="A266" s="267"/>
      <c r="B266" s="267"/>
      <c r="C266" s="267"/>
      <c r="D266" s="267"/>
      <c r="E266" s="267"/>
      <c r="F266" s="267"/>
      <c r="G266" s="267"/>
      <c r="H266" s="267"/>
      <c r="I266" s="412"/>
      <c r="J266" s="267"/>
    </row>
    <row r="267" spans="1:10" ht="12.75">
      <c r="A267" s="267"/>
      <c r="B267" s="267"/>
      <c r="C267" s="267"/>
      <c r="D267" s="267"/>
      <c r="E267" s="267"/>
      <c r="F267" s="267"/>
      <c r="G267" s="267"/>
      <c r="H267" s="267"/>
      <c r="I267" s="412"/>
      <c r="J267" s="267"/>
    </row>
    <row r="268" spans="1:10" ht="12.75">
      <c r="A268" s="267"/>
      <c r="B268" s="267"/>
      <c r="C268" s="267"/>
      <c r="D268" s="267"/>
      <c r="E268" s="267"/>
      <c r="F268" s="267"/>
      <c r="G268" s="267"/>
      <c r="H268" s="267"/>
      <c r="I268" s="412"/>
      <c r="J268" s="267"/>
    </row>
    <row r="269" spans="1:10" ht="12.75">
      <c r="A269" s="267"/>
      <c r="B269" s="267"/>
      <c r="C269" s="267"/>
      <c r="D269" s="267"/>
      <c r="E269" s="267"/>
      <c r="F269" s="267"/>
      <c r="G269" s="267"/>
      <c r="H269" s="267"/>
      <c r="I269" s="412"/>
      <c r="J269" s="267"/>
    </row>
    <row r="270" spans="1:10" ht="12.75">
      <c r="A270" s="267"/>
      <c r="B270" s="267"/>
      <c r="C270" s="267"/>
      <c r="D270" s="267"/>
      <c r="E270" s="267"/>
      <c r="F270" s="267"/>
      <c r="G270" s="267"/>
      <c r="H270" s="267"/>
      <c r="I270" s="412"/>
      <c r="J270" s="267"/>
    </row>
    <row r="271" spans="1:10" ht="12.75">
      <c r="A271" s="267"/>
      <c r="B271" s="267"/>
      <c r="C271" s="267"/>
      <c r="D271" s="267"/>
      <c r="E271" s="267"/>
      <c r="F271" s="267"/>
      <c r="G271" s="267"/>
      <c r="H271" s="267"/>
      <c r="I271" s="412"/>
      <c r="J271" s="267"/>
    </row>
    <row r="272" spans="1:10" ht="12.75">
      <c r="A272" s="267"/>
      <c r="B272" s="267"/>
      <c r="C272" s="267"/>
      <c r="D272" s="267"/>
      <c r="E272" s="267"/>
      <c r="F272" s="267"/>
      <c r="G272" s="267"/>
      <c r="H272" s="267"/>
      <c r="I272" s="412"/>
      <c r="J272" s="267"/>
    </row>
    <row r="273" spans="1:10" ht="12.75">
      <c r="A273" s="267"/>
      <c r="B273" s="267"/>
      <c r="C273" s="267"/>
      <c r="D273" s="267"/>
      <c r="E273" s="267"/>
      <c r="F273" s="267"/>
      <c r="G273" s="267"/>
      <c r="H273" s="267"/>
      <c r="I273" s="412"/>
      <c r="J273" s="267"/>
    </row>
    <row r="274" spans="1:10" ht="12.75">
      <c r="A274" s="267"/>
      <c r="B274" s="267"/>
      <c r="C274" s="267"/>
      <c r="D274" s="267"/>
      <c r="E274" s="267"/>
      <c r="F274" s="267"/>
      <c r="G274" s="267"/>
      <c r="H274" s="267"/>
      <c r="I274" s="412"/>
      <c r="J274" s="267"/>
    </row>
    <row r="275" spans="1:10" ht="12.75">
      <c r="A275" s="267"/>
      <c r="B275" s="267"/>
      <c r="C275" s="267"/>
      <c r="D275" s="267"/>
      <c r="E275" s="267"/>
      <c r="F275" s="267"/>
      <c r="G275" s="267"/>
      <c r="H275" s="267"/>
      <c r="I275" s="412"/>
      <c r="J275" s="267"/>
    </row>
    <row r="276" spans="1:10" ht="12.75">
      <c r="A276" s="267"/>
      <c r="B276" s="267"/>
      <c r="C276" s="267"/>
      <c r="D276" s="267"/>
      <c r="E276" s="267"/>
      <c r="F276" s="267"/>
      <c r="G276" s="267"/>
      <c r="H276" s="267"/>
      <c r="I276" s="412"/>
      <c r="J276" s="267"/>
    </row>
    <row r="277" spans="1:10" ht="12.75">
      <c r="A277" s="267"/>
      <c r="B277" s="267"/>
      <c r="C277" s="267"/>
      <c r="D277" s="267"/>
      <c r="E277" s="267"/>
      <c r="F277" s="267"/>
      <c r="G277" s="267"/>
      <c r="H277" s="267"/>
      <c r="I277" s="412"/>
      <c r="J277" s="267"/>
    </row>
    <row r="278" spans="1:10" ht="12.75">
      <c r="A278" s="267"/>
      <c r="B278" s="267"/>
      <c r="C278" s="267"/>
      <c r="D278" s="267"/>
      <c r="E278" s="267"/>
      <c r="F278" s="267"/>
      <c r="G278" s="267"/>
      <c r="H278" s="267"/>
      <c r="I278" s="412"/>
      <c r="J278" s="267"/>
    </row>
    <row r="279" spans="1:10" ht="12.75">
      <c r="A279" s="267"/>
      <c r="B279" s="267"/>
      <c r="C279" s="267"/>
      <c r="D279" s="267"/>
      <c r="E279" s="267"/>
      <c r="F279" s="267"/>
      <c r="G279" s="267"/>
      <c r="H279" s="267"/>
      <c r="I279" s="412"/>
      <c r="J279" s="267"/>
    </row>
    <row r="280" spans="1:10" ht="12.75">
      <c r="A280" s="267"/>
      <c r="B280" s="267"/>
      <c r="C280" s="267"/>
      <c r="D280" s="267"/>
      <c r="E280" s="267"/>
      <c r="F280" s="267"/>
      <c r="G280" s="267"/>
      <c r="H280" s="267"/>
      <c r="I280" s="412"/>
      <c r="J280" s="267"/>
    </row>
    <row r="281" spans="1:10" ht="12.75">
      <c r="A281" s="267"/>
      <c r="B281" s="267"/>
      <c r="C281" s="267"/>
      <c r="D281" s="267"/>
      <c r="E281" s="267"/>
      <c r="F281" s="267"/>
      <c r="G281" s="267"/>
      <c r="H281" s="267"/>
      <c r="I281" s="412"/>
      <c r="J281" s="267"/>
    </row>
    <row r="282" spans="1:10" ht="12.75">
      <c r="A282" s="267"/>
      <c r="B282" s="267"/>
      <c r="C282" s="267"/>
      <c r="D282" s="267"/>
      <c r="E282" s="267"/>
      <c r="F282" s="267"/>
      <c r="G282" s="267"/>
      <c r="H282" s="267"/>
      <c r="I282" s="412"/>
      <c r="J282" s="267"/>
    </row>
    <row r="283" spans="1:10" ht="12.75">
      <c r="A283" s="267"/>
      <c r="B283" s="267"/>
      <c r="C283" s="267"/>
      <c r="D283" s="267"/>
      <c r="E283" s="267"/>
      <c r="F283" s="267"/>
      <c r="G283" s="267"/>
      <c r="H283" s="267"/>
      <c r="I283" s="412"/>
      <c r="J283" s="267"/>
    </row>
    <row r="284" spans="1:10" ht="12.75">
      <c r="A284" s="267"/>
      <c r="B284" s="267"/>
      <c r="C284" s="267"/>
      <c r="D284" s="267"/>
      <c r="E284" s="267"/>
      <c r="F284" s="267"/>
      <c r="G284" s="267"/>
      <c r="H284" s="267"/>
      <c r="I284" s="412"/>
      <c r="J284" s="267"/>
    </row>
    <row r="285" spans="1:10" ht="12.75">
      <c r="A285" s="267"/>
      <c r="B285" s="267"/>
      <c r="C285" s="267"/>
      <c r="D285" s="267"/>
      <c r="E285" s="267"/>
      <c r="F285" s="267"/>
      <c r="G285" s="267"/>
      <c r="H285" s="267"/>
      <c r="I285" s="412"/>
      <c r="J285" s="267"/>
    </row>
    <row r="286" spans="1:10" ht="12.75">
      <c r="A286" s="267"/>
      <c r="B286" s="267"/>
      <c r="C286" s="267"/>
      <c r="D286" s="267"/>
      <c r="E286" s="267"/>
      <c r="F286" s="267"/>
      <c r="G286" s="267"/>
      <c r="H286" s="267"/>
      <c r="I286" s="412"/>
      <c r="J286" s="267"/>
    </row>
    <row r="287" spans="1:10" ht="12.75">
      <c r="A287" s="267"/>
      <c r="B287" s="267"/>
      <c r="C287" s="267"/>
      <c r="D287" s="267"/>
      <c r="E287" s="267"/>
      <c r="F287" s="267"/>
      <c r="G287" s="267"/>
      <c r="H287" s="267"/>
      <c r="I287" s="412"/>
      <c r="J287" s="267"/>
    </row>
    <row r="288" spans="1:10" ht="12.75">
      <c r="A288" s="267"/>
      <c r="B288" s="267"/>
      <c r="C288" s="267"/>
      <c r="D288" s="267"/>
      <c r="E288" s="267"/>
      <c r="F288" s="267"/>
      <c r="G288" s="267"/>
      <c r="H288" s="267"/>
      <c r="I288" s="412"/>
      <c r="J288" s="267"/>
    </row>
    <row r="289" spans="1:10" ht="12.75">
      <c r="A289" s="267"/>
      <c r="B289" s="267"/>
      <c r="C289" s="267"/>
      <c r="D289" s="267"/>
      <c r="E289" s="267"/>
      <c r="F289" s="267"/>
      <c r="G289" s="267"/>
      <c r="H289" s="267"/>
      <c r="I289" s="412"/>
      <c r="J289" s="267"/>
    </row>
    <row r="290" spans="1:10" ht="12.75">
      <c r="A290" s="267"/>
      <c r="B290" s="267"/>
      <c r="C290" s="267"/>
      <c r="D290" s="267"/>
      <c r="E290" s="267"/>
      <c r="F290" s="267"/>
      <c r="G290" s="267"/>
      <c r="H290" s="267"/>
      <c r="I290" s="412"/>
      <c r="J290" s="267"/>
    </row>
    <row r="291" spans="1:10" ht="12.75">
      <c r="A291" s="267"/>
      <c r="B291" s="267"/>
      <c r="C291" s="267"/>
      <c r="D291" s="267"/>
      <c r="E291" s="267"/>
      <c r="F291" s="267"/>
      <c r="G291" s="267"/>
      <c r="H291" s="267"/>
      <c r="I291" s="412"/>
      <c r="J291" s="267"/>
    </row>
    <row r="292" spans="1:10" ht="12.75">
      <c r="A292" s="267"/>
      <c r="B292" s="267"/>
      <c r="C292" s="267"/>
      <c r="D292" s="267"/>
      <c r="E292" s="267"/>
      <c r="F292" s="267"/>
      <c r="G292" s="267"/>
      <c r="H292" s="267"/>
      <c r="I292" s="412"/>
      <c r="J292" s="267"/>
    </row>
    <row r="293" spans="1:10" ht="12.75">
      <c r="A293" s="267"/>
      <c r="B293" s="267"/>
      <c r="C293" s="267"/>
      <c r="D293" s="267"/>
      <c r="E293" s="267"/>
      <c r="F293" s="267"/>
      <c r="G293" s="267"/>
      <c r="H293" s="267"/>
      <c r="I293" s="412"/>
      <c r="J293" s="267"/>
    </row>
    <row r="294" spans="1:10" ht="12.75">
      <c r="A294" s="267"/>
      <c r="B294" s="267"/>
      <c r="C294" s="267"/>
      <c r="D294" s="267"/>
      <c r="E294" s="267"/>
      <c r="F294" s="267"/>
      <c r="G294" s="267"/>
      <c r="H294" s="267"/>
      <c r="I294" s="412"/>
      <c r="J294" s="267"/>
    </row>
    <row r="295" spans="1:10" ht="12.75">
      <c r="A295" s="267"/>
      <c r="B295" s="267"/>
      <c r="C295" s="267"/>
      <c r="D295" s="267"/>
      <c r="E295" s="267"/>
      <c r="F295" s="267"/>
      <c r="G295" s="267"/>
      <c r="H295" s="267"/>
      <c r="I295" s="412"/>
      <c r="J295" s="267"/>
    </row>
    <row r="296" spans="1:10" ht="12.75">
      <c r="A296" s="267"/>
      <c r="B296" s="267"/>
      <c r="C296" s="267"/>
      <c r="D296" s="267"/>
      <c r="E296" s="267"/>
      <c r="F296" s="267"/>
      <c r="G296" s="267"/>
      <c r="H296" s="267"/>
      <c r="I296" s="412"/>
      <c r="J296" s="267"/>
    </row>
    <row r="297" spans="1:10" ht="12.75">
      <c r="A297" s="267"/>
      <c r="B297" s="267"/>
      <c r="C297" s="267"/>
      <c r="D297" s="267"/>
      <c r="E297" s="267"/>
      <c r="F297" s="267"/>
      <c r="G297" s="267"/>
      <c r="H297" s="267"/>
      <c r="I297" s="412"/>
      <c r="J297" s="267"/>
    </row>
    <row r="298" spans="1:10" ht="12.75">
      <c r="A298" s="267"/>
      <c r="B298" s="267"/>
      <c r="C298" s="267"/>
      <c r="D298" s="267"/>
      <c r="E298" s="267"/>
      <c r="F298" s="267"/>
      <c r="G298" s="267"/>
      <c r="H298" s="267"/>
      <c r="I298" s="412"/>
      <c r="J298" s="267"/>
    </row>
    <row r="299" spans="1:10" ht="12.75">
      <c r="A299" s="267"/>
      <c r="B299" s="267"/>
      <c r="C299" s="267"/>
      <c r="D299" s="267"/>
      <c r="E299" s="267"/>
      <c r="F299" s="267"/>
      <c r="G299" s="267"/>
      <c r="H299" s="267"/>
      <c r="I299" s="412"/>
      <c r="J299" s="267"/>
    </row>
    <row r="300" spans="1:10" ht="12.75">
      <c r="A300" s="267"/>
      <c r="B300" s="267"/>
      <c r="C300" s="267"/>
      <c r="D300" s="267"/>
      <c r="E300" s="267"/>
      <c r="F300" s="267"/>
      <c r="G300" s="267"/>
      <c r="H300" s="267"/>
      <c r="I300" s="412"/>
      <c r="J300" s="267"/>
    </row>
    <row r="301" spans="1:10" ht="12.75">
      <c r="A301" s="267"/>
      <c r="B301" s="267"/>
      <c r="C301" s="267"/>
      <c r="D301" s="267"/>
      <c r="E301" s="267"/>
      <c r="F301" s="267"/>
      <c r="G301" s="267"/>
      <c r="H301" s="267"/>
      <c r="I301" s="412"/>
      <c r="J301" s="267"/>
    </row>
    <row r="302" spans="1:10" ht="12.75">
      <c r="A302" s="267"/>
      <c r="B302" s="267"/>
      <c r="C302" s="267"/>
      <c r="D302" s="267"/>
      <c r="E302" s="267"/>
      <c r="F302" s="267"/>
      <c r="G302" s="267"/>
      <c r="H302" s="267"/>
      <c r="I302" s="412"/>
      <c r="J302" s="267"/>
    </row>
    <row r="303" spans="1:10" ht="12.75">
      <c r="A303" s="267"/>
      <c r="B303" s="267"/>
      <c r="C303" s="267"/>
      <c r="D303" s="267"/>
      <c r="E303" s="267"/>
      <c r="F303" s="267"/>
      <c r="G303" s="267"/>
      <c r="H303" s="267"/>
      <c r="I303" s="412"/>
      <c r="J303" s="267"/>
    </row>
    <row r="304" spans="1:10" ht="12.75">
      <c r="A304" s="267"/>
      <c r="B304" s="267"/>
      <c r="C304" s="267"/>
      <c r="D304" s="267"/>
      <c r="E304" s="267"/>
      <c r="F304" s="267"/>
      <c r="G304" s="267"/>
      <c r="H304" s="267"/>
      <c r="I304" s="412"/>
      <c r="J304" s="267"/>
    </row>
    <row r="305" spans="1:10" ht="12.75">
      <c r="A305" s="267"/>
      <c r="B305" s="267"/>
      <c r="C305" s="267"/>
      <c r="D305" s="267"/>
      <c r="E305" s="267"/>
      <c r="F305" s="267"/>
      <c r="G305" s="267"/>
      <c r="H305" s="267"/>
      <c r="I305" s="412"/>
      <c r="J305" s="267"/>
    </row>
    <row r="306" spans="1:10" ht="12.75">
      <c r="A306" s="267"/>
      <c r="B306" s="267"/>
      <c r="C306" s="267"/>
      <c r="D306" s="267"/>
      <c r="E306" s="267"/>
      <c r="F306" s="267"/>
      <c r="G306" s="267"/>
      <c r="H306" s="267"/>
      <c r="I306" s="412"/>
      <c r="J306" s="267"/>
    </row>
    <row r="307" spans="1:10" ht="12.75">
      <c r="A307" s="267"/>
      <c r="B307" s="267"/>
      <c r="C307" s="267"/>
      <c r="D307" s="267"/>
      <c r="E307" s="267"/>
      <c r="F307" s="267"/>
      <c r="G307" s="267"/>
      <c r="H307" s="267"/>
      <c r="I307" s="412"/>
      <c r="J307" s="267"/>
    </row>
    <row r="308" spans="1:10" ht="12.75">
      <c r="A308" s="267"/>
      <c r="B308" s="267"/>
      <c r="C308" s="267"/>
      <c r="D308" s="267"/>
      <c r="E308" s="267"/>
      <c r="F308" s="267"/>
      <c r="G308" s="267"/>
      <c r="H308" s="267"/>
      <c r="I308" s="412"/>
      <c r="J308" s="267"/>
    </row>
    <row r="309" spans="1:10" ht="12.75">
      <c r="A309" s="267"/>
      <c r="B309" s="267"/>
      <c r="C309" s="267"/>
      <c r="D309" s="267"/>
      <c r="E309" s="267"/>
      <c r="F309" s="267"/>
      <c r="G309" s="267"/>
      <c r="H309" s="267"/>
      <c r="I309" s="412"/>
      <c r="J309" s="267"/>
    </row>
    <row r="310" spans="1:10" ht="12.75">
      <c r="A310" s="267"/>
      <c r="B310" s="267"/>
      <c r="C310" s="267"/>
      <c r="D310" s="267"/>
      <c r="E310" s="267"/>
      <c r="F310" s="267"/>
      <c r="G310" s="267"/>
      <c r="H310" s="267"/>
      <c r="I310" s="412"/>
      <c r="J310" s="267"/>
    </row>
    <row r="311" spans="1:10" ht="12.75">
      <c r="A311" s="267"/>
      <c r="B311" s="267"/>
      <c r="C311" s="267"/>
      <c r="D311" s="267"/>
      <c r="E311" s="267"/>
      <c r="F311" s="267"/>
      <c r="G311" s="267"/>
      <c r="H311" s="267"/>
      <c r="I311" s="412"/>
      <c r="J311" s="267"/>
    </row>
    <row r="312" spans="1:10" ht="12.75">
      <c r="A312" s="267"/>
      <c r="B312" s="267"/>
      <c r="C312" s="267"/>
      <c r="D312" s="267"/>
      <c r="E312" s="267"/>
      <c r="F312" s="267"/>
      <c r="G312" s="267"/>
      <c r="H312" s="267"/>
      <c r="I312" s="412"/>
      <c r="J312" s="267"/>
    </row>
    <row r="313" spans="1:10" ht="12.75">
      <c r="A313" s="267"/>
      <c r="B313" s="267"/>
      <c r="C313" s="267"/>
      <c r="D313" s="267"/>
      <c r="E313" s="267"/>
      <c r="F313" s="267"/>
      <c r="G313" s="267"/>
      <c r="H313" s="267"/>
      <c r="I313" s="412"/>
      <c r="J313" s="267"/>
    </row>
    <row r="314" spans="1:10" ht="12.75">
      <c r="A314" s="267"/>
      <c r="B314" s="267"/>
      <c r="C314" s="267"/>
      <c r="D314" s="267"/>
      <c r="E314" s="267"/>
      <c r="F314" s="267"/>
      <c r="G314" s="267"/>
      <c r="H314" s="267"/>
      <c r="I314" s="412"/>
      <c r="J314" s="267"/>
    </row>
    <row r="315" spans="1:10" ht="12.75">
      <c r="A315" s="267"/>
      <c r="B315" s="267"/>
      <c r="C315" s="267"/>
      <c r="D315" s="267"/>
      <c r="E315" s="267"/>
      <c r="F315" s="267"/>
      <c r="G315" s="267"/>
      <c r="H315" s="267"/>
      <c r="I315" s="412"/>
      <c r="J315" s="267"/>
    </row>
    <row r="316" spans="1:10" ht="12.75">
      <c r="A316" s="267"/>
      <c r="B316" s="267"/>
      <c r="C316" s="267"/>
      <c r="D316" s="267"/>
      <c r="E316" s="267"/>
      <c r="F316" s="267"/>
      <c r="G316" s="267"/>
      <c r="H316" s="267"/>
      <c r="I316" s="412"/>
      <c r="J316" s="267"/>
    </row>
    <row r="317" spans="1:10" ht="12.75">
      <c r="A317" s="267"/>
      <c r="B317" s="267"/>
      <c r="C317" s="267"/>
      <c r="D317" s="267"/>
      <c r="E317" s="267"/>
      <c r="F317" s="267"/>
      <c r="G317" s="267"/>
      <c r="H317" s="267"/>
      <c r="I317" s="412"/>
      <c r="J317" s="267"/>
    </row>
    <row r="318" spans="1:10" ht="12.75">
      <c r="A318" s="267"/>
      <c r="B318" s="267"/>
      <c r="C318" s="267"/>
      <c r="D318" s="267"/>
      <c r="E318" s="267"/>
      <c r="F318" s="267"/>
      <c r="G318" s="267"/>
      <c r="H318" s="267"/>
      <c r="I318" s="412"/>
      <c r="J318" s="267"/>
    </row>
    <row r="319" spans="1:10" ht="12.75">
      <c r="A319" s="267"/>
      <c r="B319" s="267"/>
      <c r="C319" s="267"/>
      <c r="D319" s="267"/>
      <c r="E319" s="267"/>
      <c r="F319" s="267"/>
      <c r="G319" s="267"/>
      <c r="H319" s="267"/>
      <c r="I319" s="412"/>
      <c r="J319" s="267"/>
    </row>
    <row r="320" spans="1:10" ht="12.75">
      <c r="A320" s="267"/>
      <c r="B320" s="267"/>
      <c r="C320" s="267"/>
      <c r="D320" s="267"/>
      <c r="E320" s="267"/>
      <c r="F320" s="267"/>
      <c r="G320" s="267"/>
      <c r="H320" s="267"/>
      <c r="I320" s="412"/>
      <c r="J320" s="267"/>
    </row>
    <row r="321" spans="1:10" ht="12.75">
      <c r="A321" s="267"/>
      <c r="B321" s="267"/>
      <c r="C321" s="267"/>
      <c r="D321" s="267"/>
      <c r="E321" s="267"/>
      <c r="F321" s="267"/>
      <c r="G321" s="267"/>
      <c r="H321" s="267"/>
      <c r="I321" s="412"/>
      <c r="J321" s="267"/>
    </row>
    <row r="322" spans="1:10" ht="12.75">
      <c r="A322" s="267"/>
      <c r="B322" s="267"/>
      <c r="C322" s="267"/>
      <c r="D322" s="267"/>
      <c r="E322" s="267"/>
      <c r="F322" s="267"/>
      <c r="G322" s="267"/>
      <c r="H322" s="267"/>
      <c r="I322" s="412"/>
      <c r="J322" s="267"/>
    </row>
    <row r="323" spans="1:10" ht="12.75">
      <c r="A323" s="267"/>
      <c r="B323" s="267"/>
      <c r="C323" s="267"/>
      <c r="D323" s="267"/>
      <c r="E323" s="267"/>
      <c r="F323" s="267"/>
      <c r="G323" s="267"/>
      <c r="H323" s="267"/>
      <c r="I323" s="412"/>
      <c r="J323" s="267"/>
    </row>
    <row r="324" spans="1:10" ht="12.75">
      <c r="A324" s="267"/>
      <c r="B324" s="267"/>
      <c r="C324" s="267"/>
      <c r="D324" s="267"/>
      <c r="E324" s="267"/>
      <c r="F324" s="267"/>
      <c r="G324" s="267"/>
      <c r="H324" s="267"/>
      <c r="I324" s="412"/>
      <c r="J324" s="267"/>
    </row>
    <row r="325" spans="1:10" ht="12.75">
      <c r="A325" s="267"/>
      <c r="B325" s="267"/>
      <c r="C325" s="267"/>
      <c r="D325" s="267"/>
      <c r="E325" s="267"/>
      <c r="F325" s="267"/>
      <c r="G325" s="267"/>
      <c r="H325" s="267"/>
      <c r="I325" s="412"/>
      <c r="J325" s="267"/>
    </row>
    <row r="326" spans="1:10" ht="12.75">
      <c r="A326" s="267"/>
      <c r="B326" s="267"/>
      <c r="C326" s="267"/>
      <c r="D326" s="267"/>
      <c r="E326" s="267"/>
      <c r="F326" s="267"/>
      <c r="G326" s="267"/>
      <c r="H326" s="267"/>
      <c r="I326" s="412"/>
      <c r="J326" s="267"/>
    </row>
    <row r="327" spans="1:10" ht="12.75">
      <c r="A327" s="267"/>
      <c r="B327" s="267"/>
      <c r="C327" s="267"/>
      <c r="D327" s="267"/>
      <c r="E327" s="267"/>
      <c r="F327" s="267"/>
      <c r="G327" s="267"/>
      <c r="H327" s="267"/>
      <c r="I327" s="412"/>
      <c r="J327" s="267"/>
    </row>
    <row r="328" spans="1:10" ht="12.75">
      <c r="A328" s="267"/>
      <c r="B328" s="267"/>
      <c r="C328" s="267"/>
      <c r="D328" s="267"/>
      <c r="E328" s="267"/>
      <c r="F328" s="267"/>
      <c r="G328" s="267"/>
      <c r="H328" s="267"/>
      <c r="I328" s="412"/>
      <c r="J328" s="267"/>
    </row>
    <row r="329" spans="1:10" ht="12.75">
      <c r="A329" s="267"/>
      <c r="B329" s="267"/>
      <c r="C329" s="267"/>
      <c r="D329" s="267"/>
      <c r="E329" s="267"/>
      <c r="F329" s="267"/>
      <c r="G329" s="267"/>
      <c r="H329" s="267"/>
      <c r="I329" s="412"/>
      <c r="J329" s="267"/>
    </row>
    <row r="330" spans="1:10" ht="12.75">
      <c r="A330" s="267"/>
      <c r="B330" s="267"/>
      <c r="C330" s="267"/>
      <c r="D330" s="267"/>
      <c r="E330" s="267"/>
      <c r="F330" s="267"/>
      <c r="G330" s="267"/>
      <c r="H330" s="267"/>
      <c r="I330" s="412"/>
      <c r="J330" s="267"/>
    </row>
    <row r="331" spans="1:10" ht="12.75">
      <c r="A331" s="267"/>
      <c r="B331" s="267"/>
      <c r="C331" s="267"/>
      <c r="D331" s="267"/>
      <c r="E331" s="267"/>
      <c r="F331" s="267"/>
      <c r="G331" s="267"/>
      <c r="H331" s="267"/>
      <c r="I331" s="412"/>
      <c r="J331" s="267"/>
    </row>
    <row r="332" spans="1:10" ht="12.75">
      <c r="A332" s="267"/>
      <c r="B332" s="267"/>
      <c r="C332" s="267"/>
      <c r="D332" s="267"/>
      <c r="E332" s="267"/>
      <c r="F332" s="267"/>
      <c r="G332" s="267"/>
      <c r="H332" s="267"/>
      <c r="I332" s="412"/>
      <c r="J332" s="267"/>
    </row>
    <row r="333" spans="1:10" ht="12.75">
      <c r="A333" s="267"/>
      <c r="B333" s="267"/>
      <c r="C333" s="267"/>
      <c r="D333" s="267"/>
      <c r="E333" s="267"/>
      <c r="F333" s="267"/>
      <c r="G333" s="267"/>
      <c r="H333" s="267"/>
      <c r="I333" s="412"/>
      <c r="J333" s="267"/>
    </row>
    <row r="334" spans="1:10" ht="12.75">
      <c r="A334" s="267"/>
      <c r="B334" s="267"/>
      <c r="C334" s="267"/>
      <c r="D334" s="267"/>
      <c r="E334" s="267"/>
      <c r="F334" s="267"/>
      <c r="G334" s="267"/>
      <c r="H334" s="267"/>
      <c r="I334" s="412"/>
      <c r="J334" s="267"/>
    </row>
    <row r="335" spans="1:10" ht="12.75">
      <c r="A335" s="267"/>
      <c r="B335" s="267"/>
      <c r="C335" s="267"/>
      <c r="D335" s="267"/>
      <c r="E335" s="267"/>
      <c r="F335" s="267"/>
      <c r="G335" s="267"/>
      <c r="H335" s="267"/>
      <c r="I335" s="412"/>
      <c r="J335" s="267"/>
    </row>
    <row r="336" spans="1:10" ht="12.75">
      <c r="A336" s="267"/>
      <c r="B336" s="267"/>
      <c r="C336" s="267"/>
      <c r="D336" s="267"/>
      <c r="E336" s="267"/>
      <c r="F336" s="267"/>
      <c r="G336" s="267"/>
      <c r="H336" s="267"/>
      <c r="I336" s="412"/>
      <c r="J336" s="267"/>
    </row>
    <row r="337" spans="1:10" ht="12.75">
      <c r="A337" s="267"/>
      <c r="B337" s="267"/>
      <c r="C337" s="267"/>
      <c r="D337" s="267"/>
      <c r="E337" s="267"/>
      <c r="F337" s="267"/>
      <c r="G337" s="267"/>
      <c r="H337" s="267"/>
      <c r="I337" s="412"/>
      <c r="J337" s="267"/>
    </row>
    <row r="338" spans="1:10" ht="12.75">
      <c r="A338" s="267"/>
      <c r="B338" s="267"/>
      <c r="C338" s="267"/>
      <c r="D338" s="267"/>
      <c r="E338" s="267"/>
      <c r="F338" s="267"/>
      <c r="G338" s="267"/>
      <c r="H338" s="267"/>
      <c r="I338" s="412"/>
      <c r="J338" s="267"/>
    </row>
    <row r="339" spans="1:10" ht="12.75">
      <c r="A339" s="267"/>
      <c r="B339" s="267"/>
      <c r="C339" s="267"/>
      <c r="D339" s="267"/>
      <c r="E339" s="267"/>
      <c r="F339" s="267"/>
      <c r="G339" s="267"/>
      <c r="H339" s="267"/>
      <c r="I339" s="412"/>
      <c r="J339" s="267"/>
    </row>
    <row r="340" spans="1:10" ht="12.75">
      <c r="A340" s="267"/>
      <c r="B340" s="267"/>
      <c r="C340" s="267"/>
      <c r="D340" s="267"/>
      <c r="E340" s="267"/>
      <c r="F340" s="267"/>
      <c r="G340" s="267"/>
      <c r="H340" s="267"/>
      <c r="I340" s="412"/>
      <c r="J340" s="267"/>
    </row>
    <row r="341" spans="1:10" ht="12.75">
      <c r="A341" s="267"/>
      <c r="B341" s="267"/>
      <c r="C341" s="267"/>
      <c r="D341" s="267"/>
      <c r="E341" s="267"/>
      <c r="F341" s="267"/>
      <c r="G341" s="267"/>
      <c r="H341" s="267"/>
      <c r="I341" s="412"/>
      <c r="J341" s="267"/>
    </row>
    <row r="342" spans="1:10" ht="12.75">
      <c r="A342" s="267"/>
      <c r="B342" s="267"/>
      <c r="C342" s="267"/>
      <c r="D342" s="267"/>
      <c r="E342" s="267"/>
      <c r="F342" s="267"/>
      <c r="G342" s="267"/>
      <c r="H342" s="267"/>
      <c r="I342" s="412"/>
      <c r="J342" s="267"/>
    </row>
    <row r="343" spans="1:10" ht="12.75">
      <c r="A343" s="267"/>
      <c r="B343" s="267"/>
      <c r="C343" s="267"/>
      <c r="D343" s="267"/>
      <c r="E343" s="267"/>
      <c r="F343" s="267"/>
      <c r="G343" s="267"/>
      <c r="H343" s="267"/>
      <c r="I343" s="412"/>
      <c r="J343" s="267"/>
    </row>
    <row r="344" spans="1:10" ht="12.75">
      <c r="A344" s="267"/>
      <c r="B344" s="267"/>
      <c r="C344" s="267"/>
      <c r="D344" s="267"/>
      <c r="E344" s="267"/>
      <c r="F344" s="267"/>
      <c r="G344" s="267"/>
      <c r="H344" s="267"/>
      <c r="I344" s="412"/>
      <c r="J344" s="267"/>
    </row>
    <row r="345" spans="1:10" ht="12.75">
      <c r="A345" s="267"/>
      <c r="B345" s="267"/>
      <c r="C345" s="267"/>
      <c r="D345" s="267"/>
      <c r="E345" s="267"/>
      <c r="F345" s="267"/>
      <c r="G345" s="267"/>
      <c r="H345" s="267"/>
      <c r="I345" s="412"/>
      <c r="J345" s="267"/>
    </row>
    <row r="346" spans="1:10" ht="12.75">
      <c r="A346" s="267"/>
      <c r="B346" s="267"/>
      <c r="C346" s="267"/>
      <c r="D346" s="267"/>
      <c r="E346" s="267"/>
      <c r="F346" s="267"/>
      <c r="G346" s="267"/>
      <c r="H346" s="267"/>
      <c r="I346" s="412"/>
      <c r="J346" s="267"/>
    </row>
    <row r="347" spans="1:10" ht="12.75">
      <c r="A347" s="267"/>
      <c r="B347" s="267"/>
      <c r="C347" s="267"/>
      <c r="D347" s="267"/>
      <c r="E347" s="267"/>
      <c r="F347" s="267"/>
      <c r="G347" s="267"/>
      <c r="H347" s="267"/>
      <c r="I347" s="412"/>
      <c r="J347" s="267"/>
    </row>
    <row r="348" spans="1:10" ht="12.75">
      <c r="A348" s="267"/>
      <c r="B348" s="267"/>
      <c r="C348" s="267"/>
      <c r="D348" s="267"/>
      <c r="E348" s="267"/>
      <c r="F348" s="267"/>
      <c r="G348" s="267"/>
      <c r="H348" s="267"/>
      <c r="I348" s="412"/>
      <c r="J348" s="267"/>
    </row>
    <row r="349" spans="1:10" ht="12.75">
      <c r="A349" s="267"/>
      <c r="B349" s="267"/>
      <c r="C349" s="267"/>
      <c r="D349" s="267"/>
      <c r="E349" s="267"/>
      <c r="F349" s="267"/>
      <c r="G349" s="267"/>
      <c r="H349" s="267"/>
      <c r="I349" s="412"/>
      <c r="J349" s="267"/>
    </row>
    <row r="350" spans="1:10" ht="12.75">
      <c r="A350" s="267"/>
      <c r="B350" s="267"/>
      <c r="C350" s="267"/>
      <c r="D350" s="267"/>
      <c r="E350" s="267"/>
      <c r="F350" s="267"/>
      <c r="G350" s="267"/>
      <c r="H350" s="267"/>
      <c r="I350" s="412"/>
      <c r="J350" s="267"/>
    </row>
    <row r="351" spans="1:10" ht="12.75">
      <c r="A351" s="267"/>
      <c r="B351" s="267"/>
      <c r="C351" s="267"/>
      <c r="D351" s="267"/>
      <c r="E351" s="267"/>
      <c r="F351" s="267"/>
      <c r="G351" s="267"/>
      <c r="H351" s="267"/>
      <c r="I351" s="412"/>
      <c r="J351" s="267"/>
    </row>
    <row r="352" spans="1:10" ht="12.75">
      <c r="A352" s="267"/>
      <c r="B352" s="267"/>
      <c r="C352" s="267"/>
      <c r="D352" s="267"/>
      <c r="E352" s="267"/>
      <c r="F352" s="267"/>
      <c r="G352" s="267"/>
      <c r="H352" s="267"/>
      <c r="I352" s="412"/>
      <c r="J352" s="267"/>
    </row>
    <row r="353" spans="1:10" ht="12.75">
      <c r="A353" s="267"/>
      <c r="B353" s="267"/>
      <c r="C353" s="267"/>
      <c r="D353" s="267"/>
      <c r="E353" s="267"/>
      <c r="F353" s="267"/>
      <c r="G353" s="267"/>
      <c r="H353" s="267"/>
      <c r="I353" s="412"/>
      <c r="J353" s="267"/>
    </row>
    <row r="354" spans="1:10" ht="12.75">
      <c r="A354" s="267"/>
      <c r="B354" s="267"/>
      <c r="C354" s="267"/>
      <c r="D354" s="267"/>
      <c r="E354" s="267"/>
      <c r="F354" s="267"/>
      <c r="G354" s="267"/>
      <c r="H354" s="267"/>
      <c r="I354" s="412"/>
      <c r="J354" s="267"/>
    </row>
    <row r="355" spans="1:10" ht="12.75">
      <c r="A355" s="267"/>
      <c r="B355" s="267"/>
      <c r="C355" s="267"/>
      <c r="D355" s="267"/>
      <c r="E355" s="267"/>
      <c r="F355" s="267"/>
      <c r="G355" s="267"/>
      <c r="H355" s="267"/>
      <c r="I355" s="412"/>
      <c r="J355" s="267"/>
    </row>
    <row r="356" spans="1:10" ht="12.75">
      <c r="A356" s="267"/>
      <c r="B356" s="267"/>
      <c r="C356" s="267"/>
      <c r="D356" s="267"/>
      <c r="E356" s="267"/>
      <c r="F356" s="267"/>
      <c r="G356" s="267"/>
      <c r="H356" s="267"/>
      <c r="I356" s="412"/>
      <c r="J356" s="267"/>
    </row>
    <row r="357" spans="1:10" ht="12.75">
      <c r="A357" s="267"/>
      <c r="B357" s="267"/>
      <c r="C357" s="267"/>
      <c r="D357" s="267"/>
      <c r="E357" s="267"/>
      <c r="F357" s="267"/>
      <c r="G357" s="267"/>
      <c r="H357" s="267"/>
      <c r="I357" s="412"/>
      <c r="J357" s="267"/>
    </row>
    <row r="358" spans="1:10" ht="12.75">
      <c r="A358" s="267"/>
      <c r="B358" s="267"/>
      <c r="C358" s="267"/>
      <c r="D358" s="267"/>
      <c r="E358" s="267"/>
      <c r="F358" s="267"/>
      <c r="G358" s="267"/>
      <c r="H358" s="267"/>
      <c r="I358" s="412"/>
      <c r="J358" s="267"/>
    </row>
    <row r="359" spans="1:10" ht="12.75">
      <c r="A359" s="267"/>
      <c r="B359" s="267"/>
      <c r="C359" s="267"/>
      <c r="D359" s="267"/>
      <c r="E359" s="267"/>
      <c r="F359" s="267"/>
      <c r="G359" s="267"/>
      <c r="H359" s="267"/>
      <c r="I359" s="412"/>
      <c r="J359" s="267"/>
    </row>
    <row r="360" spans="1:10" ht="12.75">
      <c r="A360" s="267"/>
      <c r="B360" s="267"/>
      <c r="C360" s="267"/>
      <c r="D360" s="267"/>
      <c r="E360" s="267"/>
      <c r="F360" s="267"/>
      <c r="G360" s="267"/>
      <c r="H360" s="267"/>
      <c r="I360" s="412"/>
      <c r="J360" s="267"/>
    </row>
    <row r="361" spans="1:10" ht="12.75">
      <c r="A361" s="267"/>
      <c r="B361" s="267"/>
      <c r="C361" s="267"/>
      <c r="D361" s="267"/>
      <c r="E361" s="267"/>
      <c r="F361" s="267"/>
      <c r="G361" s="267"/>
      <c r="H361" s="267"/>
      <c r="I361" s="412"/>
      <c r="J361" s="267"/>
    </row>
    <row r="362" spans="1:10" ht="12.75">
      <c r="A362" s="267"/>
      <c r="B362" s="267"/>
      <c r="C362" s="267"/>
      <c r="D362" s="267"/>
      <c r="E362" s="267"/>
      <c r="F362" s="267"/>
      <c r="G362" s="267"/>
      <c r="H362" s="267"/>
      <c r="I362" s="412"/>
      <c r="J362" s="267"/>
    </row>
    <row r="363" spans="1:10" ht="12.75">
      <c r="A363" s="267"/>
      <c r="B363" s="267"/>
      <c r="C363" s="267"/>
      <c r="D363" s="267"/>
      <c r="E363" s="267"/>
      <c r="F363" s="267"/>
      <c r="G363" s="267"/>
      <c r="H363" s="267"/>
      <c r="I363" s="412"/>
      <c r="J363" s="267"/>
    </row>
    <row r="364" spans="1:10" ht="12.75">
      <c r="A364" s="267"/>
      <c r="B364" s="267"/>
      <c r="C364" s="267"/>
      <c r="D364" s="267"/>
      <c r="E364" s="267"/>
      <c r="F364" s="267"/>
      <c r="G364" s="267"/>
      <c r="H364" s="267"/>
      <c r="I364" s="412"/>
      <c r="J364" s="267"/>
    </row>
    <row r="365" spans="1:10" ht="12.75">
      <c r="A365" s="267"/>
      <c r="B365" s="267"/>
      <c r="C365" s="267"/>
      <c r="D365" s="267"/>
      <c r="E365" s="267"/>
      <c r="F365" s="267"/>
      <c r="G365" s="267"/>
      <c r="H365" s="267"/>
      <c r="I365" s="412"/>
      <c r="J365" s="267"/>
    </row>
    <row r="366" spans="1:10" ht="12.75">
      <c r="A366" s="267"/>
      <c r="B366" s="267"/>
      <c r="C366" s="267"/>
      <c r="D366" s="267"/>
      <c r="E366" s="267"/>
      <c r="F366" s="267"/>
      <c r="G366" s="267"/>
      <c r="H366" s="267"/>
      <c r="I366" s="412"/>
      <c r="J366" s="267"/>
    </row>
    <row r="367" spans="1:10" ht="12.75">
      <c r="A367" s="267"/>
      <c r="B367" s="267"/>
      <c r="C367" s="267"/>
      <c r="D367" s="267"/>
      <c r="E367" s="267"/>
      <c r="F367" s="267"/>
      <c r="G367" s="267"/>
      <c r="H367" s="267"/>
      <c r="I367" s="412"/>
      <c r="J367" s="267"/>
    </row>
    <row r="368" spans="1:10" ht="12.75">
      <c r="A368" s="267"/>
      <c r="B368" s="267"/>
      <c r="C368" s="267"/>
      <c r="D368" s="267"/>
      <c r="E368" s="267"/>
      <c r="F368" s="267"/>
      <c r="G368" s="267"/>
      <c r="H368" s="267"/>
      <c r="I368" s="412"/>
      <c r="J368" s="267"/>
    </row>
    <row r="369" spans="1:10" ht="12.75">
      <c r="A369" s="267"/>
      <c r="B369" s="267"/>
      <c r="C369" s="267"/>
      <c r="D369" s="267"/>
      <c r="E369" s="267"/>
      <c r="F369" s="267"/>
      <c r="G369" s="267"/>
      <c r="H369" s="267"/>
      <c r="I369" s="412"/>
      <c r="J369" s="267"/>
    </row>
    <row r="370" spans="1:10" ht="12.75">
      <c r="A370" s="267"/>
      <c r="B370" s="267"/>
      <c r="C370" s="267"/>
      <c r="D370" s="267"/>
      <c r="E370" s="267"/>
      <c r="F370" s="267"/>
      <c r="G370" s="267"/>
      <c r="H370" s="267"/>
      <c r="I370" s="412"/>
      <c r="J370" s="267"/>
    </row>
    <row r="371" spans="1:10" ht="12.75">
      <c r="A371" s="267"/>
      <c r="B371" s="267"/>
      <c r="C371" s="267"/>
      <c r="D371" s="267"/>
      <c r="E371" s="267"/>
      <c r="F371" s="267"/>
      <c r="G371" s="267"/>
      <c r="H371" s="267"/>
      <c r="I371" s="412"/>
      <c r="J371" s="267"/>
    </row>
    <row r="372" spans="1:10" ht="12.75">
      <c r="A372" s="267"/>
      <c r="B372" s="267"/>
      <c r="C372" s="267"/>
      <c r="D372" s="267"/>
      <c r="E372" s="267"/>
      <c r="F372" s="267"/>
      <c r="G372" s="267"/>
      <c r="H372" s="267"/>
      <c r="I372" s="412"/>
      <c r="J372" s="267"/>
    </row>
    <row r="373" spans="1:10" ht="12.75">
      <c r="A373" s="267"/>
      <c r="B373" s="267"/>
      <c r="C373" s="267"/>
      <c r="D373" s="267"/>
      <c r="E373" s="267"/>
      <c r="F373" s="267"/>
      <c r="G373" s="267"/>
      <c r="H373" s="267"/>
      <c r="I373" s="412"/>
      <c r="J373" s="267"/>
    </row>
    <row r="374" spans="1:10" ht="12.75">
      <c r="A374" s="267"/>
      <c r="B374" s="267"/>
      <c r="C374" s="267"/>
      <c r="D374" s="267"/>
      <c r="E374" s="267"/>
      <c r="F374" s="267"/>
      <c r="G374" s="267"/>
      <c r="H374" s="267"/>
      <c r="I374" s="412"/>
      <c r="J374" s="267"/>
    </row>
    <row r="375" spans="1:10" ht="12.75">
      <c r="A375" s="267"/>
      <c r="B375" s="267"/>
      <c r="C375" s="267"/>
      <c r="D375" s="267"/>
      <c r="E375" s="267"/>
      <c r="F375" s="267"/>
      <c r="G375" s="267"/>
      <c r="H375" s="267"/>
      <c r="I375" s="412"/>
      <c r="J375" s="267"/>
    </row>
    <row r="376" spans="1:10" ht="12.75">
      <c r="A376" s="267"/>
      <c r="B376" s="267"/>
      <c r="C376" s="267"/>
      <c r="D376" s="267"/>
      <c r="E376" s="267"/>
      <c r="F376" s="267"/>
      <c r="G376" s="267"/>
      <c r="H376" s="267"/>
      <c r="I376" s="412"/>
      <c r="J376" s="267"/>
    </row>
    <row r="377" spans="1:10" ht="12.75">
      <c r="A377" s="267"/>
      <c r="B377" s="267"/>
      <c r="C377" s="267"/>
      <c r="D377" s="267"/>
      <c r="E377" s="267"/>
      <c r="F377" s="267"/>
      <c r="G377" s="267"/>
      <c r="H377" s="267"/>
      <c r="I377" s="412"/>
      <c r="J377" s="267"/>
    </row>
    <row r="378" spans="1:10" ht="12.75">
      <c r="A378" s="267"/>
      <c r="B378" s="267"/>
      <c r="C378" s="267"/>
      <c r="D378" s="267"/>
      <c r="E378" s="267"/>
      <c r="F378" s="267"/>
      <c r="G378" s="267"/>
      <c r="H378" s="267"/>
      <c r="I378" s="412"/>
      <c r="J378" s="267"/>
    </row>
    <row r="379" spans="1:10" ht="12.75">
      <c r="A379" s="267"/>
      <c r="B379" s="267"/>
      <c r="C379" s="267"/>
      <c r="D379" s="267"/>
      <c r="E379" s="267"/>
      <c r="F379" s="267"/>
      <c r="G379" s="267"/>
      <c r="H379" s="267"/>
      <c r="I379" s="412"/>
      <c r="J379" s="267"/>
    </row>
    <row r="380" spans="1:10" ht="12.75">
      <c r="A380" s="267"/>
      <c r="B380" s="267"/>
      <c r="C380" s="267"/>
      <c r="D380" s="267"/>
      <c r="E380" s="267"/>
      <c r="F380" s="267"/>
      <c r="G380" s="267"/>
      <c r="H380" s="267"/>
      <c r="I380" s="412"/>
      <c r="J380" s="267"/>
    </row>
    <row r="381" spans="1:10" ht="12.75">
      <c r="A381" s="267"/>
      <c r="B381" s="267"/>
      <c r="C381" s="267"/>
      <c r="D381" s="267"/>
      <c r="E381" s="267"/>
      <c r="F381" s="267"/>
      <c r="G381" s="267"/>
      <c r="H381" s="267"/>
      <c r="I381" s="412"/>
      <c r="J381" s="267"/>
    </row>
    <row r="382" spans="1:10" ht="12.75">
      <c r="A382" s="267"/>
      <c r="B382" s="267"/>
      <c r="C382" s="267"/>
      <c r="D382" s="267"/>
      <c r="E382" s="267"/>
      <c r="F382" s="267"/>
      <c r="G382" s="267"/>
      <c r="H382" s="267"/>
      <c r="I382" s="412"/>
      <c r="J382" s="267"/>
    </row>
    <row r="383" spans="1:10" ht="12.75">
      <c r="A383" s="267"/>
      <c r="B383" s="267"/>
      <c r="C383" s="267"/>
      <c r="D383" s="267"/>
      <c r="E383" s="267"/>
      <c r="F383" s="267"/>
      <c r="G383" s="267"/>
      <c r="H383" s="267"/>
      <c r="I383" s="412"/>
      <c r="J383" s="267"/>
    </row>
    <row r="384" spans="1:10" ht="12.75">
      <c r="A384" s="267"/>
      <c r="B384" s="267"/>
      <c r="C384" s="267"/>
      <c r="D384" s="267"/>
      <c r="E384" s="267"/>
      <c r="F384" s="267"/>
      <c r="G384" s="267"/>
      <c r="H384" s="267"/>
      <c r="I384" s="412"/>
      <c r="J384" s="267"/>
    </row>
    <row r="385" spans="1:10" ht="12.75">
      <c r="A385" s="267"/>
      <c r="B385" s="267"/>
      <c r="C385" s="267"/>
      <c r="D385" s="267"/>
      <c r="E385" s="267"/>
      <c r="F385" s="267"/>
      <c r="G385" s="267"/>
      <c r="H385" s="267"/>
      <c r="I385" s="412"/>
      <c r="J385" s="267"/>
    </row>
    <row r="386" spans="1:10" ht="12.75">
      <c r="A386" s="267"/>
      <c r="B386" s="267"/>
      <c r="C386" s="267"/>
      <c r="D386" s="267"/>
      <c r="E386" s="267"/>
      <c r="F386" s="267"/>
      <c r="G386" s="267"/>
      <c r="H386" s="267"/>
      <c r="I386" s="412"/>
      <c r="J386" s="267"/>
    </row>
    <row r="387" spans="1:10" ht="12.75">
      <c r="A387" s="267"/>
      <c r="B387" s="267"/>
      <c r="C387" s="267"/>
      <c r="D387" s="267"/>
      <c r="E387" s="267"/>
      <c r="F387" s="267"/>
      <c r="G387" s="267"/>
      <c r="H387" s="267"/>
      <c r="I387" s="412"/>
      <c r="J387" s="267"/>
    </row>
    <row r="388" spans="1:10" ht="12.75">
      <c r="A388" s="267"/>
      <c r="B388" s="267"/>
      <c r="C388" s="267"/>
      <c r="D388" s="267"/>
      <c r="E388" s="267"/>
      <c r="F388" s="267"/>
      <c r="G388" s="267"/>
      <c r="H388" s="267"/>
      <c r="I388" s="412"/>
      <c r="J388" s="267"/>
    </row>
    <row r="389" spans="1:10" ht="12.75">
      <c r="A389" s="267"/>
      <c r="B389" s="267"/>
      <c r="C389" s="267"/>
      <c r="D389" s="267"/>
      <c r="E389" s="267"/>
      <c r="F389" s="267"/>
      <c r="G389" s="267"/>
      <c r="H389" s="267"/>
      <c r="I389" s="412"/>
      <c r="J389" s="267"/>
    </row>
    <row r="390" spans="1:10" ht="12.75">
      <c r="A390" s="267"/>
      <c r="B390" s="267"/>
      <c r="C390" s="267"/>
      <c r="D390" s="267"/>
      <c r="E390" s="267"/>
      <c r="F390" s="267"/>
      <c r="G390" s="267"/>
      <c r="H390" s="267"/>
      <c r="I390" s="412"/>
      <c r="J390" s="267"/>
    </row>
    <row r="391" spans="1:10" ht="12.75">
      <c r="A391" s="267"/>
      <c r="B391" s="267"/>
      <c r="C391" s="267"/>
      <c r="D391" s="267"/>
      <c r="E391" s="267"/>
      <c r="F391" s="267"/>
      <c r="G391" s="267"/>
      <c r="H391" s="267"/>
      <c r="I391" s="412"/>
      <c r="J391" s="267"/>
    </row>
    <row r="392" spans="1:10" ht="12.75">
      <c r="A392" s="267"/>
      <c r="B392" s="267"/>
      <c r="C392" s="267"/>
      <c r="D392" s="267"/>
      <c r="E392" s="267"/>
      <c r="F392" s="267"/>
      <c r="G392" s="267"/>
      <c r="H392" s="267"/>
      <c r="I392" s="412"/>
      <c r="J392" s="267"/>
    </row>
    <row r="393" spans="1:10" ht="12.75">
      <c r="A393" s="267"/>
      <c r="B393" s="267"/>
      <c r="C393" s="267"/>
      <c r="D393" s="267"/>
      <c r="E393" s="267"/>
      <c r="F393" s="267"/>
      <c r="G393" s="267"/>
      <c r="H393" s="267"/>
      <c r="I393" s="412"/>
      <c r="J393" s="267"/>
    </row>
    <row r="394" spans="1:10" ht="12.75">
      <c r="A394" s="267"/>
      <c r="B394" s="267"/>
      <c r="C394" s="267"/>
      <c r="D394" s="267"/>
      <c r="E394" s="267"/>
      <c r="F394" s="267"/>
      <c r="G394" s="267"/>
      <c r="H394" s="267"/>
      <c r="I394" s="412"/>
      <c r="J394" s="267"/>
    </row>
    <row r="395" spans="1:10" ht="12.75">
      <c r="A395" s="267"/>
      <c r="B395" s="267"/>
      <c r="C395" s="267"/>
      <c r="D395" s="267"/>
      <c r="E395" s="267"/>
      <c r="F395" s="267"/>
      <c r="G395" s="267"/>
      <c r="H395" s="267"/>
      <c r="I395" s="412"/>
      <c r="J395" s="267"/>
    </row>
    <row r="396" spans="1:10" ht="12.75">
      <c r="A396" s="267"/>
      <c r="B396" s="267"/>
      <c r="C396" s="267"/>
      <c r="D396" s="267"/>
      <c r="E396" s="267"/>
      <c r="F396" s="267"/>
      <c r="G396" s="267"/>
      <c r="H396" s="267"/>
      <c r="I396" s="412"/>
      <c r="J396" s="267"/>
    </row>
    <row r="397" spans="1:10" ht="12.75">
      <c r="A397" s="267"/>
      <c r="B397" s="267"/>
      <c r="C397" s="267"/>
      <c r="D397" s="267"/>
      <c r="E397" s="267"/>
      <c r="F397" s="267"/>
      <c r="G397" s="267"/>
      <c r="H397" s="267"/>
      <c r="I397" s="412"/>
      <c r="J397" s="267"/>
    </row>
    <row r="398" spans="1:10" ht="12.75">
      <c r="A398" s="267"/>
      <c r="B398" s="267"/>
      <c r="C398" s="267"/>
      <c r="D398" s="267"/>
      <c r="E398" s="267"/>
      <c r="F398" s="267"/>
      <c r="G398" s="267"/>
      <c r="H398" s="267"/>
      <c r="I398" s="412"/>
      <c r="J398" s="267"/>
    </row>
    <row r="399" spans="1:10" ht="12.75">
      <c r="A399" s="267"/>
      <c r="B399" s="267"/>
      <c r="C399" s="267"/>
      <c r="D399" s="267"/>
      <c r="E399" s="267"/>
      <c r="F399" s="267"/>
      <c r="G399" s="267"/>
      <c r="H399" s="267"/>
      <c r="I399" s="412"/>
      <c r="J399" s="267"/>
    </row>
    <row r="400" spans="1:10" ht="12.75">
      <c r="A400" s="267"/>
      <c r="B400" s="267"/>
      <c r="C400" s="267"/>
      <c r="D400" s="267"/>
      <c r="E400" s="267"/>
      <c r="F400" s="267"/>
      <c r="G400" s="267"/>
      <c r="H400" s="267"/>
      <c r="I400" s="412"/>
      <c r="J400" s="267"/>
    </row>
    <row r="401" spans="1:10" ht="12.75">
      <c r="A401" s="267"/>
      <c r="B401" s="267"/>
      <c r="C401" s="267"/>
      <c r="D401" s="267"/>
      <c r="E401" s="267"/>
      <c r="F401" s="267"/>
      <c r="G401" s="267"/>
      <c r="H401" s="267"/>
      <c r="I401" s="412"/>
      <c r="J401" s="267"/>
    </row>
    <row r="402" spans="1:10" ht="12.75">
      <c r="A402" s="267"/>
      <c r="B402" s="267"/>
      <c r="C402" s="267"/>
      <c r="D402" s="267"/>
      <c r="E402" s="267"/>
      <c r="F402" s="267"/>
      <c r="G402" s="267"/>
      <c r="H402" s="267"/>
      <c r="I402" s="412"/>
      <c r="J402" s="267"/>
    </row>
    <row r="403" spans="1:10" ht="12.75">
      <c r="A403" s="267"/>
      <c r="B403" s="267"/>
      <c r="C403" s="267"/>
      <c r="D403" s="267"/>
      <c r="E403" s="267"/>
      <c r="F403" s="267"/>
      <c r="G403" s="267"/>
      <c r="H403" s="267"/>
      <c r="I403" s="412"/>
      <c r="J403" s="267"/>
    </row>
    <row r="404" spans="1:10" ht="12.75">
      <c r="A404" s="267"/>
      <c r="B404" s="267"/>
      <c r="C404" s="267"/>
      <c r="D404" s="267"/>
      <c r="E404" s="267"/>
      <c r="F404" s="267"/>
      <c r="G404" s="267"/>
      <c r="H404" s="267"/>
      <c r="I404" s="412"/>
      <c r="J404" s="267"/>
    </row>
    <row r="405" spans="1:10" ht="12.75">
      <c r="A405" s="267"/>
      <c r="B405" s="267"/>
      <c r="C405" s="267"/>
      <c r="D405" s="267"/>
      <c r="E405" s="267"/>
      <c r="F405" s="267"/>
      <c r="G405" s="267"/>
      <c r="H405" s="267"/>
      <c r="I405" s="412"/>
      <c r="J405" s="267"/>
    </row>
    <row r="406" spans="1:10" ht="12.75">
      <c r="A406" s="267"/>
      <c r="B406" s="267"/>
      <c r="C406" s="267"/>
      <c r="D406" s="267"/>
      <c r="E406" s="267"/>
      <c r="F406" s="267"/>
      <c r="G406" s="267"/>
      <c r="H406" s="267"/>
      <c r="I406" s="412"/>
      <c r="J406" s="267"/>
    </row>
    <row r="407" spans="1:10" ht="12.75">
      <c r="A407" s="267"/>
      <c r="B407" s="267"/>
      <c r="C407" s="267"/>
      <c r="D407" s="267"/>
      <c r="E407" s="267"/>
      <c r="F407" s="267"/>
      <c r="G407" s="267"/>
      <c r="H407" s="267"/>
      <c r="I407" s="412"/>
      <c r="J407" s="267"/>
    </row>
    <row r="408" spans="1:10" ht="12.75">
      <c r="A408" s="267"/>
      <c r="B408" s="267"/>
      <c r="C408" s="267"/>
      <c r="D408" s="267"/>
      <c r="E408" s="267"/>
      <c r="F408" s="267"/>
      <c r="G408" s="267"/>
      <c r="H408" s="267"/>
      <c r="I408" s="412"/>
      <c r="J408" s="267"/>
    </row>
    <row r="409" spans="1:10" ht="12.75">
      <c r="A409" s="267"/>
      <c r="B409" s="267"/>
      <c r="C409" s="267"/>
      <c r="D409" s="267"/>
      <c r="E409" s="267"/>
      <c r="F409" s="267"/>
      <c r="G409" s="267"/>
      <c r="H409" s="267"/>
      <c r="I409" s="412"/>
      <c r="J409" s="267"/>
    </row>
    <row r="410" spans="1:10" ht="12.75">
      <c r="A410" s="267"/>
      <c r="B410" s="267"/>
      <c r="C410" s="267"/>
      <c r="D410" s="267"/>
      <c r="E410" s="267"/>
      <c r="F410" s="267"/>
      <c r="G410" s="267"/>
      <c r="H410" s="267"/>
      <c r="I410" s="412"/>
      <c r="J410" s="267"/>
    </row>
    <row r="411" spans="1:10" ht="12.75">
      <c r="A411" s="267"/>
      <c r="B411" s="267"/>
      <c r="C411" s="267"/>
      <c r="D411" s="267"/>
      <c r="E411" s="267"/>
      <c r="F411" s="267"/>
      <c r="G411" s="267"/>
      <c r="H411" s="267"/>
      <c r="I411" s="412"/>
      <c r="J411" s="267"/>
    </row>
    <row r="412" spans="1:10" ht="12.75">
      <c r="A412" s="267"/>
      <c r="B412" s="267"/>
      <c r="C412" s="267"/>
      <c r="D412" s="267"/>
      <c r="E412" s="267"/>
      <c r="F412" s="267"/>
      <c r="G412" s="267"/>
      <c r="H412" s="267"/>
      <c r="I412" s="412"/>
      <c r="J412" s="267"/>
    </row>
    <row r="413" spans="1:10" ht="12.75">
      <c r="A413" s="267"/>
      <c r="B413" s="267"/>
      <c r="C413" s="267"/>
      <c r="D413" s="267"/>
      <c r="E413" s="267"/>
      <c r="F413" s="267"/>
      <c r="G413" s="267"/>
      <c r="H413" s="267"/>
      <c r="I413" s="412"/>
      <c r="J413" s="267"/>
    </row>
    <row r="414" spans="1:10" ht="12.75">
      <c r="A414" s="267"/>
      <c r="B414" s="267"/>
      <c r="C414" s="267"/>
      <c r="D414" s="267"/>
      <c r="E414" s="267"/>
      <c r="F414" s="267"/>
      <c r="G414" s="267"/>
      <c r="H414" s="267"/>
      <c r="I414" s="412"/>
      <c r="J414" s="267"/>
    </row>
    <row r="415" spans="1:10" ht="12.75">
      <c r="A415" s="267"/>
      <c r="B415" s="267"/>
      <c r="C415" s="267"/>
      <c r="D415" s="267"/>
      <c r="E415" s="267"/>
      <c r="F415" s="267"/>
      <c r="G415" s="267"/>
      <c r="H415" s="267"/>
      <c r="I415" s="412"/>
      <c r="J415" s="267"/>
    </row>
    <row r="416" spans="1:10" ht="12.75">
      <c r="A416" s="267"/>
      <c r="B416" s="267"/>
      <c r="C416" s="267"/>
      <c r="D416" s="267"/>
      <c r="E416" s="267"/>
      <c r="F416" s="267"/>
      <c r="G416" s="267"/>
      <c r="H416" s="267"/>
      <c r="I416" s="412"/>
      <c r="J416" s="267"/>
    </row>
    <row r="417" spans="1:10" ht="12.75">
      <c r="A417" s="267"/>
      <c r="B417" s="267"/>
      <c r="C417" s="267"/>
      <c r="D417" s="267"/>
      <c r="E417" s="267"/>
      <c r="F417" s="267"/>
      <c r="G417" s="267"/>
      <c r="H417" s="267"/>
      <c r="I417" s="412"/>
      <c r="J417" s="267"/>
    </row>
    <row r="418" spans="1:10" ht="12.75">
      <c r="A418" s="267"/>
      <c r="B418" s="267"/>
      <c r="C418" s="267"/>
      <c r="D418" s="267"/>
      <c r="E418" s="267"/>
      <c r="F418" s="267"/>
      <c r="G418" s="267"/>
      <c r="H418" s="267"/>
      <c r="I418" s="412"/>
      <c r="J418" s="267"/>
    </row>
    <row r="419" spans="1:10" ht="12.75">
      <c r="A419" s="267"/>
      <c r="B419" s="267"/>
      <c r="C419" s="267"/>
      <c r="D419" s="267"/>
      <c r="E419" s="267"/>
      <c r="F419" s="267"/>
      <c r="G419" s="267"/>
      <c r="H419" s="267"/>
      <c r="I419" s="412"/>
      <c r="J419" s="267"/>
    </row>
    <row r="420" spans="1:10" ht="12.75">
      <c r="A420" s="267"/>
      <c r="B420" s="267"/>
      <c r="C420" s="267"/>
      <c r="D420" s="267"/>
      <c r="E420" s="267"/>
      <c r="F420" s="267"/>
      <c r="G420" s="267"/>
      <c r="H420" s="267"/>
      <c r="I420" s="412"/>
      <c r="J420" s="267"/>
    </row>
    <row r="421" spans="1:10" ht="12.75">
      <c r="A421" s="267"/>
      <c r="B421" s="267"/>
      <c r="C421" s="267"/>
      <c r="D421" s="267"/>
      <c r="E421" s="267"/>
      <c r="F421" s="267"/>
      <c r="G421" s="267"/>
      <c r="H421" s="267"/>
      <c r="I421" s="412"/>
      <c r="J421" s="267"/>
    </row>
    <row r="422" spans="1:10" ht="12.75">
      <c r="A422" s="267"/>
      <c r="B422" s="267"/>
      <c r="C422" s="267"/>
      <c r="D422" s="267"/>
      <c r="E422" s="267"/>
      <c r="F422" s="267"/>
      <c r="G422" s="267"/>
      <c r="H422" s="267"/>
      <c r="I422" s="412"/>
      <c r="J422" s="267"/>
    </row>
    <row r="423" spans="1:10" ht="12.75">
      <c r="A423" s="267"/>
      <c r="B423" s="267"/>
      <c r="C423" s="267"/>
      <c r="D423" s="267"/>
      <c r="E423" s="267"/>
      <c r="F423" s="267"/>
      <c r="G423" s="267"/>
      <c r="H423" s="267"/>
      <c r="I423" s="412"/>
      <c r="J423" s="267"/>
    </row>
    <row r="424" spans="1:10" ht="12.75">
      <c r="A424" s="267"/>
      <c r="B424" s="267"/>
      <c r="C424" s="267"/>
      <c r="D424" s="267"/>
      <c r="E424" s="267"/>
      <c r="F424" s="267"/>
      <c r="G424" s="267"/>
      <c r="H424" s="267"/>
      <c r="I424" s="412"/>
      <c r="J424" s="267"/>
    </row>
    <row r="425" spans="1:10" ht="12.75">
      <c r="A425" s="267"/>
      <c r="B425" s="267"/>
      <c r="C425" s="267"/>
      <c r="D425" s="267"/>
      <c r="E425" s="267"/>
      <c r="F425" s="267"/>
      <c r="G425" s="267"/>
      <c r="H425" s="267"/>
      <c r="I425" s="412"/>
      <c r="J425" s="267"/>
    </row>
    <row r="426" spans="1:10" ht="12.75">
      <c r="A426" s="267"/>
      <c r="B426" s="267"/>
      <c r="C426" s="267"/>
      <c r="D426" s="267"/>
      <c r="E426" s="267"/>
      <c r="F426" s="267"/>
      <c r="G426" s="267"/>
      <c r="H426" s="267"/>
      <c r="I426" s="412"/>
      <c r="J426" s="267"/>
    </row>
    <row r="427" spans="1:10" ht="12.75">
      <c r="A427" s="267"/>
      <c r="B427" s="267"/>
      <c r="C427" s="267"/>
      <c r="D427" s="267"/>
      <c r="E427" s="267"/>
      <c r="F427" s="267"/>
      <c r="G427" s="267"/>
      <c r="H427" s="267"/>
      <c r="I427" s="412"/>
      <c r="J427" s="267"/>
    </row>
    <row r="428" spans="1:10" ht="12.75">
      <c r="A428" s="267"/>
      <c r="B428" s="267"/>
      <c r="C428" s="267"/>
      <c r="D428" s="267"/>
      <c r="E428" s="267"/>
      <c r="F428" s="267"/>
      <c r="G428" s="267"/>
      <c r="H428" s="267"/>
      <c r="I428" s="412"/>
      <c r="J428" s="267"/>
    </row>
    <row r="429" spans="1:10" ht="12.75">
      <c r="A429" s="267"/>
      <c r="B429" s="267"/>
      <c r="C429" s="267"/>
      <c r="D429" s="267"/>
      <c r="E429" s="267"/>
      <c r="F429" s="267"/>
      <c r="G429" s="267"/>
      <c r="H429" s="267"/>
      <c r="I429" s="412"/>
      <c r="J429" s="267"/>
    </row>
    <row r="430" spans="1:10" ht="12.75">
      <c r="A430" s="267"/>
      <c r="B430" s="267"/>
      <c r="C430" s="267"/>
      <c r="D430" s="267"/>
      <c r="E430" s="267"/>
      <c r="F430" s="267"/>
      <c r="G430" s="267"/>
      <c r="H430" s="267"/>
      <c r="I430" s="412"/>
      <c r="J430" s="267"/>
    </row>
    <row r="431" spans="1:10" ht="12.75">
      <c r="A431" s="267"/>
      <c r="B431" s="267"/>
      <c r="C431" s="267"/>
      <c r="D431" s="267"/>
      <c r="E431" s="267"/>
      <c r="F431" s="267"/>
      <c r="G431" s="267"/>
      <c r="H431" s="267"/>
      <c r="I431" s="412"/>
      <c r="J431" s="267"/>
    </row>
    <row r="432" spans="1:10" ht="12.75">
      <c r="A432" s="267"/>
      <c r="B432" s="267"/>
      <c r="C432" s="267"/>
      <c r="D432" s="267"/>
      <c r="E432" s="267"/>
      <c r="F432" s="267"/>
      <c r="G432" s="267"/>
      <c r="H432" s="267"/>
      <c r="I432" s="412"/>
      <c r="J432" s="267"/>
    </row>
    <row r="433" spans="1:10" ht="12.75">
      <c r="A433" s="267"/>
      <c r="B433" s="267"/>
      <c r="C433" s="267"/>
      <c r="D433" s="267"/>
      <c r="E433" s="267"/>
      <c r="F433" s="267"/>
      <c r="G433" s="267"/>
      <c r="H433" s="267"/>
      <c r="I433" s="412"/>
      <c r="J433" s="267"/>
    </row>
    <row r="434" spans="1:10" ht="12.75">
      <c r="A434" s="267"/>
      <c r="B434" s="267"/>
      <c r="C434" s="267"/>
      <c r="D434" s="267"/>
      <c r="E434" s="267"/>
      <c r="F434" s="267"/>
      <c r="G434" s="267"/>
      <c r="H434" s="267"/>
      <c r="I434" s="412"/>
      <c r="J434" s="267"/>
    </row>
    <row r="435" spans="1:10" ht="12.75">
      <c r="A435" s="267"/>
      <c r="B435" s="267"/>
      <c r="C435" s="267"/>
      <c r="D435" s="267"/>
      <c r="E435" s="267"/>
      <c r="F435" s="267"/>
      <c r="G435" s="267"/>
      <c r="H435" s="267"/>
      <c r="I435" s="412"/>
      <c r="J435" s="267"/>
    </row>
    <row r="436" spans="1:10" ht="12.75">
      <c r="A436" s="267"/>
      <c r="B436" s="267"/>
      <c r="C436" s="267"/>
      <c r="D436" s="267"/>
      <c r="E436" s="267"/>
      <c r="F436" s="267"/>
      <c r="G436" s="267"/>
      <c r="H436" s="267"/>
      <c r="I436" s="412"/>
      <c r="J436" s="267"/>
    </row>
    <row r="437" spans="1:10" ht="12.75">
      <c r="A437" s="267"/>
      <c r="B437" s="267"/>
      <c r="C437" s="267"/>
      <c r="D437" s="267"/>
      <c r="E437" s="267"/>
      <c r="F437" s="267"/>
      <c r="G437" s="267"/>
      <c r="H437" s="267"/>
      <c r="I437" s="412"/>
      <c r="J437" s="267"/>
    </row>
    <row r="438" spans="1:10" ht="12.75">
      <c r="A438" s="267"/>
      <c r="B438" s="267"/>
      <c r="C438" s="267"/>
      <c r="D438" s="267"/>
      <c r="E438" s="267"/>
      <c r="F438" s="267"/>
      <c r="G438" s="267"/>
      <c r="H438" s="267"/>
      <c r="I438" s="412"/>
      <c r="J438" s="267"/>
    </row>
    <row r="439" spans="1:10" ht="12.75">
      <c r="A439" s="267"/>
      <c r="B439" s="267"/>
      <c r="C439" s="267"/>
      <c r="D439" s="267"/>
      <c r="E439" s="267"/>
      <c r="F439" s="267"/>
      <c r="G439" s="267"/>
      <c r="H439" s="267"/>
      <c r="I439" s="412"/>
      <c r="J439" s="267"/>
    </row>
    <row r="440" spans="1:10" ht="12.75">
      <c r="A440" s="267"/>
      <c r="B440" s="267"/>
      <c r="C440" s="267"/>
      <c r="D440" s="267"/>
      <c r="E440" s="267"/>
      <c r="F440" s="267"/>
      <c r="G440" s="267"/>
      <c r="H440" s="267"/>
      <c r="I440" s="412"/>
      <c r="J440" s="267"/>
    </row>
    <row r="441" spans="1:10" ht="12.75">
      <c r="A441" s="267"/>
      <c r="B441" s="267"/>
      <c r="C441" s="267"/>
      <c r="D441" s="267"/>
      <c r="E441" s="267"/>
      <c r="F441" s="267"/>
      <c r="G441" s="267"/>
      <c r="H441" s="267"/>
      <c r="I441" s="412"/>
      <c r="J441" s="267"/>
    </row>
    <row r="442" spans="1:10" ht="12.75">
      <c r="A442" s="267"/>
      <c r="B442" s="267"/>
      <c r="C442" s="267"/>
      <c r="D442" s="267"/>
      <c r="E442" s="267"/>
      <c r="F442" s="267"/>
      <c r="G442" s="267"/>
      <c r="H442" s="267"/>
      <c r="I442" s="412"/>
      <c r="J442" s="267"/>
    </row>
    <row r="443" spans="1:10" ht="12.75">
      <c r="A443" s="267"/>
      <c r="B443" s="267"/>
      <c r="C443" s="267"/>
      <c r="D443" s="267"/>
      <c r="E443" s="267"/>
      <c r="F443" s="267"/>
      <c r="G443" s="267"/>
      <c r="H443" s="267"/>
      <c r="I443" s="412"/>
      <c r="J443" s="267"/>
    </row>
    <row r="444" spans="1:10" ht="12.75">
      <c r="A444" s="267"/>
      <c r="B444" s="267"/>
      <c r="C444" s="267"/>
      <c r="D444" s="267"/>
      <c r="E444" s="267"/>
      <c r="F444" s="267"/>
      <c r="G444" s="267"/>
      <c r="H444" s="267"/>
      <c r="I444" s="412"/>
      <c r="J444" s="267"/>
    </row>
    <row r="445" spans="1:10" ht="12.75">
      <c r="A445" s="267"/>
      <c r="B445" s="267"/>
      <c r="C445" s="267"/>
      <c r="D445" s="267"/>
      <c r="E445" s="267"/>
      <c r="F445" s="267"/>
      <c r="G445" s="267"/>
      <c r="H445" s="267"/>
      <c r="I445" s="412"/>
      <c r="J445" s="267"/>
    </row>
    <row r="446" spans="1:10" ht="12.75">
      <c r="A446" s="267"/>
      <c r="B446" s="267"/>
      <c r="C446" s="267"/>
      <c r="D446" s="267"/>
      <c r="E446" s="267"/>
      <c r="F446" s="267"/>
      <c r="G446" s="267"/>
      <c r="H446" s="267"/>
      <c r="I446" s="412"/>
      <c r="J446" s="267"/>
    </row>
    <row r="447" spans="1:10" ht="12.75">
      <c r="A447" s="267"/>
      <c r="B447" s="267"/>
      <c r="C447" s="267"/>
      <c r="D447" s="267"/>
      <c r="E447" s="267"/>
      <c r="F447" s="267"/>
      <c r="G447" s="267"/>
      <c r="H447" s="267"/>
      <c r="I447" s="412"/>
      <c r="J447" s="267"/>
    </row>
    <row r="448" spans="1:10" ht="12.75">
      <c r="A448" s="267"/>
      <c r="B448" s="267"/>
      <c r="C448" s="267"/>
      <c r="D448" s="267"/>
      <c r="E448" s="267"/>
      <c r="F448" s="267"/>
      <c r="G448" s="267"/>
      <c r="H448" s="267"/>
      <c r="I448" s="412"/>
      <c r="J448" s="267"/>
    </row>
    <row r="449" spans="1:10" ht="12.75">
      <c r="A449" s="267"/>
      <c r="B449" s="267"/>
      <c r="C449" s="267"/>
      <c r="D449" s="267"/>
      <c r="E449" s="267"/>
      <c r="F449" s="267"/>
      <c r="G449" s="267"/>
      <c r="H449" s="267"/>
      <c r="I449" s="412"/>
      <c r="J449" s="267"/>
    </row>
    <row r="450" spans="1:10" ht="12.75">
      <c r="A450" s="267"/>
      <c r="B450" s="267"/>
      <c r="C450" s="267"/>
      <c r="D450" s="267"/>
      <c r="E450" s="267"/>
      <c r="F450" s="267"/>
      <c r="G450" s="267"/>
      <c r="H450" s="267"/>
      <c r="I450" s="412"/>
      <c r="J450" s="267"/>
    </row>
    <row r="451" spans="1:10" ht="12.75">
      <c r="A451" s="267"/>
      <c r="B451" s="267"/>
      <c r="C451" s="267"/>
      <c r="D451" s="267"/>
      <c r="E451" s="267"/>
      <c r="F451" s="267"/>
      <c r="G451" s="267"/>
      <c r="H451" s="267"/>
      <c r="I451" s="412"/>
      <c r="J451" s="267"/>
    </row>
    <row r="452" spans="1:10" ht="12.75">
      <c r="A452" s="267"/>
      <c r="B452" s="267"/>
      <c r="C452" s="267"/>
      <c r="D452" s="267"/>
      <c r="E452" s="267"/>
      <c r="F452" s="267"/>
      <c r="G452" s="267"/>
      <c r="H452" s="267"/>
      <c r="I452" s="412"/>
      <c r="J452" s="267"/>
    </row>
    <row r="453" spans="1:10" ht="12.75">
      <c r="A453" s="267"/>
      <c r="B453" s="267"/>
      <c r="C453" s="267"/>
      <c r="D453" s="267"/>
      <c r="E453" s="267"/>
      <c r="F453" s="267"/>
      <c r="G453" s="267"/>
      <c r="H453" s="267"/>
      <c r="I453" s="412"/>
      <c r="J453" s="267"/>
    </row>
    <row r="454" spans="1:10" ht="12.75">
      <c r="A454" s="267"/>
      <c r="B454" s="267"/>
      <c r="C454" s="267"/>
      <c r="D454" s="267"/>
      <c r="E454" s="267"/>
      <c r="F454" s="267"/>
      <c r="G454" s="267"/>
      <c r="H454" s="267"/>
      <c r="I454" s="412"/>
      <c r="J454" s="267"/>
    </row>
    <row r="455" spans="1:10" ht="12.75">
      <c r="A455" s="267"/>
      <c r="B455" s="267"/>
      <c r="C455" s="267"/>
      <c r="D455" s="267"/>
      <c r="E455" s="267"/>
      <c r="F455" s="267"/>
      <c r="G455" s="267"/>
      <c r="H455" s="267"/>
      <c r="I455" s="412"/>
      <c r="J455" s="267"/>
    </row>
    <row r="456" spans="1:10" ht="12.75">
      <c r="A456" s="267"/>
      <c r="B456" s="267"/>
      <c r="C456" s="267"/>
      <c r="D456" s="267"/>
      <c r="E456" s="267"/>
      <c r="F456" s="267"/>
      <c r="G456" s="267"/>
      <c r="H456" s="267"/>
      <c r="I456" s="412"/>
      <c r="J456" s="267"/>
    </row>
    <row r="457" spans="1:10" ht="12.75">
      <c r="A457" s="267"/>
      <c r="B457" s="267"/>
      <c r="C457" s="267"/>
      <c r="D457" s="267"/>
      <c r="E457" s="267"/>
      <c r="F457" s="267"/>
      <c r="G457" s="267"/>
      <c r="H457" s="267"/>
      <c r="I457" s="412"/>
      <c r="J457" s="267"/>
    </row>
    <row r="458" spans="1:10" ht="12.75">
      <c r="A458" s="267"/>
      <c r="B458" s="267"/>
      <c r="C458" s="267"/>
      <c r="D458" s="267"/>
      <c r="E458" s="267"/>
      <c r="F458" s="267"/>
      <c r="G458" s="267"/>
      <c r="H458" s="267"/>
      <c r="I458" s="412"/>
      <c r="J458" s="267"/>
    </row>
    <row r="459" spans="1:10" ht="12.75">
      <c r="A459" s="267"/>
      <c r="B459" s="267"/>
      <c r="C459" s="267"/>
      <c r="D459" s="267"/>
      <c r="E459" s="267"/>
      <c r="F459" s="267"/>
      <c r="G459" s="267"/>
      <c r="H459" s="267"/>
      <c r="I459" s="412"/>
      <c r="J459" s="267"/>
    </row>
    <row r="460" spans="1:10" ht="12.75">
      <c r="A460" s="267"/>
      <c r="B460" s="267"/>
      <c r="C460" s="267"/>
      <c r="D460" s="267"/>
      <c r="E460" s="267"/>
      <c r="F460" s="267"/>
      <c r="G460" s="267"/>
      <c r="H460" s="267"/>
      <c r="I460" s="412"/>
      <c r="J460" s="267"/>
    </row>
    <row r="461" spans="1:10" ht="12.75">
      <c r="A461" s="267"/>
      <c r="B461" s="267"/>
      <c r="C461" s="267"/>
      <c r="D461" s="267"/>
      <c r="E461" s="267"/>
      <c r="F461" s="267"/>
      <c r="G461" s="267"/>
      <c r="H461" s="267"/>
      <c r="I461" s="412"/>
      <c r="J461" s="267"/>
    </row>
    <row r="462" spans="1:10" ht="12.75">
      <c r="A462" s="267"/>
      <c r="B462" s="267"/>
      <c r="C462" s="267"/>
      <c r="D462" s="267"/>
      <c r="E462" s="267"/>
      <c r="F462" s="267"/>
      <c r="G462" s="267"/>
      <c r="H462" s="267"/>
      <c r="I462" s="412"/>
      <c r="J462" s="267"/>
    </row>
    <row r="463" spans="1:10" ht="12.75">
      <c r="A463" s="267"/>
      <c r="B463" s="267"/>
      <c r="C463" s="267"/>
      <c r="D463" s="267"/>
      <c r="E463" s="267"/>
      <c r="F463" s="267"/>
      <c r="G463" s="267"/>
      <c r="H463" s="267"/>
      <c r="I463" s="412"/>
      <c r="J463" s="267"/>
    </row>
    <row r="464" spans="1:10" ht="12.75">
      <c r="A464" s="267"/>
      <c r="B464" s="267"/>
      <c r="C464" s="267"/>
      <c r="D464" s="267"/>
      <c r="E464" s="267"/>
      <c r="F464" s="267"/>
      <c r="G464" s="267"/>
      <c r="H464" s="267"/>
      <c r="I464" s="412"/>
      <c r="J464" s="267"/>
    </row>
    <row r="465" spans="1:10" ht="12.75">
      <c r="A465" s="267"/>
      <c r="B465" s="267"/>
      <c r="C465" s="267"/>
      <c r="D465" s="267"/>
      <c r="E465" s="267"/>
      <c r="F465" s="267"/>
      <c r="G465" s="267"/>
      <c r="H465" s="267"/>
      <c r="I465" s="412"/>
      <c r="J465" s="267"/>
    </row>
    <row r="466" spans="1:10" ht="12.75">
      <c r="A466" s="267"/>
      <c r="B466" s="267"/>
      <c r="C466" s="267"/>
      <c r="D466" s="267"/>
      <c r="E466" s="267"/>
      <c r="F466" s="267"/>
      <c r="G466" s="267"/>
      <c r="H466" s="267"/>
      <c r="I466" s="412"/>
      <c r="J466" s="267"/>
    </row>
    <row r="467" spans="1:10" ht="12.75">
      <c r="A467" s="267"/>
      <c r="B467" s="267"/>
      <c r="C467" s="267"/>
      <c r="D467" s="267"/>
      <c r="E467" s="267"/>
      <c r="F467" s="267"/>
      <c r="G467" s="267"/>
      <c r="H467" s="267"/>
      <c r="I467" s="412"/>
      <c r="J467" s="267"/>
    </row>
    <row r="468" spans="1:10" ht="12.75">
      <c r="A468" s="267"/>
      <c r="B468" s="267"/>
      <c r="C468" s="267"/>
      <c r="D468" s="267"/>
      <c r="E468" s="267"/>
      <c r="F468" s="267"/>
      <c r="G468" s="267"/>
      <c r="H468" s="267"/>
      <c r="I468" s="412"/>
      <c r="J468" s="267"/>
    </row>
    <row r="469" spans="1:10" ht="12.75">
      <c r="A469" s="267"/>
      <c r="B469" s="267"/>
      <c r="C469" s="267"/>
      <c r="D469" s="267"/>
      <c r="E469" s="267"/>
      <c r="F469" s="267"/>
      <c r="G469" s="267"/>
      <c r="H469" s="267"/>
      <c r="I469" s="412"/>
      <c r="J469" s="267"/>
    </row>
    <row r="470" spans="1:10" ht="12.75">
      <c r="A470" s="267"/>
      <c r="B470" s="267"/>
      <c r="C470" s="267"/>
      <c r="D470" s="267"/>
      <c r="E470" s="267"/>
      <c r="F470" s="267"/>
      <c r="G470" s="267"/>
      <c r="H470" s="267"/>
      <c r="I470" s="412"/>
      <c r="J470" s="267"/>
    </row>
    <row r="471" spans="1:10" ht="12.75">
      <c r="A471" s="267"/>
      <c r="B471" s="267"/>
      <c r="C471" s="267"/>
      <c r="D471" s="267"/>
      <c r="E471" s="267"/>
      <c r="F471" s="267"/>
      <c r="G471" s="267"/>
      <c r="H471" s="267"/>
      <c r="I471" s="412"/>
      <c r="J471" s="267"/>
    </row>
    <row r="472" spans="1:10" ht="12.75">
      <c r="A472" s="267"/>
      <c r="B472" s="267"/>
      <c r="C472" s="267"/>
      <c r="D472" s="267"/>
      <c r="E472" s="267"/>
      <c r="F472" s="267"/>
      <c r="G472" s="267"/>
      <c r="H472" s="267"/>
      <c r="I472" s="412"/>
      <c r="J472" s="267"/>
    </row>
    <row r="473" spans="1:10" ht="12.75">
      <c r="A473" s="267"/>
      <c r="B473" s="267"/>
      <c r="C473" s="267"/>
      <c r="D473" s="267"/>
      <c r="E473" s="267"/>
      <c r="F473" s="267"/>
      <c r="G473" s="267"/>
      <c r="H473" s="267"/>
      <c r="I473" s="412"/>
      <c r="J473" s="267"/>
    </row>
    <row r="474" spans="1:10" ht="12.75">
      <c r="A474" s="267"/>
      <c r="B474" s="267"/>
      <c r="C474" s="267"/>
      <c r="D474" s="267"/>
      <c r="E474" s="267"/>
      <c r="F474" s="267"/>
      <c r="G474" s="267"/>
      <c r="H474" s="267"/>
      <c r="I474" s="412"/>
      <c r="J474" s="267"/>
    </row>
    <row r="475" spans="1:10" ht="12.75">
      <c r="A475" s="267"/>
      <c r="B475" s="267"/>
      <c r="C475" s="267"/>
      <c r="D475" s="267"/>
      <c r="E475" s="267"/>
      <c r="F475" s="267"/>
      <c r="G475" s="267"/>
      <c r="H475" s="267"/>
      <c r="I475" s="412"/>
      <c r="J475" s="267"/>
    </row>
    <row r="476" spans="1:10" ht="12.75">
      <c r="A476" s="267"/>
      <c r="B476" s="267"/>
      <c r="C476" s="267"/>
      <c r="D476" s="267"/>
      <c r="E476" s="267"/>
      <c r="F476" s="267"/>
      <c r="G476" s="267"/>
      <c r="H476" s="267"/>
      <c r="I476" s="412"/>
      <c r="J476" s="267"/>
    </row>
    <row r="477" spans="1:10" ht="12.75">
      <c r="A477" s="267"/>
      <c r="B477" s="267"/>
      <c r="C477" s="267"/>
      <c r="D477" s="267"/>
      <c r="E477" s="267"/>
      <c r="F477" s="267"/>
      <c r="G477" s="267"/>
      <c r="H477" s="267"/>
      <c r="I477" s="412"/>
      <c r="J477" s="267"/>
    </row>
    <row r="478" spans="1:10" ht="12.75">
      <c r="A478" s="267"/>
      <c r="B478" s="267"/>
      <c r="C478" s="267"/>
      <c r="D478" s="267"/>
      <c r="E478" s="267"/>
      <c r="F478" s="267"/>
      <c r="G478" s="267"/>
      <c r="H478" s="267"/>
      <c r="I478" s="412"/>
      <c r="J478" s="267"/>
    </row>
    <row r="479" spans="1:10" ht="12.75">
      <c r="A479" s="267"/>
      <c r="B479" s="267"/>
      <c r="C479" s="267"/>
      <c r="D479" s="267"/>
      <c r="E479" s="267"/>
      <c r="F479" s="267"/>
      <c r="G479" s="267"/>
      <c r="H479" s="267"/>
      <c r="I479" s="412"/>
      <c r="J479" s="267"/>
    </row>
    <row r="480" spans="1:10" ht="12.75">
      <c r="A480" s="267"/>
      <c r="B480" s="267"/>
      <c r="C480" s="267"/>
      <c r="D480" s="267"/>
      <c r="E480" s="267"/>
      <c r="F480" s="267"/>
      <c r="G480" s="267"/>
      <c r="H480" s="267"/>
      <c r="I480" s="412"/>
      <c r="J480" s="267"/>
    </row>
    <row r="481" spans="1:10" ht="12.75">
      <c r="A481" s="267"/>
      <c r="B481" s="267"/>
      <c r="C481" s="267"/>
      <c r="D481" s="267"/>
      <c r="E481" s="267"/>
      <c r="F481" s="267"/>
      <c r="G481" s="267"/>
      <c r="H481" s="267"/>
      <c r="I481" s="412"/>
      <c r="J481" s="267"/>
    </row>
    <row r="482" spans="1:10" ht="12.75">
      <c r="A482" s="267"/>
      <c r="B482" s="267"/>
      <c r="C482" s="267"/>
      <c r="D482" s="267"/>
      <c r="E482" s="267"/>
      <c r="F482" s="267"/>
      <c r="G482" s="267"/>
      <c r="H482" s="267"/>
      <c r="I482" s="412"/>
      <c r="J482" s="267"/>
    </row>
    <row r="483" spans="1:10" ht="12.75">
      <c r="A483" s="267"/>
      <c r="B483" s="267"/>
      <c r="C483" s="267"/>
      <c r="D483" s="267"/>
      <c r="E483" s="267"/>
      <c r="F483" s="267"/>
      <c r="G483" s="267"/>
      <c r="H483" s="267"/>
      <c r="I483" s="412"/>
      <c r="J483" s="267"/>
    </row>
    <row r="484" spans="1:10" ht="12.75">
      <c r="A484" s="267"/>
      <c r="B484" s="267"/>
      <c r="C484" s="267"/>
      <c r="D484" s="267"/>
      <c r="E484" s="267"/>
      <c r="F484" s="267"/>
      <c r="G484" s="267"/>
      <c r="H484" s="267"/>
      <c r="I484" s="412"/>
      <c r="J484" s="267"/>
    </row>
    <row r="485" spans="1:10" ht="12.75">
      <c r="A485" s="267"/>
      <c r="B485" s="267"/>
      <c r="C485" s="267"/>
      <c r="D485" s="267"/>
      <c r="E485" s="267"/>
      <c r="F485" s="267"/>
      <c r="G485" s="267"/>
      <c r="H485" s="267"/>
      <c r="I485" s="412"/>
      <c r="J485" s="267"/>
    </row>
    <row r="486" spans="1:10" ht="12.75">
      <c r="A486" s="267"/>
      <c r="B486" s="267"/>
      <c r="C486" s="267"/>
      <c r="D486" s="267"/>
      <c r="E486" s="267"/>
      <c r="F486" s="267"/>
      <c r="G486" s="267"/>
      <c r="H486" s="267"/>
      <c r="I486" s="412"/>
      <c r="J486" s="267"/>
    </row>
    <row r="487" spans="1:10" ht="12.75">
      <c r="A487" s="267"/>
      <c r="B487" s="267"/>
      <c r="C487" s="267"/>
      <c r="D487" s="267"/>
      <c r="E487" s="267"/>
      <c r="F487" s="267"/>
      <c r="G487" s="267"/>
      <c r="H487" s="267"/>
      <c r="I487" s="412"/>
      <c r="J487" s="267"/>
    </row>
    <row r="488" spans="1:10" ht="12.75">
      <c r="A488" s="267"/>
      <c r="B488" s="267"/>
      <c r="C488" s="267"/>
      <c r="D488" s="267"/>
      <c r="E488" s="267"/>
      <c r="F488" s="267"/>
      <c r="G488" s="267"/>
      <c r="H488" s="267"/>
      <c r="I488" s="412"/>
      <c r="J488" s="267"/>
    </row>
    <row r="489" spans="1:10" ht="12.75">
      <c r="A489" s="267"/>
      <c r="B489" s="267"/>
      <c r="C489" s="267"/>
      <c r="D489" s="267"/>
      <c r="E489" s="267"/>
      <c r="F489" s="267"/>
      <c r="G489" s="267"/>
      <c r="H489" s="267"/>
      <c r="I489" s="412"/>
      <c r="J489" s="267"/>
    </row>
    <row r="490" spans="1:10" ht="12.75">
      <c r="A490" s="267"/>
      <c r="B490" s="267"/>
      <c r="C490" s="267"/>
      <c r="D490" s="267"/>
      <c r="E490" s="267"/>
      <c r="F490" s="267"/>
      <c r="G490" s="267"/>
      <c r="H490" s="267"/>
      <c r="I490" s="412"/>
      <c r="J490" s="267"/>
    </row>
    <row r="491" spans="1:10" ht="12.75">
      <c r="A491" s="267"/>
      <c r="B491" s="267"/>
      <c r="C491" s="267"/>
      <c r="D491" s="267"/>
      <c r="E491" s="267"/>
      <c r="F491" s="267"/>
      <c r="G491" s="267"/>
      <c r="H491" s="267"/>
      <c r="I491" s="412"/>
      <c r="J491" s="267"/>
    </row>
    <row r="492" spans="1:10" ht="12.75">
      <c r="A492" s="267"/>
      <c r="B492" s="267"/>
      <c r="C492" s="267"/>
      <c r="D492" s="267"/>
      <c r="E492" s="267"/>
      <c r="F492" s="267"/>
      <c r="G492" s="267"/>
      <c r="H492" s="267"/>
      <c r="I492" s="412"/>
      <c r="J492" s="267"/>
    </row>
    <row r="493" spans="1:10" ht="12.75">
      <c r="A493" s="267"/>
      <c r="B493" s="267"/>
      <c r="C493" s="267"/>
      <c r="D493" s="267"/>
      <c r="E493" s="267"/>
      <c r="F493" s="267"/>
      <c r="G493" s="267"/>
      <c r="H493" s="267"/>
      <c r="I493" s="412"/>
      <c r="J493" s="267"/>
    </row>
    <row r="494" spans="1:10" ht="12.75">
      <c r="A494" s="267"/>
      <c r="B494" s="267"/>
      <c r="C494" s="267"/>
      <c r="D494" s="267"/>
      <c r="E494" s="267"/>
      <c r="F494" s="267"/>
      <c r="G494" s="267"/>
      <c r="H494" s="267"/>
      <c r="I494" s="412"/>
      <c r="J494" s="267"/>
    </row>
    <row r="495" spans="1:10" ht="12.75">
      <c r="A495" s="267"/>
      <c r="B495" s="267"/>
      <c r="C495" s="267"/>
      <c r="D495" s="267"/>
      <c r="E495" s="267"/>
      <c r="F495" s="267"/>
      <c r="G495" s="267"/>
      <c r="H495" s="267"/>
      <c r="I495" s="412"/>
      <c r="J495" s="267"/>
    </row>
    <row r="496" spans="1:10" ht="12.75">
      <c r="A496" s="267"/>
      <c r="B496" s="267"/>
      <c r="C496" s="267"/>
      <c r="D496" s="267"/>
      <c r="E496" s="267"/>
      <c r="F496" s="267"/>
      <c r="G496" s="267"/>
      <c r="H496" s="267"/>
      <c r="I496" s="412"/>
      <c r="J496" s="267"/>
    </row>
    <row r="497" spans="1:10" ht="12.75">
      <c r="A497" s="267"/>
      <c r="B497" s="267"/>
      <c r="C497" s="267"/>
      <c r="D497" s="267"/>
      <c r="E497" s="267"/>
      <c r="F497" s="267"/>
      <c r="G497" s="267"/>
      <c r="H497" s="267"/>
      <c r="I497" s="412"/>
      <c r="J497" s="267"/>
    </row>
    <row r="498" spans="1:10" ht="12.75">
      <c r="A498" s="267"/>
      <c r="B498" s="267"/>
      <c r="C498" s="267"/>
      <c r="D498" s="267"/>
      <c r="E498" s="267"/>
      <c r="F498" s="267"/>
      <c r="G498" s="267"/>
      <c r="H498" s="267"/>
      <c r="I498" s="412"/>
      <c r="J498" s="267"/>
    </row>
    <row r="499" spans="1:10" ht="12.75">
      <c r="A499" s="267"/>
      <c r="B499" s="267"/>
      <c r="C499" s="267"/>
      <c r="D499" s="267"/>
      <c r="E499" s="267"/>
      <c r="F499" s="267"/>
      <c r="G499" s="267"/>
      <c r="H499" s="267"/>
      <c r="I499" s="412"/>
      <c r="J499" s="267"/>
    </row>
    <row r="500" spans="1:10" ht="12.75">
      <c r="A500" s="267"/>
      <c r="B500" s="267"/>
      <c r="C500" s="267"/>
      <c r="D500" s="267"/>
      <c r="E500" s="267"/>
      <c r="F500" s="267"/>
      <c r="G500" s="267"/>
      <c r="H500" s="267"/>
      <c r="I500" s="412"/>
      <c r="J500" s="267"/>
    </row>
    <row r="501" spans="1:10" ht="12.75">
      <c r="A501" s="267"/>
      <c r="B501" s="267"/>
      <c r="C501" s="267"/>
      <c r="D501" s="267"/>
      <c r="E501" s="267"/>
      <c r="F501" s="267"/>
      <c r="G501" s="267"/>
      <c r="H501" s="267"/>
      <c r="I501" s="412"/>
      <c r="J501" s="267"/>
    </row>
    <row r="502" spans="1:10" ht="12.75">
      <c r="A502" s="267"/>
      <c r="B502" s="267"/>
      <c r="C502" s="267"/>
      <c r="D502" s="267"/>
      <c r="E502" s="267"/>
      <c r="F502" s="267"/>
      <c r="G502" s="267"/>
      <c r="H502" s="267"/>
      <c r="I502" s="412"/>
      <c r="J502" s="267"/>
    </row>
    <row r="503" spans="1:10" ht="12.75">
      <c r="A503" s="267"/>
      <c r="B503" s="267"/>
      <c r="C503" s="267"/>
      <c r="D503" s="267"/>
      <c r="E503" s="267"/>
      <c r="F503" s="267"/>
      <c r="G503" s="267"/>
      <c r="H503" s="267"/>
      <c r="I503" s="412"/>
      <c r="J503" s="267"/>
    </row>
    <row r="504" spans="1:10" ht="12.75">
      <c r="A504" s="267"/>
      <c r="B504" s="267"/>
      <c r="C504" s="267"/>
      <c r="D504" s="267"/>
      <c r="E504" s="267"/>
      <c r="F504" s="267"/>
      <c r="G504" s="267"/>
      <c r="H504" s="267"/>
      <c r="I504" s="412"/>
      <c r="J504" s="267"/>
    </row>
    <row r="505" spans="1:10" ht="12.75">
      <c r="A505" s="267"/>
      <c r="B505" s="267"/>
      <c r="C505" s="267"/>
      <c r="D505" s="267"/>
      <c r="E505" s="267"/>
      <c r="F505" s="267"/>
      <c r="G505" s="267"/>
      <c r="H505" s="267"/>
      <c r="I505" s="412"/>
      <c r="J505" s="267"/>
    </row>
    <row r="506" spans="1:10" ht="12.75">
      <c r="A506" s="267"/>
      <c r="B506" s="267"/>
      <c r="C506" s="267"/>
      <c r="D506" s="267"/>
      <c r="E506" s="267"/>
      <c r="F506" s="267"/>
      <c r="G506" s="267"/>
      <c r="H506" s="267"/>
      <c r="I506" s="412"/>
      <c r="J506" s="267"/>
    </row>
    <row r="507" spans="1:10" ht="12.75">
      <c r="A507" s="267"/>
      <c r="B507" s="267"/>
      <c r="C507" s="267"/>
      <c r="D507" s="267"/>
      <c r="E507" s="267"/>
      <c r="F507" s="267"/>
      <c r="G507" s="267"/>
      <c r="H507" s="267"/>
      <c r="I507" s="412"/>
      <c r="J507" s="267"/>
    </row>
    <row r="508" spans="1:10" ht="12.75">
      <c r="A508" s="267"/>
      <c r="B508" s="267"/>
      <c r="C508" s="267"/>
      <c r="D508" s="267"/>
      <c r="E508" s="267"/>
      <c r="F508" s="267"/>
      <c r="G508" s="267"/>
      <c r="H508" s="267"/>
      <c r="I508" s="412"/>
      <c r="J508" s="267"/>
    </row>
    <row r="509" spans="1:10" ht="12.75">
      <c r="A509" s="267"/>
      <c r="B509" s="267"/>
      <c r="C509" s="267"/>
      <c r="D509" s="267"/>
      <c r="E509" s="267"/>
      <c r="F509" s="267"/>
      <c r="G509" s="267"/>
      <c r="H509" s="267"/>
      <c r="I509" s="412"/>
      <c r="J509" s="267"/>
    </row>
    <row r="510" spans="1:10" ht="12.75">
      <c r="A510" s="267"/>
      <c r="B510" s="267"/>
      <c r="C510" s="267"/>
      <c r="D510" s="267"/>
      <c r="E510" s="267"/>
      <c r="F510" s="267"/>
      <c r="G510" s="267"/>
      <c r="H510" s="267"/>
      <c r="I510" s="412"/>
      <c r="J510" s="267"/>
    </row>
    <row r="511" spans="1:10" ht="12.75">
      <c r="A511" s="267"/>
      <c r="B511" s="267"/>
      <c r="C511" s="267"/>
      <c r="D511" s="267"/>
      <c r="E511" s="267"/>
      <c r="F511" s="267"/>
      <c r="G511" s="267"/>
      <c r="H511" s="267"/>
      <c r="I511" s="412"/>
      <c r="J511" s="267"/>
    </row>
    <row r="512" spans="1:10" ht="12.75">
      <c r="A512" s="267"/>
      <c r="B512" s="267"/>
      <c r="C512" s="267"/>
      <c r="D512" s="267"/>
      <c r="E512" s="267"/>
      <c r="F512" s="267"/>
      <c r="G512" s="267"/>
      <c r="H512" s="267"/>
      <c r="I512" s="412"/>
      <c r="J512" s="267"/>
    </row>
    <row r="513" spans="1:10" ht="12.75">
      <c r="A513" s="267"/>
      <c r="B513" s="267"/>
      <c r="C513" s="267"/>
      <c r="D513" s="267"/>
      <c r="E513" s="267"/>
      <c r="F513" s="267"/>
      <c r="G513" s="267"/>
      <c r="H513" s="267"/>
      <c r="I513" s="412"/>
      <c r="J513" s="267"/>
    </row>
    <row r="514" spans="1:10" ht="12.75">
      <c r="A514" s="267"/>
      <c r="B514" s="267"/>
      <c r="C514" s="267"/>
      <c r="D514" s="267"/>
      <c r="E514" s="267"/>
      <c r="F514" s="267"/>
      <c r="G514" s="267"/>
      <c r="H514" s="267"/>
      <c r="I514" s="412"/>
      <c r="J514" s="267"/>
    </row>
    <row r="515" spans="1:10" ht="12.75">
      <c r="A515" s="267"/>
      <c r="B515" s="267"/>
      <c r="C515" s="267"/>
      <c r="D515" s="267"/>
      <c r="E515" s="267"/>
      <c r="F515" s="267"/>
      <c r="G515" s="267"/>
      <c r="H515" s="267"/>
      <c r="I515" s="412"/>
      <c r="J515" s="267"/>
    </row>
    <row r="516" spans="1:10" ht="12.75">
      <c r="A516" s="267"/>
      <c r="B516" s="267"/>
      <c r="C516" s="267"/>
      <c r="D516" s="267"/>
      <c r="E516" s="267"/>
      <c r="F516" s="267"/>
      <c r="G516" s="267"/>
      <c r="H516" s="267"/>
      <c r="I516" s="412"/>
      <c r="J516" s="267"/>
    </row>
    <row r="517" spans="1:10" ht="12.75">
      <c r="A517" s="267"/>
      <c r="B517" s="267"/>
      <c r="C517" s="267"/>
      <c r="D517" s="267"/>
      <c r="E517" s="267"/>
      <c r="F517" s="267"/>
      <c r="G517" s="267"/>
      <c r="H517" s="267"/>
      <c r="I517" s="412"/>
      <c r="J517" s="267"/>
    </row>
    <row r="518" spans="1:10" ht="12.75">
      <c r="A518" s="267"/>
      <c r="B518" s="267"/>
      <c r="C518" s="267"/>
      <c r="D518" s="267"/>
      <c r="E518" s="267"/>
      <c r="F518" s="267"/>
      <c r="G518" s="267"/>
      <c r="H518" s="267"/>
      <c r="I518" s="412"/>
      <c r="J518" s="267"/>
    </row>
    <row r="519" spans="1:10" ht="12.75">
      <c r="A519" s="267"/>
      <c r="B519" s="267"/>
      <c r="C519" s="267"/>
      <c r="D519" s="267"/>
      <c r="E519" s="267"/>
      <c r="F519" s="267"/>
      <c r="G519" s="267"/>
      <c r="H519" s="267"/>
      <c r="I519" s="412"/>
      <c r="J519" s="267"/>
    </row>
    <row r="520" spans="1:10" ht="12.75">
      <c r="A520" s="267"/>
      <c r="B520" s="267"/>
      <c r="C520" s="267"/>
      <c r="D520" s="267"/>
      <c r="E520" s="267"/>
      <c r="F520" s="267"/>
      <c r="G520" s="267"/>
      <c r="H520" s="267"/>
      <c r="I520" s="412"/>
      <c r="J520" s="267"/>
    </row>
    <row r="521" spans="1:10" ht="12.75">
      <c r="A521" s="267"/>
      <c r="B521" s="267"/>
      <c r="C521" s="267"/>
      <c r="D521" s="267"/>
      <c r="E521" s="267"/>
      <c r="F521" s="267"/>
      <c r="G521" s="267"/>
      <c r="H521" s="267"/>
      <c r="I521" s="412"/>
      <c r="J521" s="267"/>
    </row>
    <row r="522" spans="1:10" ht="12.75">
      <c r="A522" s="267"/>
      <c r="B522" s="267"/>
      <c r="C522" s="267"/>
      <c r="D522" s="267"/>
      <c r="E522" s="267"/>
      <c r="F522" s="267"/>
      <c r="G522" s="267"/>
      <c r="H522" s="267"/>
      <c r="I522" s="412"/>
      <c r="J522" s="267"/>
    </row>
    <row r="523" spans="1:10" ht="12.75">
      <c r="A523" s="267"/>
      <c r="B523" s="267"/>
      <c r="C523" s="267"/>
      <c r="D523" s="267"/>
      <c r="E523" s="267"/>
      <c r="F523" s="267"/>
      <c r="G523" s="267"/>
      <c r="H523" s="267"/>
      <c r="I523" s="412"/>
      <c r="J523" s="267"/>
    </row>
    <row r="524" spans="1:10" ht="12.75">
      <c r="A524" s="267"/>
      <c r="B524" s="267"/>
      <c r="C524" s="267"/>
      <c r="D524" s="267"/>
      <c r="E524" s="267"/>
      <c r="F524" s="267"/>
      <c r="G524" s="267"/>
      <c r="H524" s="267"/>
      <c r="I524" s="412"/>
      <c r="J524" s="267"/>
    </row>
    <row r="525" spans="1:10" ht="12.75">
      <c r="A525" s="267"/>
      <c r="B525" s="267"/>
      <c r="C525" s="267"/>
      <c r="D525" s="267"/>
      <c r="E525" s="267"/>
      <c r="F525" s="267"/>
      <c r="G525" s="267"/>
      <c r="H525" s="267"/>
      <c r="I525" s="412"/>
      <c r="J525" s="267"/>
    </row>
    <row r="526" spans="1:10" ht="12.75">
      <c r="A526" s="267"/>
      <c r="B526" s="267"/>
      <c r="C526" s="267"/>
      <c r="D526" s="267"/>
      <c r="E526" s="267"/>
      <c r="F526" s="267"/>
      <c r="G526" s="267"/>
      <c r="H526" s="267"/>
      <c r="I526" s="412"/>
      <c r="J526" s="267"/>
    </row>
    <row r="527" spans="1:10" ht="12.75">
      <c r="A527" s="267"/>
      <c r="B527" s="267"/>
      <c r="C527" s="267"/>
      <c r="D527" s="267"/>
      <c r="E527" s="267"/>
      <c r="F527" s="267"/>
      <c r="G527" s="267"/>
      <c r="H527" s="267"/>
      <c r="I527" s="412"/>
      <c r="J527" s="267"/>
    </row>
    <row r="528" spans="1:10" ht="12.75">
      <c r="A528" s="267"/>
      <c r="B528" s="267"/>
      <c r="C528" s="267"/>
      <c r="D528" s="267"/>
      <c r="E528" s="267"/>
      <c r="F528" s="267"/>
      <c r="G528" s="267"/>
      <c r="H528" s="267"/>
      <c r="I528" s="412"/>
      <c r="J528" s="267"/>
    </row>
    <row r="529" spans="1:10" ht="12.75">
      <c r="A529" s="267"/>
      <c r="B529" s="267"/>
      <c r="C529" s="267"/>
      <c r="D529" s="267"/>
      <c r="E529" s="267"/>
      <c r="F529" s="267"/>
      <c r="G529" s="267"/>
      <c r="H529" s="267"/>
      <c r="I529" s="412"/>
      <c r="J529" s="267"/>
    </row>
    <row r="530" spans="1:10" ht="12.75">
      <c r="A530" s="267"/>
      <c r="B530" s="267"/>
      <c r="C530" s="267"/>
      <c r="D530" s="267"/>
      <c r="E530" s="267"/>
      <c r="F530" s="267"/>
      <c r="G530" s="267"/>
      <c r="H530" s="267"/>
      <c r="I530" s="412"/>
      <c r="J530" s="267"/>
    </row>
    <row r="531" spans="1:10" ht="12.75">
      <c r="A531" s="267"/>
      <c r="B531" s="267"/>
      <c r="C531" s="267"/>
      <c r="D531" s="267"/>
      <c r="E531" s="267"/>
      <c r="F531" s="267"/>
      <c r="G531" s="267"/>
      <c r="H531" s="267"/>
      <c r="I531" s="412"/>
      <c r="J531" s="267"/>
    </row>
    <row r="532" spans="1:10" ht="12.75">
      <c r="A532" s="267"/>
      <c r="B532" s="267"/>
      <c r="C532" s="267"/>
      <c r="D532" s="267"/>
      <c r="E532" s="267"/>
      <c r="F532" s="267"/>
      <c r="G532" s="267"/>
      <c r="H532" s="267"/>
      <c r="I532" s="412"/>
      <c r="J532" s="267"/>
    </row>
    <row r="533" spans="1:10" ht="12.75">
      <c r="A533" s="267"/>
      <c r="B533" s="267"/>
      <c r="C533" s="267"/>
      <c r="D533" s="267"/>
      <c r="E533" s="267"/>
      <c r="F533" s="267"/>
      <c r="G533" s="267"/>
      <c r="H533" s="267"/>
      <c r="I533" s="412"/>
      <c r="J533" s="267"/>
    </row>
    <row r="534" spans="1:10" ht="12.75">
      <c r="A534" s="267"/>
      <c r="B534" s="267"/>
      <c r="C534" s="267"/>
      <c r="D534" s="267"/>
      <c r="E534" s="267"/>
      <c r="F534" s="267"/>
      <c r="G534" s="267"/>
      <c r="H534" s="267"/>
      <c r="I534" s="412"/>
      <c r="J534" s="267"/>
    </row>
    <row r="535" spans="1:10" ht="12.75">
      <c r="A535" s="267"/>
      <c r="B535" s="267"/>
      <c r="C535" s="267"/>
      <c r="D535" s="267"/>
      <c r="E535" s="267"/>
      <c r="F535" s="267"/>
      <c r="G535" s="267"/>
      <c r="H535" s="267"/>
      <c r="I535" s="412"/>
      <c r="J535" s="267"/>
    </row>
    <row r="536" spans="1:10" ht="12.75">
      <c r="A536" s="267"/>
      <c r="B536" s="267"/>
      <c r="C536" s="267"/>
      <c r="D536" s="267"/>
      <c r="E536" s="267"/>
      <c r="F536" s="267"/>
      <c r="G536" s="267"/>
      <c r="H536" s="267"/>
      <c r="I536" s="412"/>
      <c r="J536" s="267"/>
    </row>
    <row r="537" spans="1:10" ht="12.75">
      <c r="A537" s="267"/>
      <c r="B537" s="267"/>
      <c r="C537" s="267"/>
      <c r="D537" s="267"/>
      <c r="E537" s="267"/>
      <c r="F537" s="267"/>
      <c r="G537" s="267"/>
      <c r="H537" s="267"/>
      <c r="I537" s="412"/>
      <c r="J537" s="267"/>
    </row>
    <row r="538" spans="1:10" ht="12.75">
      <c r="A538" s="267"/>
      <c r="B538" s="267"/>
      <c r="C538" s="267"/>
      <c r="D538" s="267"/>
      <c r="E538" s="267"/>
      <c r="F538" s="267"/>
      <c r="G538" s="267"/>
      <c r="H538" s="267"/>
      <c r="I538" s="412"/>
      <c r="J538" s="267"/>
    </row>
    <row r="539" spans="1:10" ht="12.75">
      <c r="A539" s="267"/>
      <c r="B539" s="267"/>
      <c r="C539" s="267"/>
      <c r="D539" s="267"/>
      <c r="E539" s="267"/>
      <c r="F539" s="267"/>
      <c r="G539" s="267"/>
      <c r="H539" s="267"/>
      <c r="I539" s="412"/>
      <c r="J539" s="267"/>
    </row>
    <row r="540" spans="1:10" ht="12.75">
      <c r="A540" s="267"/>
      <c r="B540" s="267"/>
      <c r="C540" s="267"/>
      <c r="D540" s="267"/>
      <c r="E540" s="267"/>
      <c r="F540" s="267"/>
      <c r="G540" s="267"/>
      <c r="H540" s="267"/>
      <c r="I540" s="412"/>
      <c r="J540" s="267"/>
    </row>
    <row r="541" spans="1:10" ht="12.75">
      <c r="A541" s="267"/>
      <c r="B541" s="267"/>
      <c r="C541" s="267"/>
      <c r="D541" s="267"/>
      <c r="E541" s="267"/>
      <c r="F541" s="267"/>
      <c r="G541" s="267"/>
      <c r="H541" s="267"/>
      <c r="I541" s="412"/>
      <c r="J541" s="267"/>
    </row>
    <row r="542" spans="1:10" ht="12.75">
      <c r="A542" s="267"/>
      <c r="B542" s="267"/>
      <c r="C542" s="267"/>
      <c r="D542" s="267"/>
      <c r="E542" s="267"/>
      <c r="F542" s="267"/>
      <c r="G542" s="267"/>
      <c r="H542" s="267"/>
      <c r="I542" s="412"/>
      <c r="J542" s="267"/>
    </row>
    <row r="543" spans="1:10" ht="12.75">
      <c r="A543" s="267"/>
      <c r="B543" s="267"/>
      <c r="C543" s="267"/>
      <c r="D543" s="267"/>
      <c r="E543" s="267"/>
      <c r="F543" s="267"/>
      <c r="G543" s="267"/>
      <c r="H543" s="267"/>
      <c r="I543" s="412"/>
      <c r="J543" s="267"/>
    </row>
    <row r="544" spans="1:10" ht="12.75">
      <c r="A544" s="267"/>
      <c r="B544" s="267"/>
      <c r="C544" s="267"/>
      <c r="D544" s="267"/>
      <c r="E544" s="267"/>
      <c r="F544" s="267"/>
      <c r="G544" s="267"/>
      <c r="H544" s="267"/>
      <c r="I544" s="412"/>
      <c r="J544" s="267"/>
    </row>
    <row r="545" spans="1:10" ht="12.75">
      <c r="A545" s="267"/>
      <c r="B545" s="267"/>
      <c r="C545" s="267"/>
      <c r="D545" s="267"/>
      <c r="E545" s="267"/>
      <c r="F545" s="267"/>
      <c r="G545" s="267"/>
      <c r="H545" s="267"/>
      <c r="I545" s="412"/>
      <c r="J545" s="267"/>
    </row>
    <row r="546" spans="1:10" ht="12.75">
      <c r="A546" s="267"/>
      <c r="B546" s="267"/>
      <c r="C546" s="267"/>
      <c r="D546" s="267"/>
      <c r="E546" s="267"/>
      <c r="F546" s="267"/>
      <c r="G546" s="267"/>
      <c r="H546" s="267"/>
      <c r="I546" s="412"/>
      <c r="J546" s="267"/>
    </row>
    <row r="547" spans="1:10" ht="12.75">
      <c r="A547" s="267"/>
      <c r="B547" s="267"/>
      <c r="C547" s="267"/>
      <c r="D547" s="267"/>
      <c r="E547" s="267"/>
      <c r="F547" s="267"/>
      <c r="G547" s="267"/>
      <c r="H547" s="267"/>
      <c r="I547" s="412"/>
      <c r="J547" s="267"/>
    </row>
    <row r="548" spans="1:10" ht="12.75">
      <c r="A548" s="267"/>
      <c r="B548" s="267"/>
      <c r="C548" s="267"/>
      <c r="D548" s="267"/>
      <c r="E548" s="267"/>
      <c r="F548" s="267"/>
      <c r="G548" s="267"/>
      <c r="H548" s="267"/>
      <c r="I548" s="412"/>
      <c r="J548" s="267"/>
    </row>
    <row r="549" spans="1:10" ht="12.75">
      <c r="A549" s="267"/>
      <c r="B549" s="267"/>
      <c r="C549" s="267"/>
      <c r="D549" s="267"/>
      <c r="E549" s="267"/>
      <c r="F549" s="267"/>
      <c r="G549" s="267"/>
      <c r="H549" s="267"/>
      <c r="I549" s="412"/>
      <c r="J549" s="267"/>
    </row>
    <row r="550" spans="1:10" ht="12.75">
      <c r="A550" s="267"/>
      <c r="B550" s="267"/>
      <c r="C550" s="267"/>
      <c r="D550" s="267"/>
      <c r="E550" s="267"/>
      <c r="F550" s="267"/>
      <c r="G550" s="267"/>
      <c r="H550" s="267"/>
      <c r="I550" s="412"/>
      <c r="J550" s="267"/>
    </row>
    <row r="551" spans="1:10" ht="12.75">
      <c r="A551" s="267"/>
      <c r="B551" s="267"/>
      <c r="C551" s="267"/>
      <c r="D551" s="267"/>
      <c r="E551" s="267"/>
      <c r="F551" s="267"/>
      <c r="G551" s="267"/>
      <c r="H551" s="267"/>
      <c r="I551" s="412"/>
      <c r="J551" s="267"/>
    </row>
    <row r="552" spans="1:10" ht="12.75">
      <c r="A552" s="267"/>
      <c r="B552" s="267"/>
      <c r="C552" s="267"/>
      <c r="D552" s="267"/>
      <c r="E552" s="267"/>
      <c r="F552" s="267"/>
      <c r="G552" s="267"/>
      <c r="H552" s="267"/>
      <c r="I552" s="412"/>
      <c r="J552" s="267"/>
    </row>
    <row r="553" spans="1:10" ht="12.75">
      <c r="A553" s="267"/>
      <c r="B553" s="267"/>
      <c r="C553" s="267"/>
      <c r="D553" s="267"/>
      <c r="E553" s="267"/>
      <c r="F553" s="267"/>
      <c r="G553" s="267"/>
      <c r="H553" s="267"/>
      <c r="I553" s="412"/>
      <c r="J553" s="267"/>
    </row>
    <row r="554" spans="1:10" ht="12.75">
      <c r="A554" s="267"/>
      <c r="B554" s="267"/>
      <c r="C554" s="267"/>
      <c r="D554" s="267"/>
      <c r="E554" s="267"/>
      <c r="F554" s="267"/>
      <c r="G554" s="267"/>
      <c r="H554" s="267"/>
      <c r="I554" s="412"/>
      <c r="J554" s="267"/>
    </row>
    <row r="555" spans="1:10" ht="12.75">
      <c r="A555" s="267"/>
      <c r="B555" s="267"/>
      <c r="C555" s="267"/>
      <c r="D555" s="267"/>
      <c r="E555" s="267"/>
      <c r="F555" s="267"/>
      <c r="G555" s="267"/>
      <c r="H555" s="267"/>
      <c r="I555" s="412"/>
      <c r="J555" s="267"/>
    </row>
    <row r="556" spans="1:10" ht="12.75">
      <c r="A556" s="267"/>
      <c r="B556" s="267"/>
      <c r="C556" s="267"/>
      <c r="D556" s="267"/>
      <c r="E556" s="267"/>
      <c r="F556" s="267"/>
      <c r="G556" s="267"/>
      <c r="H556" s="267"/>
      <c r="I556" s="412"/>
      <c r="J556" s="267"/>
    </row>
    <row r="557" spans="1:10" ht="12.75">
      <c r="A557" s="267"/>
      <c r="B557" s="267"/>
      <c r="C557" s="267"/>
      <c r="D557" s="267"/>
      <c r="E557" s="267"/>
      <c r="F557" s="267"/>
      <c r="G557" s="267"/>
      <c r="H557" s="267"/>
      <c r="I557" s="412"/>
      <c r="J557" s="267"/>
    </row>
    <row r="558" spans="1:10" ht="12.75">
      <c r="A558" s="267"/>
      <c r="B558" s="267"/>
      <c r="C558" s="267"/>
      <c r="D558" s="267"/>
      <c r="E558" s="267"/>
      <c r="F558" s="267"/>
      <c r="G558" s="267"/>
      <c r="H558" s="267"/>
      <c r="I558" s="412"/>
      <c r="J558" s="267"/>
    </row>
    <row r="559" spans="1:10" ht="12.75">
      <c r="A559" s="267"/>
      <c r="B559" s="267"/>
      <c r="C559" s="267"/>
      <c r="D559" s="267"/>
      <c r="E559" s="267"/>
      <c r="F559" s="267"/>
      <c r="G559" s="267"/>
      <c r="H559" s="267"/>
      <c r="I559" s="412"/>
      <c r="J559" s="267"/>
    </row>
    <row r="560" spans="1:10" ht="12.75">
      <c r="A560" s="267"/>
      <c r="B560" s="267"/>
      <c r="C560" s="267"/>
      <c r="D560" s="267"/>
      <c r="E560" s="267"/>
      <c r="F560" s="267"/>
      <c r="G560" s="267"/>
      <c r="H560" s="267"/>
      <c r="I560" s="412"/>
      <c r="J560" s="267"/>
    </row>
    <row r="561" spans="1:10" ht="12.75">
      <c r="A561" s="267"/>
      <c r="B561" s="267"/>
      <c r="C561" s="267"/>
      <c r="D561" s="267"/>
      <c r="E561" s="267"/>
      <c r="F561" s="267"/>
      <c r="G561" s="267"/>
      <c r="H561" s="267"/>
      <c r="I561" s="412"/>
      <c r="J561" s="267"/>
    </row>
    <row r="562" spans="1:10" ht="12.75">
      <c r="A562" s="267"/>
      <c r="B562" s="267"/>
      <c r="C562" s="267"/>
      <c r="D562" s="267"/>
      <c r="E562" s="267"/>
      <c r="F562" s="267"/>
      <c r="G562" s="267"/>
      <c r="H562" s="267"/>
      <c r="I562" s="412"/>
      <c r="J562" s="267"/>
    </row>
    <row r="563" spans="1:10" ht="12.75">
      <c r="A563" s="267"/>
      <c r="B563" s="267"/>
      <c r="C563" s="267"/>
      <c r="D563" s="267"/>
      <c r="E563" s="267"/>
      <c r="F563" s="267"/>
      <c r="G563" s="267"/>
      <c r="H563" s="267"/>
      <c r="I563" s="412"/>
      <c r="J563" s="267"/>
    </row>
    <row r="564" spans="1:10" ht="12.75">
      <c r="A564" s="267"/>
      <c r="B564" s="267"/>
      <c r="C564" s="267"/>
      <c r="D564" s="267"/>
      <c r="E564" s="267"/>
      <c r="F564" s="267"/>
      <c r="G564" s="267"/>
      <c r="H564" s="267"/>
      <c r="I564" s="412"/>
      <c r="J564" s="267"/>
    </row>
    <row r="565" spans="1:10" ht="12.75">
      <c r="A565" s="267"/>
      <c r="B565" s="267"/>
      <c r="C565" s="267"/>
      <c r="D565" s="267"/>
      <c r="E565" s="267"/>
      <c r="F565" s="267"/>
      <c r="G565" s="267"/>
      <c r="H565" s="267"/>
      <c r="I565" s="412"/>
      <c r="J565" s="267"/>
    </row>
    <row r="566" spans="1:10" ht="12.75">
      <c r="A566" s="267"/>
      <c r="B566" s="267"/>
      <c r="C566" s="267"/>
      <c r="D566" s="267"/>
      <c r="E566" s="267"/>
      <c r="F566" s="267"/>
      <c r="G566" s="267"/>
      <c r="H566" s="267"/>
      <c r="I566" s="412"/>
      <c r="J566" s="267"/>
    </row>
    <row r="567" spans="1:10" ht="12.75">
      <c r="A567" s="267"/>
      <c r="B567" s="267"/>
      <c r="C567" s="267"/>
      <c r="D567" s="267"/>
      <c r="E567" s="267"/>
      <c r="F567" s="267"/>
      <c r="G567" s="267"/>
      <c r="H567" s="267"/>
      <c r="I567" s="412"/>
      <c r="J567" s="267"/>
    </row>
    <row r="568" spans="1:10" ht="12.75">
      <c r="A568" s="267"/>
      <c r="B568" s="267"/>
      <c r="C568" s="267"/>
      <c r="D568" s="267"/>
      <c r="E568" s="267"/>
      <c r="F568" s="267"/>
      <c r="G568" s="267"/>
      <c r="H568" s="267"/>
      <c r="I568" s="412"/>
      <c r="J568" s="267"/>
    </row>
    <row r="569" spans="1:10" ht="12.75">
      <c r="A569" s="267"/>
      <c r="B569" s="267"/>
      <c r="C569" s="267"/>
      <c r="D569" s="267"/>
      <c r="E569" s="267"/>
      <c r="F569" s="267"/>
      <c r="G569" s="267"/>
      <c r="H569" s="267"/>
      <c r="I569" s="412"/>
      <c r="J569" s="267"/>
    </row>
    <row r="570" spans="1:10" ht="12.75">
      <c r="A570" s="267"/>
      <c r="B570" s="267"/>
      <c r="C570" s="267"/>
      <c r="D570" s="267"/>
      <c r="E570" s="267"/>
      <c r="F570" s="267"/>
      <c r="G570" s="267"/>
      <c r="H570" s="267"/>
      <c r="I570" s="412"/>
      <c r="J570" s="267"/>
    </row>
    <row r="571" spans="1:10" ht="12.75">
      <c r="A571" s="267"/>
      <c r="B571" s="267"/>
      <c r="C571" s="267"/>
      <c r="D571" s="267"/>
      <c r="E571" s="267"/>
      <c r="F571" s="267"/>
      <c r="G571" s="267"/>
      <c r="H571" s="267"/>
      <c r="I571" s="412"/>
      <c r="J571" s="267"/>
    </row>
    <row r="572" spans="1:10" ht="12.75">
      <c r="A572" s="267"/>
      <c r="B572" s="267"/>
      <c r="C572" s="267"/>
      <c r="D572" s="267"/>
      <c r="E572" s="267"/>
      <c r="F572" s="267"/>
      <c r="G572" s="267"/>
      <c r="H572" s="267"/>
      <c r="I572" s="412"/>
      <c r="J572" s="267"/>
    </row>
    <row r="573" spans="1:10" ht="12.75">
      <c r="A573" s="267"/>
      <c r="B573" s="267"/>
      <c r="C573" s="267"/>
      <c r="D573" s="267"/>
      <c r="E573" s="267"/>
      <c r="F573" s="267"/>
      <c r="G573" s="267"/>
      <c r="H573" s="267"/>
      <c r="I573" s="412"/>
      <c r="J573" s="267"/>
    </row>
    <row r="574" spans="1:10" ht="12.75">
      <c r="A574" s="267"/>
      <c r="B574" s="267"/>
      <c r="C574" s="267"/>
      <c r="D574" s="267"/>
      <c r="E574" s="267"/>
      <c r="F574" s="267"/>
      <c r="G574" s="267"/>
      <c r="H574" s="267"/>
      <c r="I574" s="412"/>
      <c r="J574" s="267"/>
    </row>
    <row r="575" spans="1:10" ht="12.75">
      <c r="A575" s="267"/>
      <c r="B575" s="267"/>
      <c r="C575" s="267"/>
      <c r="D575" s="267"/>
      <c r="E575" s="267"/>
      <c r="F575" s="267"/>
      <c r="G575" s="267"/>
      <c r="H575" s="267"/>
      <c r="I575" s="412"/>
      <c r="J575" s="267"/>
    </row>
    <row r="576" spans="1:10" ht="12.75">
      <c r="A576" s="267"/>
      <c r="B576" s="267"/>
      <c r="C576" s="267"/>
      <c r="D576" s="267"/>
      <c r="E576" s="267"/>
      <c r="F576" s="267"/>
      <c r="G576" s="267"/>
      <c r="H576" s="267"/>
      <c r="I576" s="412"/>
      <c r="J576" s="267"/>
    </row>
    <row r="577" spans="1:10" ht="12.75">
      <c r="A577" s="267"/>
      <c r="B577" s="267"/>
      <c r="C577" s="267"/>
      <c r="D577" s="267"/>
      <c r="E577" s="267"/>
      <c r="F577" s="267"/>
      <c r="G577" s="267"/>
      <c r="H577" s="267"/>
      <c r="I577" s="412"/>
      <c r="J577" s="267"/>
    </row>
    <row r="578" spans="1:10" ht="12.75">
      <c r="A578" s="267"/>
      <c r="B578" s="267"/>
      <c r="C578" s="267"/>
      <c r="D578" s="267"/>
      <c r="E578" s="267"/>
      <c r="F578" s="267"/>
      <c r="G578" s="267"/>
      <c r="H578" s="267"/>
      <c r="I578" s="412"/>
      <c r="J578" s="267"/>
    </row>
    <row r="579" spans="1:10" ht="12.75">
      <c r="A579" s="267"/>
      <c r="B579" s="267"/>
      <c r="C579" s="267"/>
      <c r="D579" s="267"/>
      <c r="E579" s="267"/>
      <c r="F579" s="267"/>
      <c r="G579" s="267"/>
      <c r="H579" s="267"/>
      <c r="I579" s="412"/>
      <c r="J579" s="267"/>
    </row>
    <row r="580" spans="1:10" ht="12.75">
      <c r="A580" s="267"/>
      <c r="B580" s="267"/>
      <c r="C580" s="267"/>
      <c r="D580" s="267"/>
      <c r="E580" s="267"/>
      <c r="F580" s="267"/>
      <c r="G580" s="267"/>
      <c r="H580" s="267"/>
      <c r="I580" s="412"/>
      <c r="J580" s="267"/>
    </row>
    <row r="581" spans="1:10" ht="12.75">
      <c r="A581" s="267"/>
      <c r="B581" s="267"/>
      <c r="C581" s="267"/>
      <c r="D581" s="267"/>
      <c r="E581" s="267"/>
      <c r="F581" s="267"/>
      <c r="G581" s="267"/>
      <c r="H581" s="267"/>
      <c r="I581" s="412"/>
      <c r="J581" s="267"/>
    </row>
    <row r="582" spans="1:10" ht="12.75">
      <c r="A582" s="267"/>
      <c r="B582" s="267"/>
      <c r="C582" s="267"/>
      <c r="D582" s="267"/>
      <c r="E582" s="267"/>
      <c r="F582" s="267"/>
      <c r="G582" s="267"/>
      <c r="H582" s="267"/>
      <c r="I582" s="412"/>
      <c r="J582" s="267"/>
    </row>
    <row r="583" spans="1:10" ht="12.75">
      <c r="A583" s="267"/>
      <c r="B583" s="267"/>
      <c r="C583" s="267"/>
      <c r="D583" s="267"/>
      <c r="E583" s="267"/>
      <c r="F583" s="267"/>
      <c r="G583" s="267"/>
      <c r="H583" s="267"/>
      <c r="I583" s="412"/>
      <c r="J583" s="267"/>
    </row>
    <row r="584" spans="1:10" ht="12.75">
      <c r="A584" s="267"/>
      <c r="B584" s="267"/>
      <c r="C584" s="267"/>
      <c r="D584" s="267"/>
      <c r="E584" s="267"/>
      <c r="F584" s="267"/>
      <c r="G584" s="267"/>
      <c r="H584" s="267"/>
      <c r="I584" s="412"/>
      <c r="J584" s="267"/>
    </row>
    <row r="585" spans="1:10" ht="12.75">
      <c r="A585" s="267"/>
      <c r="B585" s="267"/>
      <c r="C585" s="267"/>
      <c r="D585" s="267"/>
      <c r="E585" s="267"/>
      <c r="F585" s="267"/>
      <c r="G585" s="267"/>
      <c r="H585" s="267"/>
      <c r="I585" s="412"/>
      <c r="J585" s="267"/>
    </row>
    <row r="586" spans="1:10" ht="12.75">
      <c r="A586" s="267"/>
      <c r="B586" s="267"/>
      <c r="C586" s="267"/>
      <c r="D586" s="267"/>
      <c r="E586" s="267"/>
      <c r="F586" s="267"/>
      <c r="G586" s="267"/>
      <c r="H586" s="267"/>
      <c r="I586" s="412"/>
      <c r="J586" s="267"/>
    </row>
    <row r="587" spans="1:10" ht="12.75">
      <c r="A587" s="267"/>
      <c r="B587" s="267"/>
      <c r="C587" s="267"/>
      <c r="D587" s="267"/>
      <c r="E587" s="267"/>
      <c r="F587" s="267"/>
      <c r="G587" s="267"/>
      <c r="H587" s="267"/>
      <c r="I587" s="412"/>
      <c r="J587" s="267"/>
    </row>
    <row r="588" spans="1:10" ht="12.75">
      <c r="A588" s="267"/>
      <c r="B588" s="267"/>
      <c r="C588" s="267"/>
      <c r="D588" s="267"/>
      <c r="E588" s="267"/>
      <c r="F588" s="267"/>
      <c r="G588" s="267"/>
      <c r="H588" s="267"/>
      <c r="I588" s="412"/>
      <c r="J588" s="267"/>
    </row>
    <row r="589" spans="1:10" ht="12.75">
      <c r="A589" s="267"/>
      <c r="B589" s="267"/>
      <c r="C589" s="267"/>
      <c r="D589" s="267"/>
      <c r="E589" s="267"/>
      <c r="F589" s="267"/>
      <c r="G589" s="267"/>
      <c r="H589" s="267"/>
      <c r="I589" s="412"/>
      <c r="J589" s="267"/>
    </row>
    <row r="590" spans="1:10" ht="12.75">
      <c r="A590" s="267"/>
      <c r="B590" s="267"/>
      <c r="C590" s="267"/>
      <c r="D590" s="267"/>
      <c r="E590" s="267"/>
      <c r="F590" s="267"/>
      <c r="G590" s="267"/>
      <c r="H590" s="267"/>
      <c r="I590" s="412"/>
      <c r="J590" s="267"/>
    </row>
    <row r="591" spans="1:10" ht="12.75">
      <c r="A591" s="267"/>
      <c r="B591" s="267"/>
      <c r="C591" s="267"/>
      <c r="D591" s="267"/>
      <c r="E591" s="267"/>
      <c r="F591" s="267"/>
      <c r="G591" s="267"/>
      <c r="H591" s="267"/>
      <c r="I591" s="412"/>
      <c r="J591" s="267"/>
    </row>
    <row r="592" spans="1:10" ht="12.75">
      <c r="A592" s="267"/>
      <c r="B592" s="267"/>
      <c r="C592" s="267"/>
      <c r="D592" s="267"/>
      <c r="E592" s="267"/>
      <c r="F592" s="267"/>
      <c r="G592" s="267"/>
      <c r="H592" s="267"/>
      <c r="I592" s="412"/>
      <c r="J592" s="267"/>
    </row>
    <row r="593" spans="1:10" ht="12.75">
      <c r="A593" s="267"/>
      <c r="B593" s="267"/>
      <c r="C593" s="267"/>
      <c r="D593" s="267"/>
      <c r="E593" s="267"/>
      <c r="F593" s="267"/>
      <c r="G593" s="267"/>
      <c r="H593" s="267"/>
      <c r="I593" s="412"/>
      <c r="J593" s="267"/>
    </row>
    <row r="594" spans="1:10" ht="12.75">
      <c r="A594" s="267"/>
      <c r="B594" s="267"/>
      <c r="C594" s="267"/>
      <c r="D594" s="267"/>
      <c r="E594" s="267"/>
      <c r="F594" s="267"/>
      <c r="G594" s="267"/>
      <c r="H594" s="267"/>
      <c r="I594" s="412"/>
      <c r="J594" s="267"/>
    </row>
    <row r="595" spans="1:10" ht="12.75">
      <c r="A595" s="267"/>
      <c r="B595" s="267"/>
      <c r="C595" s="267"/>
      <c r="D595" s="267"/>
      <c r="E595" s="267"/>
      <c r="F595" s="267"/>
      <c r="G595" s="267"/>
      <c r="H595" s="267"/>
      <c r="I595" s="412"/>
      <c r="J595" s="267"/>
    </row>
    <row r="596" spans="1:10" ht="12.75">
      <c r="A596" s="267"/>
      <c r="B596" s="267"/>
      <c r="C596" s="267"/>
      <c r="D596" s="267"/>
      <c r="E596" s="267"/>
      <c r="F596" s="267"/>
      <c r="G596" s="267"/>
      <c r="H596" s="267"/>
      <c r="I596" s="412"/>
      <c r="J596" s="267"/>
    </row>
    <row r="597" spans="1:10" ht="12.75">
      <c r="A597" s="267"/>
      <c r="B597" s="267"/>
      <c r="C597" s="267"/>
      <c r="D597" s="267"/>
      <c r="E597" s="267"/>
      <c r="F597" s="267"/>
      <c r="G597" s="267"/>
      <c r="H597" s="267"/>
      <c r="I597" s="412"/>
      <c r="J597" s="267"/>
    </row>
    <row r="598" spans="1:10" ht="12.75">
      <c r="A598" s="267"/>
      <c r="B598" s="267"/>
      <c r="C598" s="267"/>
      <c r="D598" s="267"/>
      <c r="E598" s="267"/>
      <c r="F598" s="267"/>
      <c r="G598" s="267"/>
      <c r="H598" s="267"/>
      <c r="I598" s="412"/>
      <c r="J598" s="267"/>
    </row>
    <row r="599" spans="1:10" ht="12.75">
      <c r="A599" s="267"/>
      <c r="B599" s="267"/>
      <c r="C599" s="267"/>
      <c r="D599" s="267"/>
      <c r="E599" s="267"/>
      <c r="F599" s="267"/>
      <c r="G599" s="267"/>
      <c r="H599" s="267"/>
      <c r="I599" s="412"/>
      <c r="J599" s="267"/>
    </row>
    <row r="600" spans="1:10" ht="12.75">
      <c r="A600" s="267"/>
      <c r="B600" s="267"/>
      <c r="C600" s="267"/>
      <c r="D600" s="267"/>
      <c r="E600" s="267"/>
      <c r="F600" s="267"/>
      <c r="G600" s="267"/>
      <c r="H600" s="267"/>
      <c r="I600" s="412"/>
      <c r="J600" s="267"/>
    </row>
    <row r="601" spans="1:10" ht="12.75">
      <c r="A601" s="267"/>
      <c r="B601" s="267"/>
      <c r="C601" s="267"/>
      <c r="D601" s="267"/>
      <c r="E601" s="267"/>
      <c r="F601" s="267"/>
      <c r="G601" s="267"/>
      <c r="H601" s="267"/>
      <c r="I601" s="412"/>
      <c r="J601" s="267"/>
    </row>
    <row r="602" spans="1:10" ht="12.75">
      <c r="A602" s="267"/>
      <c r="B602" s="267"/>
      <c r="C602" s="267"/>
      <c r="D602" s="267"/>
      <c r="E602" s="267"/>
      <c r="F602" s="267"/>
      <c r="G602" s="267"/>
      <c r="H602" s="267"/>
      <c r="I602" s="412"/>
      <c r="J602" s="267"/>
    </row>
    <row r="603" spans="1:10" ht="12.75">
      <c r="A603" s="267"/>
      <c r="B603" s="267"/>
      <c r="C603" s="267"/>
      <c r="D603" s="267"/>
      <c r="E603" s="267"/>
      <c r="F603" s="267"/>
      <c r="G603" s="267"/>
      <c r="H603" s="267"/>
      <c r="I603" s="412"/>
      <c r="J603" s="267"/>
    </row>
    <row r="604" spans="1:10" ht="12.75">
      <c r="A604" s="267"/>
      <c r="B604" s="267"/>
      <c r="C604" s="267"/>
      <c r="D604" s="267"/>
      <c r="E604" s="267"/>
      <c r="F604" s="267"/>
      <c r="G604" s="267"/>
      <c r="H604" s="267"/>
      <c r="I604" s="412"/>
      <c r="J604" s="267"/>
    </row>
    <row r="605" spans="1:10" ht="12.75">
      <c r="A605" s="267"/>
      <c r="B605" s="267"/>
      <c r="C605" s="267"/>
      <c r="D605" s="267"/>
      <c r="E605" s="267"/>
      <c r="F605" s="267"/>
      <c r="G605" s="267"/>
      <c r="H605" s="267"/>
      <c r="I605" s="412"/>
      <c r="J605" s="267"/>
    </row>
    <row r="606" spans="1:10" ht="12.75">
      <c r="A606" s="267"/>
      <c r="B606" s="267"/>
      <c r="C606" s="267"/>
      <c r="D606" s="267"/>
      <c r="E606" s="267"/>
      <c r="F606" s="267"/>
      <c r="G606" s="267"/>
      <c r="H606" s="267"/>
      <c r="I606" s="412"/>
      <c r="J606" s="267"/>
    </row>
    <row r="607" spans="1:10" ht="12.75">
      <c r="A607" s="267"/>
      <c r="B607" s="267"/>
      <c r="C607" s="267"/>
      <c r="D607" s="267"/>
      <c r="E607" s="267"/>
      <c r="F607" s="267"/>
      <c r="G607" s="267"/>
      <c r="H607" s="267"/>
      <c r="I607" s="412"/>
      <c r="J607" s="267"/>
    </row>
    <row r="608" spans="1:10" ht="12.75">
      <c r="A608" s="267"/>
      <c r="B608" s="267"/>
      <c r="C608" s="267"/>
      <c r="D608" s="267"/>
      <c r="E608" s="267"/>
      <c r="F608" s="267"/>
      <c r="G608" s="267"/>
      <c r="H608" s="267"/>
      <c r="I608" s="412"/>
      <c r="J608" s="267"/>
    </row>
    <row r="609" spans="1:10" ht="12.75">
      <c r="A609" s="267"/>
      <c r="B609" s="267"/>
      <c r="C609" s="267"/>
      <c r="D609" s="267"/>
      <c r="E609" s="267"/>
      <c r="F609" s="267"/>
      <c r="G609" s="267"/>
      <c r="H609" s="267"/>
      <c r="I609" s="412"/>
      <c r="J609" s="267"/>
    </row>
    <row r="610" spans="1:10" ht="12.75">
      <c r="A610" s="267"/>
      <c r="B610" s="267"/>
      <c r="C610" s="267"/>
      <c r="D610" s="267"/>
      <c r="E610" s="267"/>
      <c r="F610" s="267"/>
      <c r="G610" s="267"/>
      <c r="H610" s="267"/>
      <c r="I610" s="412"/>
      <c r="J610" s="267"/>
    </row>
    <row r="611" spans="1:10" ht="12.75">
      <c r="A611" s="267"/>
      <c r="B611" s="267"/>
      <c r="C611" s="267"/>
      <c r="D611" s="267"/>
      <c r="E611" s="267"/>
      <c r="F611" s="267"/>
      <c r="G611" s="267"/>
      <c r="H611" s="267"/>
      <c r="I611" s="412"/>
      <c r="J611" s="267"/>
    </row>
    <row r="612" spans="1:10" ht="12.75">
      <c r="A612" s="267"/>
      <c r="B612" s="267"/>
      <c r="C612" s="267"/>
      <c r="D612" s="267"/>
      <c r="E612" s="267"/>
      <c r="F612" s="267"/>
      <c r="G612" s="267"/>
      <c r="H612" s="267"/>
      <c r="I612" s="412"/>
      <c r="J612" s="267"/>
    </row>
    <row r="613" spans="1:10" ht="12.75">
      <c r="A613" s="267"/>
      <c r="B613" s="267"/>
      <c r="C613" s="267"/>
      <c r="D613" s="267"/>
      <c r="E613" s="267"/>
      <c r="F613" s="267"/>
      <c r="G613" s="267"/>
      <c r="H613" s="267"/>
      <c r="I613" s="412"/>
      <c r="J613" s="267"/>
    </row>
    <row r="614" spans="1:10" ht="12.75">
      <c r="A614" s="267"/>
      <c r="B614" s="267"/>
      <c r="C614" s="267"/>
      <c r="D614" s="267"/>
      <c r="E614" s="267"/>
      <c r="F614" s="267"/>
      <c r="G614" s="267"/>
      <c r="H614" s="267"/>
      <c r="I614" s="412"/>
      <c r="J614" s="267"/>
    </row>
    <row r="615" spans="1:10" ht="12.75">
      <c r="A615" s="267"/>
      <c r="B615" s="267"/>
      <c r="C615" s="267"/>
      <c r="D615" s="267"/>
      <c r="E615" s="267"/>
      <c r="F615" s="267"/>
      <c r="G615" s="267"/>
      <c r="H615" s="267"/>
      <c r="I615" s="412"/>
      <c r="J615" s="267"/>
    </row>
    <row r="616" spans="1:10" ht="12.75">
      <c r="A616" s="267"/>
      <c r="B616" s="267"/>
      <c r="C616" s="267"/>
      <c r="D616" s="267"/>
      <c r="E616" s="267"/>
      <c r="F616" s="267"/>
      <c r="G616" s="267"/>
      <c r="H616" s="267"/>
      <c r="I616" s="412"/>
      <c r="J616" s="267"/>
    </row>
    <row r="617" spans="1:10" ht="12.75">
      <c r="A617" s="267"/>
      <c r="B617" s="267"/>
      <c r="C617" s="267"/>
      <c r="D617" s="267"/>
      <c r="E617" s="267"/>
      <c r="F617" s="267"/>
      <c r="G617" s="267"/>
      <c r="H617" s="267"/>
      <c r="I617" s="412"/>
      <c r="J617" s="267"/>
    </row>
    <row r="618" spans="1:10" ht="12.75">
      <c r="A618" s="267"/>
      <c r="B618" s="267"/>
      <c r="C618" s="267"/>
      <c r="D618" s="267"/>
      <c r="E618" s="267"/>
      <c r="F618" s="267"/>
      <c r="G618" s="267"/>
      <c r="H618" s="267"/>
      <c r="I618" s="412"/>
      <c r="J618" s="267"/>
    </row>
    <row r="619" spans="1:10" ht="12.75">
      <c r="A619" s="267"/>
      <c r="B619" s="267"/>
      <c r="C619" s="267"/>
      <c r="D619" s="267"/>
      <c r="E619" s="267"/>
      <c r="F619" s="267"/>
      <c r="G619" s="267"/>
      <c r="H619" s="267"/>
      <c r="I619" s="412"/>
      <c r="J619" s="267"/>
    </row>
    <row r="620" spans="1:10" ht="12.75">
      <c r="A620" s="267"/>
      <c r="B620" s="267"/>
      <c r="C620" s="267"/>
      <c r="D620" s="267"/>
      <c r="E620" s="267"/>
      <c r="F620" s="267"/>
      <c r="G620" s="267"/>
      <c r="H620" s="267"/>
      <c r="I620" s="412"/>
      <c r="J620" s="267"/>
    </row>
    <row r="621" spans="1:10" ht="12.75">
      <c r="A621" s="267"/>
      <c r="B621" s="267"/>
      <c r="C621" s="267"/>
      <c r="D621" s="267"/>
      <c r="E621" s="267"/>
      <c r="F621" s="267"/>
      <c r="G621" s="267"/>
      <c r="H621" s="267"/>
      <c r="I621" s="412"/>
      <c r="J621" s="267"/>
    </row>
    <row r="622" spans="1:10" ht="12.75">
      <c r="A622" s="267"/>
      <c r="B622" s="267"/>
      <c r="C622" s="267"/>
      <c r="D622" s="267"/>
      <c r="E622" s="267"/>
      <c r="F622" s="267"/>
      <c r="G622" s="267"/>
      <c r="H622" s="267"/>
      <c r="I622" s="412"/>
      <c r="J622" s="267"/>
    </row>
    <row r="623" spans="1:10" ht="12.75">
      <c r="A623" s="267"/>
      <c r="B623" s="267"/>
      <c r="C623" s="267"/>
      <c r="D623" s="267"/>
      <c r="E623" s="267"/>
      <c r="F623" s="267"/>
      <c r="G623" s="267"/>
      <c r="H623" s="267"/>
      <c r="I623" s="412"/>
      <c r="J623" s="267"/>
    </row>
    <row r="624" spans="1:10" ht="12.75">
      <c r="A624" s="267"/>
      <c r="B624" s="267"/>
      <c r="C624" s="267"/>
      <c r="D624" s="267"/>
      <c r="E624" s="267"/>
      <c r="F624" s="267"/>
      <c r="G624" s="267"/>
      <c r="H624" s="267"/>
      <c r="I624" s="412"/>
      <c r="J624" s="267"/>
    </row>
    <row r="625" spans="1:10" ht="12.75">
      <c r="A625" s="267"/>
      <c r="B625" s="267"/>
      <c r="C625" s="267"/>
      <c r="D625" s="267"/>
      <c r="E625" s="267"/>
      <c r="F625" s="267"/>
      <c r="G625" s="267"/>
      <c r="H625" s="267"/>
      <c r="I625" s="412"/>
      <c r="J625" s="267"/>
    </row>
    <row r="626" spans="1:10" ht="12.75">
      <c r="A626" s="267"/>
      <c r="B626" s="267"/>
      <c r="C626" s="267"/>
      <c r="D626" s="267"/>
      <c r="E626" s="267"/>
      <c r="F626" s="267"/>
      <c r="G626" s="267"/>
      <c r="H626" s="267"/>
      <c r="I626" s="412"/>
      <c r="J626" s="267"/>
    </row>
    <row r="627" spans="1:10" ht="12.75">
      <c r="A627" s="267"/>
      <c r="B627" s="267"/>
      <c r="C627" s="267"/>
      <c r="D627" s="267"/>
      <c r="E627" s="267"/>
      <c r="F627" s="267"/>
      <c r="G627" s="267"/>
      <c r="H627" s="267"/>
      <c r="I627" s="412"/>
      <c r="J627" s="267"/>
    </row>
    <row r="628" spans="1:10" ht="12.75">
      <c r="A628" s="267"/>
      <c r="B628" s="267"/>
      <c r="C628" s="267"/>
      <c r="D628" s="267"/>
      <c r="E628" s="267"/>
      <c r="F628" s="267"/>
      <c r="G628" s="267"/>
      <c r="H628" s="267"/>
      <c r="I628" s="412"/>
      <c r="J628" s="267"/>
    </row>
    <row r="629" spans="1:10" ht="12.75">
      <c r="A629" s="267"/>
      <c r="B629" s="267"/>
      <c r="C629" s="267"/>
      <c r="D629" s="267"/>
      <c r="E629" s="267"/>
      <c r="F629" s="267"/>
      <c r="G629" s="267"/>
      <c r="H629" s="267"/>
      <c r="I629" s="412"/>
      <c r="J629" s="267"/>
    </row>
    <row r="630" spans="1:10" ht="12.75">
      <c r="A630" s="267"/>
      <c r="B630" s="267"/>
      <c r="C630" s="267"/>
      <c r="D630" s="267"/>
      <c r="E630" s="267"/>
      <c r="F630" s="267"/>
      <c r="G630" s="267"/>
      <c r="H630" s="267"/>
      <c r="I630" s="412"/>
      <c r="J630" s="267"/>
    </row>
    <row r="631" spans="1:10" ht="12.75">
      <c r="A631" s="267"/>
      <c r="B631" s="267"/>
      <c r="C631" s="267"/>
      <c r="D631" s="267"/>
      <c r="E631" s="267"/>
      <c r="F631" s="267"/>
      <c r="G631" s="267"/>
      <c r="H631" s="267"/>
      <c r="I631" s="412"/>
      <c r="J631" s="267"/>
    </row>
    <row r="632" spans="1:10" ht="12.75">
      <c r="A632" s="267"/>
      <c r="B632" s="267"/>
      <c r="C632" s="267"/>
      <c r="D632" s="267"/>
      <c r="E632" s="267"/>
      <c r="F632" s="267"/>
      <c r="G632" s="267"/>
      <c r="H632" s="267"/>
      <c r="I632" s="412"/>
      <c r="J632" s="267"/>
    </row>
    <row r="633" spans="1:10" ht="12.75">
      <c r="A633" s="267"/>
      <c r="B633" s="267"/>
      <c r="C633" s="267"/>
      <c r="D633" s="267"/>
      <c r="E633" s="267"/>
      <c r="F633" s="267"/>
      <c r="G633" s="267"/>
      <c r="H633" s="267"/>
      <c r="I633" s="412"/>
      <c r="J633" s="267"/>
    </row>
    <row r="634" spans="1:10" ht="12.75">
      <c r="A634" s="267"/>
      <c r="B634" s="267"/>
      <c r="C634" s="267"/>
      <c r="D634" s="267"/>
      <c r="E634" s="267"/>
      <c r="F634" s="267"/>
      <c r="G634" s="267"/>
      <c r="H634" s="267"/>
      <c r="I634" s="412"/>
      <c r="J634" s="267"/>
    </row>
    <row r="635" spans="1:10" ht="12.75">
      <c r="A635" s="267"/>
      <c r="B635" s="267"/>
      <c r="C635" s="267"/>
      <c r="D635" s="267"/>
      <c r="E635" s="267"/>
      <c r="F635" s="267"/>
      <c r="G635" s="267"/>
      <c r="H635" s="267"/>
      <c r="I635" s="412"/>
      <c r="J635" s="267"/>
    </row>
    <row r="636" spans="1:10" ht="12.75">
      <c r="A636" s="267"/>
      <c r="B636" s="267"/>
      <c r="C636" s="267"/>
      <c r="D636" s="267"/>
      <c r="E636" s="267"/>
      <c r="F636" s="267"/>
      <c r="G636" s="267"/>
      <c r="H636" s="267"/>
      <c r="I636" s="412"/>
      <c r="J636" s="267"/>
    </row>
    <row r="637" spans="1:10" ht="12.75">
      <c r="A637" s="267"/>
      <c r="B637" s="267"/>
      <c r="C637" s="267"/>
      <c r="D637" s="267"/>
      <c r="E637" s="267"/>
      <c r="F637" s="267"/>
      <c r="G637" s="267"/>
      <c r="H637" s="267"/>
      <c r="I637" s="412"/>
      <c r="J637" s="267"/>
    </row>
    <row r="638" spans="1:10" ht="12.75">
      <c r="A638" s="267"/>
      <c r="B638" s="267"/>
      <c r="C638" s="267"/>
      <c r="D638" s="267"/>
      <c r="E638" s="267"/>
      <c r="F638" s="267"/>
      <c r="G638" s="267"/>
      <c r="H638" s="267"/>
      <c r="I638" s="412"/>
      <c r="J638" s="267"/>
    </row>
    <row r="639" spans="1:10" ht="12.75">
      <c r="A639" s="267"/>
      <c r="B639" s="267"/>
      <c r="C639" s="267"/>
      <c r="D639" s="267"/>
      <c r="E639" s="267"/>
      <c r="F639" s="267"/>
      <c r="G639" s="267"/>
      <c r="H639" s="267"/>
      <c r="I639" s="412"/>
      <c r="J639" s="267"/>
    </row>
    <row r="640" spans="1:10" ht="12.75">
      <c r="A640" s="267"/>
      <c r="B640" s="267"/>
      <c r="C640" s="267"/>
      <c r="D640" s="267"/>
      <c r="E640" s="267"/>
      <c r="F640" s="267"/>
      <c r="G640" s="267"/>
      <c r="H640" s="267"/>
      <c r="I640" s="412"/>
      <c r="J640" s="267"/>
    </row>
    <row r="641" spans="1:10" ht="12.75">
      <c r="A641" s="267"/>
      <c r="B641" s="267"/>
      <c r="C641" s="267"/>
      <c r="D641" s="267"/>
      <c r="E641" s="267"/>
      <c r="F641" s="267"/>
      <c r="G641" s="267"/>
      <c r="H641" s="267"/>
      <c r="I641" s="412"/>
      <c r="J641" s="267"/>
    </row>
    <row r="642" spans="1:10" ht="12.75">
      <c r="A642" s="267"/>
      <c r="B642" s="267"/>
      <c r="C642" s="267"/>
      <c r="D642" s="267"/>
      <c r="E642" s="267"/>
      <c r="F642" s="267"/>
      <c r="G642" s="267"/>
      <c r="H642" s="267"/>
      <c r="I642" s="412"/>
      <c r="J642" s="267"/>
    </row>
    <row r="643" spans="1:10" ht="12.75">
      <c r="A643" s="267"/>
      <c r="B643" s="267"/>
      <c r="C643" s="267"/>
      <c r="D643" s="267"/>
      <c r="E643" s="267"/>
      <c r="F643" s="267"/>
      <c r="G643" s="267"/>
      <c r="H643" s="267"/>
      <c r="I643" s="412"/>
      <c r="J643" s="267"/>
    </row>
    <row r="644" spans="1:10" ht="12.75">
      <c r="A644" s="267"/>
      <c r="B644" s="267"/>
      <c r="C644" s="267"/>
      <c r="D644" s="267"/>
      <c r="E644" s="267"/>
      <c r="F644" s="267"/>
      <c r="G644" s="267"/>
      <c r="H644" s="267"/>
      <c r="I644" s="412"/>
      <c r="J644" s="267"/>
    </row>
    <row r="645" spans="1:10" ht="12.75">
      <c r="A645" s="267"/>
      <c r="B645" s="267"/>
      <c r="C645" s="267"/>
      <c r="D645" s="267"/>
      <c r="E645" s="267"/>
      <c r="F645" s="267"/>
      <c r="G645" s="267"/>
      <c r="H645" s="267"/>
      <c r="I645" s="412"/>
      <c r="J645" s="267"/>
    </row>
    <row r="646" spans="1:10" ht="12.75">
      <c r="A646" s="267"/>
      <c r="B646" s="267"/>
      <c r="C646" s="267"/>
      <c r="D646" s="267"/>
      <c r="E646" s="267"/>
      <c r="F646" s="267"/>
      <c r="G646" s="267"/>
      <c r="H646" s="267"/>
      <c r="I646" s="412"/>
      <c r="J646" s="267"/>
    </row>
    <row r="647" spans="1:10" ht="12.75">
      <c r="A647" s="267"/>
      <c r="B647" s="267"/>
      <c r="C647" s="267"/>
      <c r="D647" s="267"/>
      <c r="E647" s="267"/>
      <c r="F647" s="267"/>
      <c r="G647" s="267"/>
      <c r="H647" s="267"/>
      <c r="I647" s="412"/>
      <c r="J647" s="267"/>
    </row>
    <row r="648" spans="1:10" ht="12.75">
      <c r="A648" s="267"/>
      <c r="B648" s="267"/>
      <c r="C648" s="267"/>
      <c r="D648" s="267"/>
      <c r="E648" s="267"/>
      <c r="F648" s="267"/>
      <c r="G648" s="267"/>
      <c r="H648" s="267"/>
      <c r="I648" s="412"/>
      <c r="J648" s="267"/>
    </row>
    <row r="649" spans="1:10" ht="12.75">
      <c r="A649" s="267"/>
      <c r="B649" s="267"/>
      <c r="C649" s="267"/>
      <c r="D649" s="267"/>
      <c r="E649" s="267"/>
      <c r="F649" s="267"/>
      <c r="G649" s="267"/>
      <c r="H649" s="267"/>
      <c r="I649" s="412"/>
      <c r="J649" s="267"/>
    </row>
    <row r="650" spans="1:10" ht="12.75">
      <c r="A650" s="267"/>
      <c r="B650" s="267"/>
      <c r="C650" s="267"/>
      <c r="D650" s="267"/>
      <c r="E650" s="267"/>
      <c r="F650" s="267"/>
      <c r="G650" s="267"/>
      <c r="H650" s="267"/>
      <c r="I650" s="412"/>
      <c r="J650" s="267"/>
    </row>
    <row r="651" spans="1:10" ht="12.75">
      <c r="A651" s="267"/>
      <c r="B651" s="267"/>
      <c r="C651" s="267"/>
      <c r="D651" s="267"/>
      <c r="E651" s="267"/>
      <c r="F651" s="267"/>
      <c r="G651" s="267"/>
      <c r="H651" s="267"/>
      <c r="I651" s="412"/>
      <c r="J651" s="267"/>
    </row>
    <row r="652" spans="1:10" ht="12.75">
      <c r="A652" s="267"/>
      <c r="B652" s="267"/>
      <c r="C652" s="267"/>
      <c r="D652" s="267"/>
      <c r="E652" s="267"/>
      <c r="F652" s="267"/>
      <c r="G652" s="267"/>
      <c r="H652" s="267"/>
      <c r="I652" s="412"/>
      <c r="J652" s="267"/>
    </row>
    <row r="653" spans="1:10" ht="12.75">
      <c r="A653" s="267"/>
      <c r="B653" s="267"/>
      <c r="C653" s="267"/>
      <c r="D653" s="267"/>
      <c r="E653" s="267"/>
      <c r="F653" s="267"/>
      <c r="G653" s="267"/>
      <c r="H653" s="267"/>
      <c r="I653" s="412"/>
      <c r="J653" s="267"/>
    </row>
    <row r="654" spans="1:10" ht="12.75">
      <c r="A654" s="267"/>
      <c r="B654" s="267"/>
      <c r="C654" s="267"/>
      <c r="D654" s="267"/>
      <c r="E654" s="267"/>
      <c r="F654" s="267"/>
      <c r="G654" s="267"/>
      <c r="H654" s="267"/>
      <c r="I654" s="412"/>
      <c r="J654" s="267"/>
    </row>
    <row r="655" spans="1:10" ht="12.75">
      <c r="A655" s="267"/>
      <c r="B655" s="267"/>
      <c r="C655" s="267"/>
      <c r="D655" s="267"/>
      <c r="E655" s="267"/>
      <c r="F655" s="267"/>
      <c r="G655" s="267"/>
      <c r="H655" s="267"/>
      <c r="I655" s="412"/>
      <c r="J655" s="267"/>
    </row>
    <row r="656" spans="1:10" ht="12.75">
      <c r="A656" s="267"/>
      <c r="B656" s="267"/>
      <c r="C656" s="267"/>
      <c r="D656" s="267"/>
      <c r="E656" s="267"/>
      <c r="F656" s="267"/>
      <c r="G656" s="267"/>
      <c r="H656" s="267"/>
      <c r="I656" s="412"/>
      <c r="J656" s="267"/>
    </row>
    <row r="657" spans="1:10" ht="12.75">
      <c r="A657" s="267"/>
      <c r="B657" s="267"/>
      <c r="C657" s="267"/>
      <c r="D657" s="267"/>
      <c r="E657" s="267"/>
      <c r="F657" s="267"/>
      <c r="G657" s="267"/>
      <c r="H657" s="267"/>
      <c r="I657" s="412"/>
      <c r="J657" s="267"/>
    </row>
    <row r="658" spans="1:10" ht="12.75">
      <c r="A658" s="267"/>
      <c r="B658" s="267"/>
      <c r="C658" s="267"/>
      <c r="D658" s="267"/>
      <c r="E658" s="267"/>
      <c r="F658" s="267"/>
      <c r="G658" s="267"/>
      <c r="H658" s="267"/>
      <c r="I658" s="412"/>
      <c r="J658" s="267"/>
    </row>
    <row r="659" spans="1:10" ht="12.75">
      <c r="A659" s="267"/>
      <c r="B659" s="267"/>
      <c r="C659" s="267"/>
      <c r="D659" s="267"/>
      <c r="E659" s="267"/>
      <c r="F659" s="267"/>
      <c r="G659" s="267"/>
      <c r="H659" s="267"/>
      <c r="I659" s="412"/>
      <c r="J659" s="267"/>
    </row>
    <row r="660" spans="1:10" ht="12.75">
      <c r="A660" s="267"/>
      <c r="B660" s="267"/>
      <c r="C660" s="267"/>
      <c r="D660" s="267"/>
      <c r="E660" s="267"/>
      <c r="F660" s="267"/>
      <c r="G660" s="267"/>
      <c r="H660" s="267"/>
      <c r="I660" s="412"/>
      <c r="J660" s="267"/>
    </row>
    <row r="661" spans="1:10" ht="12.75">
      <c r="A661" s="267"/>
      <c r="B661" s="267"/>
      <c r="C661" s="267"/>
      <c r="D661" s="267"/>
      <c r="E661" s="267"/>
      <c r="F661" s="267"/>
      <c r="G661" s="267"/>
      <c r="H661" s="267"/>
      <c r="I661" s="412"/>
      <c r="J661" s="267"/>
    </row>
    <row r="662" spans="1:10" ht="12.75">
      <c r="A662" s="267"/>
      <c r="B662" s="267"/>
      <c r="C662" s="267"/>
      <c r="D662" s="267"/>
      <c r="E662" s="267"/>
      <c r="F662" s="267"/>
      <c r="G662" s="267"/>
      <c r="H662" s="267"/>
      <c r="I662" s="412"/>
      <c r="J662" s="267"/>
    </row>
    <row r="663" spans="1:10" ht="12.75">
      <c r="A663" s="267"/>
      <c r="B663" s="267"/>
      <c r="C663" s="267"/>
      <c r="D663" s="267"/>
      <c r="E663" s="267"/>
      <c r="F663" s="267"/>
      <c r="G663" s="267"/>
      <c r="H663" s="267"/>
      <c r="I663" s="412"/>
      <c r="J663" s="267"/>
    </row>
    <row r="664" spans="1:10" ht="12.75">
      <c r="A664" s="267"/>
      <c r="B664" s="267"/>
      <c r="C664" s="267"/>
      <c r="D664" s="267"/>
      <c r="E664" s="267"/>
      <c r="F664" s="267"/>
      <c r="G664" s="267"/>
      <c r="H664" s="267"/>
      <c r="I664" s="412"/>
      <c r="J664" s="267"/>
    </row>
    <row r="665" spans="1:10" ht="12.75">
      <c r="A665" s="267"/>
      <c r="B665" s="267"/>
      <c r="C665" s="267"/>
      <c r="D665" s="267"/>
      <c r="E665" s="267"/>
      <c r="F665" s="267"/>
      <c r="G665" s="267"/>
      <c r="H665" s="267"/>
      <c r="I665" s="412"/>
      <c r="J665" s="267"/>
    </row>
    <row r="666" spans="1:10" ht="12.75">
      <c r="A666" s="267"/>
      <c r="B666" s="267"/>
      <c r="C666" s="267"/>
      <c r="D666" s="267"/>
      <c r="E666" s="267"/>
      <c r="F666" s="267"/>
      <c r="G666" s="267"/>
      <c r="H666" s="267"/>
      <c r="I666" s="412"/>
      <c r="J666" s="267"/>
    </row>
    <row r="667" spans="1:10" ht="12.75">
      <c r="A667" s="267"/>
      <c r="B667" s="267"/>
      <c r="C667" s="267"/>
      <c r="D667" s="267"/>
      <c r="E667" s="267"/>
      <c r="F667" s="267"/>
      <c r="G667" s="267"/>
      <c r="H667" s="267"/>
      <c r="I667" s="412"/>
      <c r="J667" s="267"/>
    </row>
    <row r="668" spans="1:10" ht="12.75">
      <c r="A668" s="267"/>
      <c r="B668" s="267"/>
      <c r="C668" s="267"/>
      <c r="D668" s="267"/>
      <c r="E668" s="267"/>
      <c r="F668" s="267"/>
      <c r="G668" s="267"/>
      <c r="H668" s="267"/>
      <c r="I668" s="412"/>
      <c r="J668" s="267"/>
    </row>
    <row r="669" spans="1:10" ht="12.75">
      <c r="A669" s="267"/>
      <c r="B669" s="267"/>
      <c r="C669" s="267"/>
      <c r="D669" s="267"/>
      <c r="E669" s="267"/>
      <c r="F669" s="267"/>
      <c r="G669" s="267"/>
      <c r="H669" s="267"/>
      <c r="I669" s="412"/>
      <c r="J669" s="267"/>
    </row>
    <row r="670" spans="1:10" ht="12.75">
      <c r="A670" s="267"/>
      <c r="B670" s="267"/>
      <c r="C670" s="267"/>
      <c r="D670" s="267"/>
      <c r="E670" s="267"/>
      <c r="F670" s="267"/>
      <c r="G670" s="267"/>
      <c r="H670" s="267"/>
      <c r="I670" s="412"/>
      <c r="J670" s="267"/>
    </row>
    <row r="671" spans="1:10" ht="12.75">
      <c r="A671" s="267"/>
      <c r="B671" s="267"/>
      <c r="C671" s="267"/>
      <c r="D671" s="267"/>
      <c r="E671" s="267"/>
      <c r="F671" s="267"/>
      <c r="G671" s="267"/>
      <c r="H671" s="267"/>
      <c r="I671" s="412"/>
      <c r="J671" s="267"/>
    </row>
    <row r="672" spans="1:10" ht="12.75">
      <c r="A672" s="267"/>
      <c r="B672" s="267"/>
      <c r="C672" s="267"/>
      <c r="D672" s="267"/>
      <c r="E672" s="267"/>
      <c r="F672" s="267"/>
      <c r="G672" s="267"/>
      <c r="H672" s="267"/>
      <c r="I672" s="412"/>
      <c r="J672" s="267"/>
    </row>
    <row r="673" spans="1:10" ht="12.75">
      <c r="A673" s="267"/>
      <c r="B673" s="267"/>
      <c r="C673" s="267"/>
      <c r="D673" s="267"/>
      <c r="E673" s="267"/>
      <c r="F673" s="267"/>
      <c r="G673" s="267"/>
      <c r="H673" s="267"/>
      <c r="I673" s="412"/>
      <c r="J673" s="267"/>
    </row>
    <row r="674" spans="1:10" ht="12.75">
      <c r="A674" s="267"/>
      <c r="B674" s="267"/>
      <c r="C674" s="267"/>
      <c r="D674" s="267"/>
      <c r="E674" s="267"/>
      <c r="F674" s="267"/>
      <c r="G674" s="267"/>
      <c r="H674" s="267"/>
      <c r="I674" s="412"/>
      <c r="J674" s="267"/>
    </row>
    <row r="675" spans="1:10" ht="12.75">
      <c r="A675" s="267"/>
      <c r="B675" s="267"/>
      <c r="C675" s="267"/>
      <c r="D675" s="267"/>
      <c r="E675" s="267"/>
      <c r="F675" s="267"/>
      <c r="G675" s="267"/>
      <c r="H675" s="267"/>
      <c r="I675" s="412"/>
      <c r="J675" s="267"/>
    </row>
    <row r="676" spans="1:10" ht="12.75">
      <c r="A676" s="267"/>
      <c r="B676" s="267"/>
      <c r="C676" s="267"/>
      <c r="D676" s="267"/>
      <c r="E676" s="267"/>
      <c r="F676" s="267"/>
      <c r="G676" s="267"/>
      <c r="H676" s="267"/>
      <c r="I676" s="412"/>
      <c r="J676" s="267"/>
    </row>
    <row r="677" spans="1:10" ht="12.75">
      <c r="A677" s="267"/>
      <c r="B677" s="267"/>
      <c r="C677" s="267"/>
      <c r="D677" s="267"/>
      <c r="E677" s="267"/>
      <c r="F677" s="267"/>
      <c r="G677" s="267"/>
      <c r="H677" s="267"/>
      <c r="I677" s="412"/>
      <c r="J677" s="267"/>
    </row>
    <row r="678" spans="1:10" ht="12.75">
      <c r="A678" s="267"/>
      <c r="B678" s="267"/>
      <c r="C678" s="267"/>
      <c r="D678" s="267"/>
      <c r="E678" s="267"/>
      <c r="F678" s="267"/>
      <c r="G678" s="267"/>
      <c r="H678" s="267"/>
      <c r="I678" s="412"/>
      <c r="J678" s="267"/>
    </row>
    <row r="679" spans="1:10" ht="12.75">
      <c r="A679" s="267"/>
      <c r="B679" s="267"/>
      <c r="C679" s="267"/>
      <c r="D679" s="267"/>
      <c r="E679" s="267"/>
      <c r="F679" s="267"/>
      <c r="G679" s="267"/>
      <c r="H679" s="267"/>
      <c r="I679" s="412"/>
      <c r="J679" s="267"/>
    </row>
    <row r="680" spans="1:10" ht="12.75">
      <c r="A680" s="267"/>
      <c r="B680" s="267"/>
      <c r="C680" s="267"/>
      <c r="D680" s="267"/>
      <c r="E680" s="267"/>
      <c r="F680" s="267"/>
      <c r="G680" s="267"/>
      <c r="H680" s="267"/>
      <c r="I680" s="412"/>
      <c r="J680" s="267"/>
    </row>
    <row r="681" spans="1:10" ht="12.75">
      <c r="A681" s="267"/>
      <c r="B681" s="267"/>
      <c r="C681" s="267"/>
      <c r="D681" s="267"/>
      <c r="E681" s="267"/>
      <c r="F681" s="267"/>
      <c r="G681" s="267"/>
      <c r="H681" s="267"/>
      <c r="I681" s="412"/>
      <c r="J681" s="267"/>
    </row>
    <row r="682" spans="1:10" ht="12.75">
      <c r="A682" s="267"/>
      <c r="B682" s="267"/>
      <c r="C682" s="267"/>
      <c r="D682" s="267"/>
      <c r="E682" s="267"/>
      <c r="F682" s="267"/>
      <c r="G682" s="267"/>
      <c r="H682" s="267"/>
      <c r="I682" s="412"/>
      <c r="J682" s="267"/>
    </row>
    <row r="683" spans="1:10" ht="12.75">
      <c r="A683" s="267"/>
      <c r="B683" s="267"/>
      <c r="C683" s="267"/>
      <c r="D683" s="267"/>
      <c r="E683" s="267"/>
      <c r="F683" s="267"/>
      <c r="G683" s="267"/>
      <c r="H683" s="267"/>
      <c r="I683" s="412"/>
      <c r="J683" s="267"/>
    </row>
    <row r="684" spans="1:10" ht="12.75">
      <c r="A684" s="267"/>
      <c r="B684" s="267"/>
      <c r="C684" s="267"/>
      <c r="D684" s="267"/>
      <c r="E684" s="267"/>
      <c r="F684" s="267"/>
      <c r="G684" s="267"/>
      <c r="H684" s="267"/>
      <c r="I684" s="412"/>
      <c r="J684" s="267"/>
    </row>
    <row r="685" spans="1:10" ht="12.75">
      <c r="A685" s="267"/>
      <c r="B685" s="267"/>
      <c r="C685" s="267"/>
      <c r="D685" s="267"/>
      <c r="E685" s="267"/>
      <c r="F685" s="267"/>
      <c r="G685" s="267"/>
      <c r="H685" s="267"/>
      <c r="I685" s="412"/>
      <c r="J685" s="267"/>
    </row>
    <row r="686" spans="1:10" ht="12.75">
      <c r="A686" s="267"/>
      <c r="B686" s="267"/>
      <c r="C686" s="267"/>
      <c r="D686" s="267"/>
      <c r="E686" s="267"/>
      <c r="F686" s="267"/>
      <c r="G686" s="267"/>
      <c r="H686" s="267"/>
      <c r="I686" s="412"/>
      <c r="J686" s="267"/>
    </row>
    <row r="687" spans="1:10" ht="12.75">
      <c r="A687" s="267"/>
      <c r="B687" s="267"/>
      <c r="C687" s="267"/>
      <c r="D687" s="267"/>
      <c r="E687" s="267"/>
      <c r="F687" s="267"/>
      <c r="G687" s="267"/>
      <c r="H687" s="267"/>
      <c r="I687" s="412"/>
      <c r="J687" s="267"/>
    </row>
    <row r="688" spans="1:10" ht="12.75">
      <c r="A688" s="267"/>
      <c r="B688" s="267"/>
      <c r="C688" s="267"/>
      <c r="D688" s="267"/>
      <c r="E688" s="267"/>
      <c r="F688" s="267"/>
      <c r="G688" s="267"/>
      <c r="H688" s="267"/>
      <c r="I688" s="412"/>
      <c r="J688" s="267"/>
    </row>
    <row r="689" spans="1:10" ht="12.75">
      <c r="A689" s="267"/>
      <c r="B689" s="267"/>
      <c r="C689" s="267"/>
      <c r="D689" s="267"/>
      <c r="E689" s="267"/>
      <c r="F689" s="267"/>
      <c r="G689" s="267"/>
      <c r="H689" s="267"/>
      <c r="I689" s="412"/>
      <c r="J689" s="267"/>
    </row>
    <row r="690" spans="1:10" ht="12.75">
      <c r="A690" s="267"/>
      <c r="B690" s="267"/>
      <c r="C690" s="267"/>
      <c r="D690" s="267"/>
      <c r="E690" s="267"/>
      <c r="F690" s="267"/>
      <c r="G690" s="267"/>
      <c r="H690" s="267"/>
      <c r="I690" s="412"/>
      <c r="J690" s="267"/>
    </row>
    <row r="691" spans="1:10" ht="12.75">
      <c r="A691" s="267"/>
      <c r="B691" s="267"/>
      <c r="C691" s="267"/>
      <c r="D691" s="267"/>
      <c r="E691" s="267"/>
      <c r="F691" s="267"/>
      <c r="G691" s="267"/>
      <c r="H691" s="267"/>
      <c r="I691" s="412"/>
      <c r="J691" s="267"/>
    </row>
    <row r="692" spans="1:10" ht="12.75">
      <c r="A692" s="267"/>
      <c r="B692" s="267"/>
      <c r="C692" s="267"/>
      <c r="D692" s="267"/>
      <c r="E692" s="267"/>
      <c r="F692" s="267"/>
      <c r="G692" s="267"/>
      <c r="H692" s="267"/>
      <c r="I692" s="412"/>
      <c r="J692" s="267"/>
    </row>
    <row r="693" spans="1:10" ht="12.75">
      <c r="A693" s="267"/>
      <c r="B693" s="267"/>
      <c r="C693" s="267"/>
      <c r="D693" s="267"/>
      <c r="E693" s="267"/>
      <c r="F693" s="267"/>
      <c r="G693" s="267"/>
      <c r="H693" s="267"/>
      <c r="I693" s="412"/>
      <c r="J693" s="267"/>
    </row>
    <row r="694" spans="1:10" ht="12.75">
      <c r="A694" s="267"/>
      <c r="B694" s="267"/>
      <c r="C694" s="267"/>
      <c r="D694" s="267"/>
      <c r="E694" s="267"/>
      <c r="F694" s="267"/>
      <c r="G694" s="267"/>
      <c r="H694" s="267"/>
      <c r="I694" s="412"/>
      <c r="J694" s="267"/>
    </row>
    <row r="695" spans="1:10" ht="12.75">
      <c r="A695" s="267"/>
      <c r="B695" s="267"/>
      <c r="C695" s="267"/>
      <c r="D695" s="267"/>
      <c r="E695" s="267"/>
      <c r="F695" s="267"/>
      <c r="G695" s="267"/>
      <c r="H695" s="267"/>
      <c r="I695" s="412"/>
      <c r="J695" s="267"/>
    </row>
    <row r="696" spans="1:10" ht="12.75">
      <c r="A696" s="267"/>
      <c r="B696" s="267"/>
      <c r="C696" s="267"/>
      <c r="D696" s="267"/>
      <c r="E696" s="267"/>
      <c r="F696" s="267"/>
      <c r="G696" s="267"/>
      <c r="H696" s="267"/>
      <c r="I696" s="412"/>
      <c r="J696" s="267"/>
    </row>
    <row r="697" spans="1:10" ht="12.75">
      <c r="A697" s="267"/>
      <c r="B697" s="267"/>
      <c r="C697" s="267"/>
      <c r="D697" s="267"/>
      <c r="E697" s="267"/>
      <c r="F697" s="267"/>
      <c r="G697" s="267"/>
      <c r="H697" s="267"/>
      <c r="I697" s="412"/>
      <c r="J697" s="267"/>
    </row>
    <row r="698" spans="1:10" ht="12.75">
      <c r="A698" s="267"/>
      <c r="B698" s="267"/>
      <c r="C698" s="267"/>
      <c r="D698" s="267"/>
      <c r="E698" s="267"/>
      <c r="F698" s="267"/>
      <c r="G698" s="267"/>
      <c r="H698" s="267"/>
      <c r="I698" s="412"/>
      <c r="J698" s="267"/>
    </row>
    <row r="699" spans="1:10" ht="12.75">
      <c r="A699" s="267"/>
      <c r="B699" s="267"/>
      <c r="C699" s="267"/>
      <c r="D699" s="267"/>
      <c r="E699" s="267"/>
      <c r="F699" s="267"/>
      <c r="G699" s="267"/>
      <c r="H699" s="267"/>
      <c r="I699" s="412"/>
      <c r="J699" s="267"/>
    </row>
    <row r="700" spans="1:10" ht="12.75">
      <c r="A700" s="267"/>
      <c r="B700" s="267"/>
      <c r="C700" s="267"/>
      <c r="D700" s="267"/>
      <c r="E700" s="267"/>
      <c r="F700" s="267"/>
      <c r="G700" s="267"/>
      <c r="H700" s="267"/>
      <c r="I700" s="412"/>
      <c r="J700" s="267"/>
    </row>
    <row r="701" spans="1:10" ht="12.75">
      <c r="A701" s="267"/>
      <c r="B701" s="267"/>
      <c r="C701" s="267"/>
      <c r="D701" s="267"/>
      <c r="E701" s="267"/>
      <c r="F701" s="267"/>
      <c r="G701" s="267"/>
      <c r="H701" s="267"/>
      <c r="I701" s="412"/>
      <c r="J701" s="267"/>
    </row>
    <row r="702" spans="1:10" ht="12.75">
      <c r="A702" s="267"/>
      <c r="B702" s="267"/>
      <c r="C702" s="267"/>
      <c r="D702" s="267"/>
      <c r="E702" s="267"/>
      <c r="F702" s="267"/>
      <c r="G702" s="267"/>
      <c r="H702" s="267"/>
      <c r="I702" s="412"/>
      <c r="J702" s="267"/>
    </row>
    <row r="703" spans="1:10" ht="12.75">
      <c r="A703" s="267"/>
      <c r="B703" s="267"/>
      <c r="C703" s="267"/>
      <c r="D703" s="267"/>
      <c r="E703" s="267"/>
      <c r="F703" s="267"/>
      <c r="G703" s="267"/>
      <c r="H703" s="267"/>
      <c r="I703" s="412"/>
      <c r="J703" s="267"/>
    </row>
    <row r="704" spans="1:10" ht="12.75">
      <c r="A704" s="267"/>
      <c r="B704" s="267"/>
      <c r="C704" s="267"/>
      <c r="D704" s="267"/>
      <c r="E704" s="267"/>
      <c r="F704" s="267"/>
      <c r="G704" s="267"/>
      <c r="H704" s="267"/>
      <c r="I704" s="412"/>
      <c r="J704" s="267"/>
    </row>
    <row r="705" spans="1:10" ht="12.75">
      <c r="A705" s="267"/>
      <c r="B705" s="267"/>
      <c r="C705" s="267"/>
      <c r="D705" s="267"/>
      <c r="E705" s="267"/>
      <c r="F705" s="267"/>
      <c r="G705" s="267"/>
      <c r="H705" s="267"/>
      <c r="I705" s="412"/>
      <c r="J705" s="267"/>
    </row>
    <row r="706" spans="1:10" ht="12.75">
      <c r="A706" s="267"/>
      <c r="B706" s="267"/>
      <c r="C706" s="267"/>
      <c r="D706" s="267"/>
      <c r="E706" s="267"/>
      <c r="F706" s="267"/>
      <c r="G706" s="267"/>
      <c r="H706" s="267"/>
      <c r="I706" s="412"/>
      <c r="J706" s="267"/>
    </row>
    <row r="707" spans="1:10" ht="12.75">
      <c r="A707" s="267"/>
      <c r="B707" s="267"/>
      <c r="C707" s="267"/>
      <c r="D707" s="267"/>
      <c r="E707" s="267"/>
      <c r="F707" s="267"/>
      <c r="G707" s="267"/>
      <c r="H707" s="267"/>
      <c r="I707" s="412"/>
      <c r="J707" s="267"/>
    </row>
    <row r="708" spans="1:10" ht="12.75">
      <c r="A708" s="267"/>
      <c r="B708" s="267"/>
      <c r="C708" s="267"/>
      <c r="D708" s="267"/>
      <c r="E708" s="267"/>
      <c r="F708" s="267"/>
      <c r="G708" s="267"/>
      <c r="H708" s="267"/>
      <c r="I708" s="412"/>
      <c r="J708" s="267"/>
    </row>
    <row r="709" spans="1:10" ht="12.75">
      <c r="A709" s="267"/>
      <c r="B709" s="267"/>
      <c r="C709" s="267"/>
      <c r="D709" s="267"/>
      <c r="E709" s="267"/>
      <c r="F709" s="267"/>
      <c r="G709" s="267"/>
      <c r="H709" s="267"/>
      <c r="I709" s="412"/>
      <c r="J709" s="267"/>
    </row>
    <row r="710" spans="1:10" ht="12.75">
      <c r="A710" s="267"/>
      <c r="B710" s="267"/>
      <c r="C710" s="267"/>
      <c r="D710" s="267"/>
      <c r="E710" s="267"/>
      <c r="F710" s="267"/>
      <c r="G710" s="267"/>
      <c r="H710" s="267"/>
      <c r="I710" s="412"/>
      <c r="J710" s="267"/>
    </row>
    <row r="711" spans="1:10" ht="12.75">
      <c r="A711" s="267"/>
      <c r="B711" s="267"/>
      <c r="C711" s="267"/>
      <c r="D711" s="267"/>
      <c r="E711" s="267"/>
      <c r="F711" s="267"/>
      <c r="G711" s="267"/>
      <c r="H711" s="267"/>
      <c r="I711" s="412"/>
      <c r="J711" s="267"/>
    </row>
    <row r="712" spans="1:10" ht="12.75">
      <c r="A712" s="267"/>
      <c r="B712" s="267"/>
      <c r="C712" s="267"/>
      <c r="D712" s="267"/>
      <c r="E712" s="267"/>
      <c r="F712" s="267"/>
      <c r="G712" s="267"/>
      <c r="H712" s="267"/>
      <c r="I712" s="412"/>
      <c r="J712" s="267"/>
    </row>
    <row r="713" spans="1:10" ht="12.75">
      <c r="A713" s="267"/>
      <c r="B713" s="267"/>
      <c r="C713" s="267"/>
      <c r="D713" s="267"/>
      <c r="E713" s="267"/>
      <c r="F713" s="267"/>
      <c r="G713" s="267"/>
      <c r="H713" s="267"/>
      <c r="I713" s="412"/>
      <c r="J713" s="267"/>
    </row>
    <row r="714" spans="1:10" ht="12.75">
      <c r="A714" s="267"/>
      <c r="B714" s="267"/>
      <c r="C714" s="267"/>
      <c r="D714" s="267"/>
      <c r="E714" s="267"/>
      <c r="F714" s="267"/>
      <c r="G714" s="267"/>
      <c r="H714" s="267"/>
      <c r="I714" s="412"/>
      <c r="J714" s="267"/>
    </row>
    <row r="715" spans="1:10" ht="12.75">
      <c r="A715" s="267"/>
      <c r="B715" s="267"/>
      <c r="C715" s="267"/>
      <c r="D715" s="267"/>
      <c r="E715" s="267"/>
      <c r="F715" s="267"/>
      <c r="G715" s="267"/>
      <c r="H715" s="267"/>
      <c r="I715" s="412"/>
      <c r="J715" s="267"/>
    </row>
    <row r="716" spans="1:10" ht="12.75">
      <c r="A716" s="267"/>
      <c r="B716" s="267"/>
      <c r="C716" s="267"/>
      <c r="D716" s="267"/>
      <c r="E716" s="267"/>
      <c r="F716" s="267"/>
      <c r="G716" s="267"/>
      <c r="H716" s="267"/>
      <c r="I716" s="412"/>
      <c r="J716" s="267"/>
    </row>
    <row r="717" spans="1:10" ht="12.75">
      <c r="A717" s="267"/>
      <c r="B717" s="267"/>
      <c r="C717" s="267"/>
      <c r="D717" s="267"/>
      <c r="E717" s="267"/>
      <c r="F717" s="267"/>
      <c r="G717" s="267"/>
      <c r="H717" s="267"/>
      <c r="I717" s="412"/>
      <c r="J717" s="267"/>
    </row>
    <row r="718" spans="1:10" ht="12.75">
      <c r="A718" s="267"/>
      <c r="B718" s="267"/>
      <c r="C718" s="267"/>
      <c r="D718" s="267"/>
      <c r="E718" s="267"/>
      <c r="F718" s="267"/>
      <c r="G718" s="267"/>
      <c r="H718" s="267"/>
      <c r="I718" s="412"/>
      <c r="J718" s="267"/>
    </row>
    <row r="719" spans="1:10" ht="12.75">
      <c r="A719" s="267"/>
      <c r="B719" s="267"/>
      <c r="C719" s="267"/>
      <c r="D719" s="267"/>
      <c r="E719" s="267"/>
      <c r="F719" s="267"/>
      <c r="G719" s="267"/>
      <c r="H719" s="267"/>
      <c r="I719" s="412"/>
      <c r="J719" s="267"/>
    </row>
    <row r="720" spans="1:10" ht="12.75">
      <c r="A720" s="267"/>
      <c r="B720" s="267"/>
      <c r="C720" s="267"/>
      <c r="D720" s="267"/>
      <c r="E720" s="267"/>
      <c r="F720" s="267"/>
      <c r="G720" s="267"/>
      <c r="H720" s="267"/>
      <c r="I720" s="412"/>
      <c r="J720" s="267"/>
    </row>
    <row r="721" spans="1:10" ht="12.75">
      <c r="A721" s="267"/>
      <c r="B721" s="267"/>
      <c r="C721" s="267"/>
      <c r="D721" s="267"/>
      <c r="E721" s="267"/>
      <c r="F721" s="267"/>
      <c r="G721" s="267"/>
      <c r="H721" s="267"/>
      <c r="I721" s="412"/>
      <c r="J721" s="267"/>
    </row>
    <row r="722" spans="1:10" ht="12.75">
      <c r="A722" s="267"/>
      <c r="B722" s="267"/>
      <c r="C722" s="267"/>
      <c r="D722" s="267"/>
      <c r="E722" s="267"/>
      <c r="F722" s="267"/>
      <c r="G722" s="267"/>
      <c r="H722" s="267"/>
      <c r="I722" s="412"/>
      <c r="J722" s="267"/>
    </row>
    <row r="723" spans="1:10" ht="12.75">
      <c r="A723" s="267"/>
      <c r="B723" s="267"/>
      <c r="C723" s="267"/>
      <c r="D723" s="267"/>
      <c r="E723" s="267"/>
      <c r="F723" s="267"/>
      <c r="G723" s="267"/>
      <c r="H723" s="267"/>
      <c r="I723" s="412"/>
      <c r="J723" s="267"/>
    </row>
    <row r="724" spans="1:10" ht="12.75">
      <c r="A724" s="267"/>
      <c r="B724" s="267"/>
      <c r="C724" s="267"/>
      <c r="D724" s="267"/>
      <c r="E724" s="267"/>
      <c r="F724" s="267"/>
      <c r="G724" s="267"/>
      <c r="H724" s="267"/>
      <c r="I724" s="412"/>
      <c r="J724" s="267"/>
    </row>
    <row r="725" spans="1:10" ht="12.75">
      <c r="A725" s="267"/>
      <c r="B725" s="267"/>
      <c r="C725" s="267"/>
      <c r="D725" s="267"/>
      <c r="E725" s="267"/>
      <c r="F725" s="267"/>
      <c r="G725" s="267"/>
      <c r="H725" s="267"/>
      <c r="I725" s="412"/>
      <c r="J725" s="267"/>
    </row>
    <row r="726" spans="1:10" ht="12.75">
      <c r="A726" s="267"/>
      <c r="B726" s="267"/>
      <c r="C726" s="267"/>
      <c r="D726" s="267"/>
      <c r="E726" s="267"/>
      <c r="F726" s="267"/>
      <c r="G726" s="267"/>
      <c r="H726" s="267"/>
      <c r="I726" s="412"/>
      <c r="J726" s="267"/>
    </row>
    <row r="727" spans="1:10" ht="12.75">
      <c r="A727" s="267"/>
      <c r="B727" s="267"/>
      <c r="C727" s="267"/>
      <c r="D727" s="267"/>
      <c r="E727" s="267"/>
      <c r="F727" s="267"/>
      <c r="G727" s="267"/>
      <c r="H727" s="267"/>
      <c r="I727" s="412"/>
      <c r="J727" s="267"/>
    </row>
    <row r="728" spans="1:10" ht="12.75">
      <c r="A728" s="267"/>
      <c r="B728" s="267"/>
      <c r="C728" s="267"/>
      <c r="D728" s="267"/>
      <c r="E728" s="267"/>
      <c r="F728" s="267"/>
      <c r="G728" s="267"/>
      <c r="H728" s="267"/>
      <c r="I728" s="412"/>
      <c r="J728" s="267"/>
    </row>
    <row r="729" spans="1:10" ht="12.75">
      <c r="A729" s="267"/>
      <c r="B729" s="267"/>
      <c r="C729" s="267"/>
      <c r="D729" s="267"/>
      <c r="E729" s="267"/>
      <c r="F729" s="267"/>
      <c r="G729" s="267"/>
      <c r="H729" s="267"/>
      <c r="I729" s="412"/>
      <c r="J729" s="267"/>
    </row>
    <row r="730" spans="1:10" ht="12.75">
      <c r="A730" s="267"/>
      <c r="B730" s="267"/>
      <c r="C730" s="267"/>
      <c r="D730" s="267"/>
      <c r="E730" s="267"/>
      <c r="F730" s="267"/>
      <c r="G730" s="267"/>
      <c r="H730" s="267"/>
      <c r="I730" s="412"/>
      <c r="J730" s="267"/>
    </row>
    <row r="731" spans="1:10" ht="12.75">
      <c r="A731" s="267"/>
      <c r="B731" s="267"/>
      <c r="C731" s="267"/>
      <c r="D731" s="267"/>
      <c r="E731" s="267"/>
      <c r="F731" s="267"/>
      <c r="G731" s="267"/>
      <c r="H731" s="267"/>
      <c r="I731" s="412"/>
      <c r="J731" s="267"/>
    </row>
    <row r="732" spans="1:10" ht="12.75">
      <c r="A732" s="267"/>
      <c r="B732" s="267"/>
      <c r="C732" s="267"/>
      <c r="D732" s="267"/>
      <c r="E732" s="267"/>
      <c r="F732" s="267"/>
      <c r="G732" s="267"/>
      <c r="H732" s="267"/>
      <c r="I732" s="412"/>
      <c r="J732" s="267"/>
    </row>
    <row r="733" spans="1:10" ht="12.75">
      <c r="A733" s="267"/>
      <c r="B733" s="267"/>
      <c r="C733" s="267"/>
      <c r="D733" s="267"/>
      <c r="E733" s="267"/>
      <c r="F733" s="267"/>
      <c r="G733" s="267"/>
      <c r="H733" s="267"/>
      <c r="I733" s="412"/>
      <c r="J733" s="267"/>
    </row>
    <row r="734" spans="1:10" ht="12.75">
      <c r="A734" s="267"/>
      <c r="B734" s="267"/>
      <c r="C734" s="267"/>
      <c r="D734" s="267"/>
      <c r="E734" s="267"/>
      <c r="F734" s="267"/>
      <c r="G734" s="267"/>
      <c r="H734" s="267"/>
      <c r="I734" s="412"/>
      <c r="J734" s="267"/>
    </row>
    <row r="735" spans="1:10" ht="12.75">
      <c r="A735" s="267"/>
      <c r="B735" s="267"/>
      <c r="C735" s="267"/>
      <c r="D735" s="267"/>
      <c r="E735" s="267"/>
      <c r="F735" s="267"/>
      <c r="G735" s="267"/>
      <c r="H735" s="267"/>
      <c r="I735" s="412"/>
      <c r="J735" s="267"/>
    </row>
    <row r="736" spans="1:10" ht="12.75">
      <c r="A736" s="267"/>
      <c r="B736" s="267"/>
      <c r="C736" s="267"/>
      <c r="D736" s="267"/>
      <c r="E736" s="267"/>
      <c r="F736" s="267"/>
      <c r="G736" s="267"/>
      <c r="H736" s="267"/>
      <c r="I736" s="412"/>
      <c r="J736" s="267"/>
    </row>
    <row r="737" spans="1:10" ht="12.75">
      <c r="A737" s="267"/>
      <c r="B737" s="267"/>
      <c r="C737" s="267"/>
      <c r="D737" s="267"/>
      <c r="E737" s="267"/>
      <c r="F737" s="267"/>
      <c r="G737" s="267"/>
      <c r="H737" s="267"/>
      <c r="I737" s="412"/>
      <c r="J737" s="267"/>
    </row>
    <row r="738" spans="1:10" ht="12.75">
      <c r="A738" s="267"/>
      <c r="B738" s="267"/>
      <c r="C738" s="267"/>
      <c r="D738" s="267"/>
      <c r="E738" s="267"/>
      <c r="F738" s="267"/>
      <c r="G738" s="267"/>
      <c r="H738" s="267"/>
      <c r="I738" s="412"/>
      <c r="J738" s="267"/>
    </row>
    <row r="739" spans="1:10" ht="12.75">
      <c r="A739" s="267"/>
      <c r="B739" s="267"/>
      <c r="C739" s="267"/>
      <c r="D739" s="267"/>
      <c r="E739" s="267"/>
      <c r="F739" s="267"/>
      <c r="G739" s="267"/>
      <c r="H739" s="267"/>
      <c r="I739" s="412"/>
      <c r="J739" s="267"/>
    </row>
    <row r="740" spans="1:10" ht="12.75">
      <c r="A740" s="267"/>
      <c r="B740" s="267"/>
      <c r="C740" s="267"/>
      <c r="D740" s="267"/>
      <c r="E740" s="267"/>
      <c r="F740" s="267"/>
      <c r="G740" s="267"/>
      <c r="H740" s="267"/>
      <c r="I740" s="412"/>
      <c r="J740" s="267"/>
    </row>
    <row r="741" spans="1:10" ht="12.75">
      <c r="A741" s="267"/>
      <c r="B741" s="267"/>
      <c r="C741" s="267"/>
      <c r="D741" s="267"/>
      <c r="E741" s="267"/>
      <c r="F741" s="267"/>
      <c r="G741" s="267"/>
      <c r="H741" s="267"/>
      <c r="I741" s="412"/>
      <c r="J741" s="267"/>
    </row>
    <row r="742" spans="1:10" ht="12.75">
      <c r="A742" s="267"/>
      <c r="B742" s="267"/>
      <c r="C742" s="267"/>
      <c r="D742" s="267"/>
      <c r="E742" s="267"/>
      <c r="F742" s="267"/>
      <c r="G742" s="267"/>
      <c r="H742" s="267"/>
      <c r="I742" s="412"/>
      <c r="J742" s="267"/>
    </row>
    <row r="743" spans="1:10" ht="12.75">
      <c r="A743" s="267"/>
      <c r="B743" s="267"/>
      <c r="C743" s="267"/>
      <c r="D743" s="267"/>
      <c r="E743" s="267"/>
      <c r="F743" s="267"/>
      <c r="G743" s="267"/>
      <c r="H743" s="267"/>
      <c r="I743" s="412"/>
      <c r="J743" s="267"/>
    </row>
    <row r="744" spans="1:10" ht="12.75">
      <c r="A744" s="267"/>
      <c r="B744" s="267"/>
      <c r="C744" s="267"/>
      <c r="D744" s="267"/>
      <c r="E744" s="267"/>
      <c r="F744" s="267"/>
      <c r="G744" s="267"/>
      <c r="H744" s="267"/>
      <c r="I744" s="412"/>
      <c r="J744" s="267"/>
    </row>
    <row r="745" spans="1:10" ht="12.75">
      <c r="A745" s="267"/>
      <c r="B745" s="267"/>
      <c r="C745" s="267"/>
      <c r="D745" s="267"/>
      <c r="E745" s="267"/>
      <c r="F745" s="267"/>
      <c r="G745" s="267"/>
      <c r="H745" s="267"/>
      <c r="I745" s="412"/>
      <c r="J745" s="267"/>
    </row>
    <row r="746" spans="1:10" ht="12.75">
      <c r="A746" s="267"/>
      <c r="B746" s="267"/>
      <c r="C746" s="267"/>
      <c r="D746" s="267"/>
      <c r="E746" s="267"/>
      <c r="F746" s="267"/>
      <c r="G746" s="267"/>
      <c r="H746" s="267"/>
      <c r="I746" s="412"/>
      <c r="J746" s="267"/>
    </row>
    <row r="747" spans="1:10" ht="12.75">
      <c r="A747" s="267"/>
      <c r="B747" s="267"/>
      <c r="C747" s="267"/>
      <c r="D747" s="267"/>
      <c r="E747" s="267"/>
      <c r="F747" s="267"/>
      <c r="G747" s="267"/>
      <c r="H747" s="267"/>
      <c r="I747" s="412"/>
      <c r="J747" s="267"/>
    </row>
    <row r="748" spans="1:10" ht="12.75">
      <c r="A748" s="267"/>
      <c r="B748" s="267"/>
      <c r="C748" s="267"/>
      <c r="D748" s="267"/>
      <c r="E748" s="267"/>
      <c r="F748" s="267"/>
      <c r="G748" s="267"/>
      <c r="H748" s="267"/>
      <c r="I748" s="412"/>
      <c r="J748" s="267"/>
    </row>
    <row r="749" spans="1:10" ht="12.75">
      <c r="A749" s="267"/>
      <c r="B749" s="267"/>
      <c r="C749" s="267"/>
      <c r="D749" s="267"/>
      <c r="E749" s="267"/>
      <c r="F749" s="267"/>
      <c r="G749" s="267"/>
      <c r="H749" s="267"/>
      <c r="I749" s="412"/>
      <c r="J749" s="267"/>
    </row>
    <row r="750" spans="1:10" ht="12.75">
      <c r="A750" s="267"/>
      <c r="B750" s="267"/>
      <c r="C750" s="267"/>
      <c r="D750" s="267"/>
      <c r="E750" s="267"/>
      <c r="F750" s="267"/>
      <c r="G750" s="267"/>
      <c r="H750" s="267"/>
      <c r="I750" s="412"/>
      <c r="J750" s="267"/>
    </row>
    <row r="751" spans="1:10" ht="12.75">
      <c r="A751" s="267"/>
      <c r="B751" s="267"/>
      <c r="C751" s="267"/>
      <c r="D751" s="267"/>
      <c r="E751" s="267"/>
      <c r="F751" s="267"/>
      <c r="G751" s="267"/>
      <c r="H751" s="267"/>
      <c r="I751" s="412"/>
      <c r="J751" s="267"/>
    </row>
    <row r="752" spans="1:10" ht="12.75">
      <c r="A752" s="267"/>
      <c r="B752" s="267"/>
      <c r="C752" s="267"/>
      <c r="D752" s="267"/>
      <c r="E752" s="267"/>
      <c r="F752" s="267"/>
      <c r="G752" s="267"/>
      <c r="H752" s="267"/>
      <c r="I752" s="412"/>
      <c r="J752" s="267"/>
    </row>
    <row r="753" spans="1:10" ht="12.75">
      <c r="A753" s="267"/>
      <c r="B753" s="267"/>
      <c r="C753" s="267"/>
      <c r="D753" s="267"/>
      <c r="E753" s="267"/>
      <c r="F753" s="267"/>
      <c r="G753" s="267"/>
      <c r="H753" s="267"/>
      <c r="I753" s="412"/>
      <c r="J753" s="267"/>
    </row>
    <row r="754" spans="1:10" ht="12.75">
      <c r="A754" s="267"/>
      <c r="B754" s="267"/>
      <c r="C754" s="267"/>
      <c r="D754" s="267"/>
      <c r="E754" s="267"/>
      <c r="F754" s="267"/>
      <c r="G754" s="267"/>
      <c r="H754" s="267"/>
      <c r="I754" s="412"/>
      <c r="J754" s="267"/>
    </row>
    <row r="755" spans="1:10" ht="12.75">
      <c r="A755" s="267"/>
      <c r="B755" s="267"/>
      <c r="C755" s="267"/>
      <c r="D755" s="267"/>
      <c r="E755" s="267"/>
      <c r="F755" s="267"/>
      <c r="G755" s="267"/>
      <c r="H755" s="267"/>
      <c r="I755" s="412"/>
      <c r="J755" s="267"/>
    </row>
    <row r="756" spans="1:10" ht="12.75">
      <c r="A756" s="267"/>
      <c r="B756" s="267"/>
      <c r="C756" s="267"/>
      <c r="D756" s="267"/>
      <c r="E756" s="267"/>
      <c r="F756" s="267"/>
      <c r="G756" s="267"/>
      <c r="H756" s="267"/>
      <c r="I756" s="412"/>
      <c r="J756" s="267"/>
    </row>
    <row r="757" spans="1:10" ht="12.75">
      <c r="A757" s="267"/>
      <c r="B757" s="267"/>
      <c r="C757" s="267"/>
      <c r="D757" s="267"/>
      <c r="E757" s="267"/>
      <c r="F757" s="267"/>
      <c r="G757" s="267"/>
      <c r="H757" s="267"/>
      <c r="I757" s="412"/>
      <c r="J757" s="267"/>
    </row>
    <row r="758" spans="1:10" ht="12.75">
      <c r="A758" s="267"/>
      <c r="B758" s="267"/>
      <c r="C758" s="267"/>
      <c r="D758" s="267"/>
      <c r="E758" s="267"/>
      <c r="F758" s="267"/>
      <c r="G758" s="267"/>
      <c r="H758" s="267"/>
      <c r="I758" s="412"/>
      <c r="J758" s="267"/>
    </row>
    <row r="759" spans="1:10" ht="12.75">
      <c r="A759" s="267"/>
      <c r="B759" s="267"/>
      <c r="C759" s="267"/>
      <c r="D759" s="267"/>
      <c r="E759" s="267"/>
      <c r="F759" s="267"/>
      <c r="G759" s="267"/>
      <c r="H759" s="267"/>
      <c r="I759" s="412"/>
      <c r="J759" s="267"/>
    </row>
    <row r="760" spans="1:10" ht="12.75">
      <c r="A760" s="267"/>
      <c r="B760" s="267"/>
      <c r="C760" s="267"/>
      <c r="D760" s="267"/>
      <c r="E760" s="267"/>
      <c r="F760" s="267"/>
      <c r="G760" s="267"/>
      <c r="H760" s="267"/>
      <c r="I760" s="412"/>
      <c r="J760" s="267"/>
    </row>
    <row r="761" spans="1:10" ht="12.75">
      <c r="A761" s="267"/>
      <c r="B761" s="267"/>
      <c r="C761" s="267"/>
      <c r="D761" s="267"/>
      <c r="E761" s="267"/>
      <c r="F761" s="267"/>
      <c r="G761" s="267"/>
      <c r="H761" s="267"/>
      <c r="I761" s="412"/>
      <c r="J761" s="267"/>
    </row>
    <row r="762" spans="1:10" ht="12.75">
      <c r="A762" s="267"/>
      <c r="B762" s="267"/>
      <c r="C762" s="267"/>
      <c r="D762" s="267"/>
      <c r="E762" s="267"/>
      <c r="F762" s="267"/>
      <c r="G762" s="267"/>
      <c r="H762" s="267"/>
      <c r="I762" s="412"/>
      <c r="J762" s="267"/>
    </row>
    <row r="763" spans="1:10" ht="12.75">
      <c r="A763" s="267"/>
      <c r="B763" s="267"/>
      <c r="C763" s="267"/>
      <c r="D763" s="267"/>
      <c r="E763" s="267"/>
      <c r="F763" s="267"/>
      <c r="G763" s="267"/>
      <c r="H763" s="267"/>
      <c r="I763" s="412"/>
      <c r="J763" s="267"/>
    </row>
    <row r="764" spans="1:10" ht="12.75">
      <c r="A764" s="267"/>
      <c r="B764" s="267"/>
      <c r="C764" s="267"/>
      <c r="D764" s="267"/>
      <c r="E764" s="267"/>
      <c r="F764" s="267"/>
      <c r="G764" s="267"/>
      <c r="H764" s="267"/>
      <c r="I764" s="412"/>
      <c r="J764" s="267"/>
    </row>
    <row r="765" spans="1:10" ht="12.75">
      <c r="A765" s="267"/>
      <c r="B765" s="267"/>
      <c r="C765" s="267"/>
      <c r="D765" s="267"/>
      <c r="E765" s="267"/>
      <c r="F765" s="267"/>
      <c r="G765" s="267"/>
      <c r="H765" s="267"/>
      <c r="I765" s="412"/>
      <c r="J765" s="267"/>
    </row>
    <row r="766" spans="1:10" ht="12.75">
      <c r="A766" s="267"/>
      <c r="B766" s="267"/>
      <c r="C766" s="267"/>
      <c r="D766" s="267"/>
      <c r="E766" s="267"/>
      <c r="F766" s="267"/>
      <c r="G766" s="267"/>
      <c r="H766" s="267"/>
      <c r="I766" s="412"/>
      <c r="J766" s="267"/>
    </row>
    <row r="767" spans="1:10" ht="12.75">
      <c r="A767" s="267"/>
      <c r="B767" s="267"/>
      <c r="C767" s="267"/>
      <c r="D767" s="267"/>
      <c r="E767" s="267"/>
      <c r="F767" s="267"/>
      <c r="G767" s="267"/>
      <c r="H767" s="267"/>
      <c r="I767" s="412"/>
      <c r="J767" s="267"/>
    </row>
    <row r="768" spans="1:10" ht="12.75">
      <c r="A768" s="267"/>
      <c r="B768" s="267"/>
      <c r="C768" s="267"/>
      <c r="D768" s="267"/>
      <c r="E768" s="267"/>
      <c r="F768" s="267"/>
      <c r="G768" s="267"/>
      <c r="H768" s="267"/>
      <c r="I768" s="412"/>
      <c r="J768" s="267"/>
    </row>
    <row r="769" spans="1:10" ht="12.75">
      <c r="A769" s="267"/>
      <c r="B769" s="267"/>
      <c r="C769" s="267"/>
      <c r="D769" s="267"/>
      <c r="E769" s="267"/>
      <c r="F769" s="267"/>
      <c r="G769" s="267"/>
      <c r="H769" s="267"/>
      <c r="I769" s="412"/>
      <c r="J769" s="267"/>
    </row>
    <row r="770" spans="1:10" ht="12.75">
      <c r="A770" s="267"/>
      <c r="B770" s="267"/>
      <c r="C770" s="267"/>
      <c r="D770" s="267"/>
      <c r="E770" s="267"/>
      <c r="F770" s="267"/>
      <c r="G770" s="267"/>
      <c r="H770" s="267"/>
      <c r="I770" s="412"/>
      <c r="J770" s="267"/>
    </row>
    <row r="771" spans="1:10" ht="12.75">
      <c r="A771" s="267"/>
      <c r="B771" s="267"/>
      <c r="C771" s="267"/>
      <c r="D771" s="267"/>
      <c r="E771" s="267"/>
      <c r="F771" s="267"/>
      <c r="G771" s="267"/>
      <c r="H771" s="267"/>
      <c r="I771" s="412"/>
      <c r="J771" s="267"/>
    </row>
    <row r="772" spans="1:10" ht="12.75">
      <c r="A772" s="267"/>
      <c r="B772" s="267"/>
      <c r="C772" s="267"/>
      <c r="D772" s="267"/>
      <c r="E772" s="267"/>
      <c r="F772" s="267"/>
      <c r="G772" s="267"/>
      <c r="H772" s="267"/>
      <c r="I772" s="412"/>
      <c r="J772" s="267"/>
    </row>
    <row r="773" spans="1:10" ht="12.75">
      <c r="A773" s="267"/>
      <c r="B773" s="267"/>
      <c r="C773" s="267"/>
      <c r="D773" s="267"/>
      <c r="E773" s="267"/>
      <c r="F773" s="267"/>
      <c r="G773" s="267"/>
      <c r="H773" s="267"/>
      <c r="I773" s="412"/>
      <c r="J773" s="267"/>
    </row>
    <row r="774" spans="1:10" ht="12.75">
      <c r="A774" s="267"/>
      <c r="B774" s="267"/>
      <c r="C774" s="267"/>
      <c r="D774" s="267"/>
      <c r="E774" s="267"/>
      <c r="F774" s="267"/>
      <c r="G774" s="267"/>
      <c r="H774" s="267"/>
      <c r="I774" s="412"/>
      <c r="J774" s="267"/>
    </row>
    <row r="775" spans="1:10" ht="12.75">
      <c r="A775" s="267"/>
      <c r="B775" s="267"/>
      <c r="C775" s="267"/>
      <c r="D775" s="267"/>
      <c r="E775" s="267"/>
      <c r="F775" s="267"/>
      <c r="G775" s="267"/>
      <c r="H775" s="267"/>
      <c r="I775" s="412"/>
      <c r="J775" s="267"/>
    </row>
    <row r="776" spans="1:10" ht="12.75">
      <c r="A776" s="267"/>
      <c r="B776" s="267"/>
      <c r="C776" s="267"/>
      <c r="D776" s="267"/>
      <c r="E776" s="267"/>
      <c r="F776" s="267"/>
      <c r="G776" s="267"/>
      <c r="H776" s="267"/>
      <c r="I776" s="412"/>
      <c r="J776" s="267"/>
    </row>
    <row r="777" spans="1:10" ht="12.75">
      <c r="A777" s="267"/>
      <c r="B777" s="267"/>
      <c r="C777" s="267"/>
      <c r="D777" s="267"/>
      <c r="E777" s="267"/>
      <c r="F777" s="267"/>
      <c r="G777" s="267"/>
      <c r="H777" s="267"/>
      <c r="I777" s="412"/>
      <c r="J777" s="267"/>
    </row>
    <row r="778" spans="1:10" ht="12.75">
      <c r="A778" s="267"/>
      <c r="B778" s="267"/>
      <c r="C778" s="267"/>
      <c r="D778" s="267"/>
      <c r="E778" s="267"/>
      <c r="F778" s="267"/>
      <c r="G778" s="267"/>
      <c r="H778" s="267"/>
      <c r="I778" s="412"/>
      <c r="J778" s="267"/>
    </row>
    <row r="779" spans="1:10" ht="12.75">
      <c r="A779" s="267"/>
      <c r="B779" s="267"/>
      <c r="C779" s="267"/>
      <c r="D779" s="267"/>
      <c r="E779" s="267"/>
      <c r="F779" s="267"/>
      <c r="G779" s="267"/>
      <c r="H779" s="267"/>
      <c r="I779" s="412"/>
      <c r="J779" s="267"/>
    </row>
    <row r="780" spans="1:10" ht="12.75">
      <c r="A780" s="267"/>
      <c r="B780" s="267"/>
      <c r="C780" s="267"/>
      <c r="D780" s="267"/>
      <c r="E780" s="267"/>
      <c r="F780" s="267"/>
      <c r="G780" s="267"/>
      <c r="H780" s="267"/>
      <c r="I780" s="412"/>
      <c r="J780" s="267"/>
    </row>
    <row r="781" spans="1:10" ht="12.75">
      <c r="A781" s="267"/>
      <c r="B781" s="267"/>
      <c r="C781" s="267"/>
      <c r="D781" s="267"/>
      <c r="E781" s="267"/>
      <c r="F781" s="267"/>
      <c r="G781" s="267"/>
      <c r="H781" s="267"/>
      <c r="I781" s="412"/>
      <c r="J781" s="267"/>
    </row>
    <row r="782" spans="1:10" ht="12.75">
      <c r="A782" s="267"/>
      <c r="B782" s="267"/>
      <c r="C782" s="267"/>
      <c r="D782" s="267"/>
      <c r="E782" s="267"/>
      <c r="F782" s="267"/>
      <c r="G782" s="267"/>
      <c r="H782" s="267"/>
      <c r="I782" s="412"/>
      <c r="J782" s="267"/>
    </row>
    <row r="783" spans="1:10" ht="12.75">
      <c r="A783" s="267"/>
      <c r="B783" s="267"/>
      <c r="C783" s="267"/>
      <c r="D783" s="267"/>
      <c r="E783" s="267"/>
      <c r="F783" s="267"/>
      <c r="G783" s="267"/>
      <c r="H783" s="267"/>
      <c r="I783" s="412"/>
      <c r="J783" s="267"/>
    </row>
    <row r="784" spans="1:10" ht="12.75">
      <c r="A784" s="267"/>
      <c r="B784" s="267"/>
      <c r="C784" s="267"/>
      <c r="D784" s="267"/>
      <c r="E784" s="267"/>
      <c r="F784" s="267"/>
      <c r="G784" s="267"/>
      <c r="H784" s="267"/>
      <c r="I784" s="412"/>
      <c r="J784" s="267"/>
    </row>
    <row r="785" spans="1:10" ht="12.75">
      <c r="A785" s="267"/>
      <c r="B785" s="267"/>
      <c r="C785" s="267"/>
      <c r="D785" s="267"/>
      <c r="E785" s="267"/>
      <c r="F785" s="267"/>
      <c r="G785" s="267"/>
      <c r="H785" s="267"/>
      <c r="I785" s="412"/>
      <c r="J785" s="267"/>
    </row>
    <row r="786" spans="1:10" ht="12.75">
      <c r="A786" s="267"/>
      <c r="B786" s="267"/>
      <c r="C786" s="267"/>
      <c r="D786" s="267"/>
      <c r="E786" s="267"/>
      <c r="F786" s="267"/>
      <c r="G786" s="267"/>
      <c r="H786" s="267"/>
      <c r="I786" s="412"/>
      <c r="J786" s="267"/>
    </row>
    <row r="787" spans="1:10" ht="12.75">
      <c r="A787" s="267"/>
      <c r="B787" s="267"/>
      <c r="C787" s="267"/>
      <c r="D787" s="267"/>
      <c r="E787" s="267"/>
      <c r="F787" s="267"/>
      <c r="G787" s="267"/>
      <c r="H787" s="267"/>
      <c r="I787" s="412"/>
      <c r="J787" s="267"/>
    </row>
    <row r="788" spans="1:10" ht="12.75">
      <c r="A788" s="267"/>
      <c r="B788" s="267"/>
      <c r="C788" s="267"/>
      <c r="D788" s="267"/>
      <c r="E788" s="267"/>
      <c r="F788" s="267"/>
      <c r="G788" s="267"/>
      <c r="H788" s="267"/>
      <c r="I788" s="412"/>
      <c r="J788" s="267"/>
    </row>
    <row r="789" spans="1:10" ht="12.75">
      <c r="A789" s="267"/>
      <c r="B789" s="267"/>
      <c r="C789" s="267"/>
      <c r="D789" s="267"/>
      <c r="E789" s="267"/>
      <c r="F789" s="267"/>
      <c r="G789" s="267"/>
      <c r="H789" s="267"/>
      <c r="I789" s="412"/>
      <c r="J789" s="267"/>
    </row>
    <row r="790" spans="1:10" ht="12.75">
      <c r="A790" s="267"/>
      <c r="B790" s="267"/>
      <c r="C790" s="267"/>
      <c r="D790" s="267"/>
      <c r="E790" s="267"/>
      <c r="F790" s="267"/>
      <c r="G790" s="267"/>
      <c r="H790" s="267"/>
      <c r="I790" s="412"/>
      <c r="J790" s="267"/>
    </row>
    <row r="791" spans="1:10" ht="12.75">
      <c r="A791" s="267"/>
      <c r="B791" s="267"/>
      <c r="C791" s="267"/>
      <c r="D791" s="267"/>
      <c r="E791" s="267"/>
      <c r="F791" s="267"/>
      <c r="G791" s="267"/>
      <c r="H791" s="267"/>
      <c r="I791" s="412"/>
      <c r="J791" s="267"/>
    </row>
    <row r="792" spans="1:10" ht="12.75">
      <c r="A792" s="267"/>
      <c r="B792" s="267"/>
      <c r="C792" s="267"/>
      <c r="D792" s="267"/>
      <c r="E792" s="267"/>
      <c r="F792" s="267"/>
      <c r="G792" s="267"/>
      <c r="H792" s="267"/>
      <c r="I792" s="412"/>
      <c r="J792" s="267"/>
    </row>
    <row r="793" spans="1:10" ht="12.75">
      <c r="A793" s="267"/>
      <c r="B793" s="267"/>
      <c r="C793" s="267"/>
      <c r="D793" s="267"/>
      <c r="E793" s="267"/>
      <c r="F793" s="267"/>
      <c r="G793" s="267"/>
      <c r="H793" s="267"/>
      <c r="I793" s="412"/>
      <c r="J793" s="267"/>
    </row>
    <row r="794" spans="1:10" ht="12.75">
      <c r="A794" s="267"/>
      <c r="B794" s="267"/>
      <c r="C794" s="267"/>
      <c r="D794" s="267"/>
      <c r="E794" s="267"/>
      <c r="F794" s="267"/>
      <c r="G794" s="267"/>
      <c r="H794" s="267"/>
      <c r="I794" s="412"/>
      <c r="J794" s="267"/>
    </row>
    <row r="795" spans="1:10" ht="12.75">
      <c r="A795" s="267"/>
      <c r="B795" s="267"/>
      <c r="C795" s="267"/>
      <c r="D795" s="267"/>
      <c r="E795" s="267"/>
      <c r="F795" s="267"/>
      <c r="G795" s="267"/>
      <c r="H795" s="267"/>
      <c r="I795" s="412"/>
      <c r="J795" s="267"/>
    </row>
    <row r="796" spans="1:10" ht="12.75">
      <c r="A796" s="267"/>
      <c r="B796" s="267"/>
      <c r="C796" s="267"/>
      <c r="D796" s="267"/>
      <c r="E796" s="267"/>
      <c r="F796" s="267"/>
      <c r="G796" s="267"/>
      <c r="H796" s="267"/>
      <c r="I796" s="412"/>
      <c r="J796" s="267"/>
    </row>
    <row r="797" spans="1:10" ht="12.75">
      <c r="A797" s="267"/>
      <c r="B797" s="267"/>
      <c r="C797" s="267"/>
      <c r="D797" s="267"/>
      <c r="E797" s="267"/>
      <c r="F797" s="267"/>
      <c r="G797" s="267"/>
      <c r="H797" s="267"/>
      <c r="I797" s="412"/>
      <c r="J797" s="267"/>
    </row>
    <row r="798" spans="1:10" ht="12.75">
      <c r="A798" s="267"/>
      <c r="B798" s="267"/>
      <c r="C798" s="267"/>
      <c r="D798" s="267"/>
      <c r="E798" s="267"/>
      <c r="F798" s="267"/>
      <c r="G798" s="267"/>
      <c r="H798" s="267"/>
      <c r="I798" s="412"/>
      <c r="J798" s="267"/>
    </row>
    <row r="799" spans="1:10" ht="12.75">
      <c r="A799" s="267"/>
      <c r="B799" s="267"/>
      <c r="C799" s="267"/>
      <c r="D799" s="267"/>
      <c r="E799" s="267"/>
      <c r="F799" s="267"/>
      <c r="G799" s="267"/>
      <c r="H799" s="267"/>
      <c r="I799" s="412"/>
      <c r="J799" s="267"/>
    </row>
    <row r="800" spans="1:10" ht="12.75">
      <c r="A800" s="267"/>
      <c r="B800" s="267"/>
      <c r="C800" s="267"/>
      <c r="D800" s="267"/>
      <c r="E800" s="267"/>
      <c r="F800" s="267"/>
      <c r="G800" s="267"/>
      <c r="H800" s="267"/>
      <c r="I800" s="412"/>
      <c r="J800" s="267"/>
    </row>
    <row r="801" spans="1:10" ht="12.75">
      <c r="A801" s="267"/>
      <c r="B801" s="267"/>
      <c r="C801" s="267"/>
      <c r="D801" s="267"/>
      <c r="E801" s="267"/>
      <c r="F801" s="267"/>
      <c r="G801" s="267"/>
      <c r="H801" s="267"/>
      <c r="I801" s="412"/>
      <c r="J801" s="267"/>
    </row>
    <row r="802" spans="1:10" ht="12.75">
      <c r="A802" s="267"/>
      <c r="B802" s="267"/>
      <c r="C802" s="267"/>
      <c r="D802" s="267"/>
      <c r="E802" s="267"/>
      <c r="F802" s="267"/>
      <c r="G802" s="267"/>
      <c r="H802" s="267"/>
      <c r="I802" s="412"/>
      <c r="J802" s="267"/>
    </row>
    <row r="803" spans="1:10" ht="12.75">
      <c r="A803" s="267"/>
      <c r="B803" s="267"/>
      <c r="C803" s="267"/>
      <c r="D803" s="267"/>
      <c r="E803" s="267"/>
      <c r="F803" s="267"/>
      <c r="G803" s="267"/>
      <c r="H803" s="267"/>
      <c r="I803" s="412"/>
      <c r="J803" s="267"/>
    </row>
    <row r="804" spans="1:10" ht="12.75">
      <c r="A804" s="267"/>
      <c r="B804" s="267"/>
      <c r="C804" s="267"/>
      <c r="D804" s="267"/>
      <c r="E804" s="267"/>
      <c r="F804" s="267"/>
      <c r="G804" s="267"/>
      <c r="H804" s="267"/>
      <c r="I804" s="412"/>
      <c r="J804" s="267"/>
    </row>
    <row r="805" spans="1:10" ht="12.75">
      <c r="A805" s="267"/>
      <c r="B805" s="267"/>
      <c r="C805" s="267"/>
      <c r="D805" s="267"/>
      <c r="E805" s="267"/>
      <c r="F805" s="267"/>
      <c r="G805" s="267"/>
      <c r="H805" s="267"/>
      <c r="I805" s="412"/>
      <c r="J805" s="267"/>
    </row>
    <row r="806" spans="1:10" ht="12.75">
      <c r="A806" s="267"/>
      <c r="B806" s="267"/>
      <c r="C806" s="267"/>
      <c r="D806" s="267"/>
      <c r="E806" s="267"/>
      <c r="F806" s="267"/>
      <c r="G806" s="267"/>
      <c r="H806" s="267"/>
      <c r="I806" s="412"/>
      <c r="J806" s="267"/>
    </row>
    <row r="807" spans="1:10" ht="12.75">
      <c r="A807" s="267"/>
      <c r="B807" s="267"/>
      <c r="C807" s="267"/>
      <c r="D807" s="267"/>
      <c r="E807" s="267"/>
      <c r="F807" s="267"/>
      <c r="G807" s="267"/>
      <c r="H807" s="267"/>
      <c r="I807" s="412"/>
      <c r="J807" s="267"/>
    </row>
    <row r="808" spans="1:10" ht="12.75">
      <c r="A808" s="267"/>
      <c r="B808" s="267"/>
      <c r="C808" s="267"/>
      <c r="D808" s="267"/>
      <c r="E808" s="267"/>
      <c r="F808" s="267"/>
      <c r="G808" s="267"/>
      <c r="H808" s="267"/>
      <c r="I808" s="412"/>
      <c r="J808" s="267"/>
    </row>
    <row r="809" spans="1:10" ht="12.75">
      <c r="A809" s="267"/>
      <c r="B809" s="267"/>
      <c r="C809" s="267"/>
      <c r="D809" s="267"/>
      <c r="E809" s="267"/>
      <c r="F809" s="267"/>
      <c r="G809" s="267"/>
      <c r="H809" s="267"/>
      <c r="I809" s="412"/>
      <c r="J809" s="267"/>
    </row>
    <row r="810" spans="1:10" ht="12.75">
      <c r="A810" s="267"/>
      <c r="B810" s="267"/>
      <c r="C810" s="267"/>
      <c r="D810" s="267"/>
      <c r="E810" s="267"/>
      <c r="F810" s="267"/>
      <c r="G810" s="267"/>
      <c r="H810" s="267"/>
      <c r="I810" s="412"/>
      <c r="J810" s="267"/>
    </row>
    <row r="811" spans="1:10" ht="12.75">
      <c r="A811" s="267"/>
      <c r="B811" s="267"/>
      <c r="C811" s="267"/>
      <c r="D811" s="267"/>
      <c r="E811" s="267"/>
      <c r="F811" s="267"/>
      <c r="G811" s="267"/>
      <c r="H811" s="267"/>
      <c r="I811" s="412"/>
      <c r="J811" s="267"/>
    </row>
    <row r="812" spans="1:10" ht="12.75">
      <c r="A812" s="267"/>
      <c r="B812" s="267"/>
      <c r="C812" s="267"/>
      <c r="D812" s="267"/>
      <c r="E812" s="267"/>
      <c r="F812" s="267"/>
      <c r="G812" s="267"/>
      <c r="H812" s="267"/>
      <c r="I812" s="412"/>
      <c r="J812" s="267"/>
    </row>
    <row r="813" spans="1:10" ht="12.75">
      <c r="A813" s="267"/>
      <c r="B813" s="267"/>
      <c r="C813" s="267"/>
      <c r="D813" s="267"/>
      <c r="E813" s="267"/>
      <c r="F813" s="267"/>
      <c r="G813" s="267"/>
      <c r="H813" s="267"/>
      <c r="I813" s="412"/>
      <c r="J813" s="267"/>
    </row>
    <row r="814" spans="1:10" ht="12.75">
      <c r="A814" s="267"/>
      <c r="B814" s="267"/>
      <c r="C814" s="267"/>
      <c r="D814" s="267"/>
      <c r="E814" s="267"/>
      <c r="F814" s="267"/>
      <c r="G814" s="267"/>
      <c r="H814" s="267"/>
      <c r="I814" s="412"/>
      <c r="J814" s="267"/>
    </row>
    <row r="815" spans="1:10" ht="12.75">
      <c r="A815" s="267"/>
      <c r="B815" s="267"/>
      <c r="C815" s="267"/>
      <c r="D815" s="267"/>
      <c r="E815" s="267"/>
      <c r="F815" s="267"/>
      <c r="G815" s="267"/>
      <c r="H815" s="267"/>
      <c r="I815" s="412"/>
      <c r="J815" s="267"/>
    </row>
    <row r="816" spans="1:10" ht="12.75">
      <c r="A816" s="267"/>
      <c r="B816" s="267"/>
      <c r="C816" s="267"/>
      <c r="D816" s="267"/>
      <c r="E816" s="267"/>
      <c r="F816" s="267"/>
      <c r="G816" s="267"/>
      <c r="H816" s="267"/>
      <c r="I816" s="412"/>
      <c r="J816" s="267"/>
    </row>
    <row r="817" spans="1:10" ht="12.75">
      <c r="A817" s="267"/>
      <c r="B817" s="267"/>
      <c r="C817" s="267"/>
      <c r="D817" s="267"/>
      <c r="E817" s="267"/>
      <c r="F817" s="267"/>
      <c r="G817" s="267"/>
      <c r="H817" s="267"/>
      <c r="I817" s="412"/>
      <c r="J817" s="267"/>
    </row>
    <row r="818" spans="1:10" ht="12.75">
      <c r="A818" s="267"/>
      <c r="B818" s="267"/>
      <c r="C818" s="267"/>
      <c r="D818" s="267"/>
      <c r="E818" s="267"/>
      <c r="F818" s="267"/>
      <c r="G818" s="267"/>
      <c r="H818" s="267"/>
      <c r="I818" s="412"/>
      <c r="J818" s="267"/>
    </row>
    <row r="819" spans="1:10" ht="12.75">
      <c r="A819" s="267"/>
      <c r="B819" s="267"/>
      <c r="C819" s="267"/>
      <c r="D819" s="267"/>
      <c r="E819" s="267"/>
      <c r="F819" s="267"/>
      <c r="G819" s="267"/>
      <c r="H819" s="267"/>
      <c r="I819" s="412"/>
      <c r="J819" s="267"/>
    </row>
    <row r="820" spans="1:10" ht="12.75">
      <c r="A820" s="267"/>
      <c r="B820" s="267"/>
      <c r="C820" s="267"/>
      <c r="D820" s="267"/>
      <c r="E820" s="267"/>
      <c r="F820" s="267"/>
      <c r="G820" s="267"/>
      <c r="H820" s="267"/>
      <c r="I820" s="412"/>
      <c r="J820" s="267"/>
    </row>
    <row r="821" spans="1:10" ht="12.75">
      <c r="A821" s="267"/>
      <c r="B821" s="267"/>
      <c r="C821" s="267"/>
      <c r="D821" s="267"/>
      <c r="E821" s="267"/>
      <c r="F821" s="267"/>
      <c r="G821" s="267"/>
      <c r="H821" s="267"/>
      <c r="I821" s="412"/>
      <c r="J821" s="267"/>
    </row>
    <row r="822" spans="1:10" ht="12.75">
      <c r="A822" s="267"/>
      <c r="B822" s="267"/>
      <c r="C822" s="267"/>
      <c r="D822" s="267"/>
      <c r="E822" s="267"/>
      <c r="F822" s="267"/>
      <c r="G822" s="267"/>
      <c r="H822" s="267"/>
      <c r="I822" s="412"/>
      <c r="J822" s="267"/>
    </row>
    <row r="823" spans="1:10" ht="12.75">
      <c r="A823" s="267"/>
      <c r="B823" s="267"/>
      <c r="C823" s="267"/>
      <c r="D823" s="267"/>
      <c r="E823" s="267"/>
      <c r="F823" s="267"/>
      <c r="G823" s="267"/>
      <c r="H823" s="267"/>
      <c r="I823" s="412"/>
      <c r="J823" s="267"/>
    </row>
    <row r="824" spans="1:10" ht="12.75">
      <c r="A824" s="267"/>
      <c r="B824" s="267"/>
      <c r="C824" s="267"/>
      <c r="D824" s="267"/>
      <c r="E824" s="267"/>
      <c r="F824" s="267"/>
      <c r="G824" s="267"/>
      <c r="H824" s="267"/>
      <c r="I824" s="412"/>
      <c r="J824" s="267"/>
    </row>
    <row r="825" spans="1:10" ht="12.75">
      <c r="A825" s="267"/>
      <c r="B825" s="267"/>
      <c r="C825" s="267"/>
      <c r="D825" s="267"/>
      <c r="E825" s="267"/>
      <c r="F825" s="267"/>
      <c r="G825" s="267"/>
      <c r="H825" s="267"/>
      <c r="I825" s="412"/>
      <c r="J825" s="267"/>
    </row>
    <row r="826" spans="1:10" ht="12.75">
      <c r="A826" s="267"/>
      <c r="B826" s="267"/>
      <c r="C826" s="267"/>
      <c r="D826" s="267"/>
      <c r="E826" s="267"/>
      <c r="F826" s="267"/>
      <c r="G826" s="267"/>
      <c r="H826" s="267"/>
      <c r="I826" s="412"/>
      <c r="J826" s="267"/>
    </row>
    <row r="827" spans="1:10" ht="12.75">
      <c r="A827" s="267"/>
      <c r="B827" s="267"/>
      <c r="C827" s="267"/>
      <c r="D827" s="267"/>
      <c r="E827" s="267"/>
      <c r="F827" s="267"/>
      <c r="G827" s="267"/>
      <c r="H827" s="267"/>
      <c r="I827" s="412"/>
      <c r="J827" s="267"/>
    </row>
    <row r="828" spans="1:10" ht="12.75">
      <c r="A828" s="267"/>
      <c r="B828" s="267"/>
      <c r="C828" s="267"/>
      <c r="D828" s="267"/>
      <c r="E828" s="267"/>
      <c r="F828" s="267"/>
      <c r="G828" s="267"/>
      <c r="H828" s="267"/>
      <c r="I828" s="412"/>
      <c r="J828" s="267"/>
    </row>
    <row r="829" spans="1:10" ht="12.75">
      <c r="A829" s="267"/>
      <c r="B829" s="267"/>
      <c r="C829" s="267"/>
      <c r="D829" s="267"/>
      <c r="E829" s="267"/>
      <c r="F829" s="267"/>
      <c r="G829" s="267"/>
      <c r="H829" s="267"/>
      <c r="I829" s="412"/>
      <c r="J829" s="267"/>
    </row>
    <row r="830" spans="1:10" ht="12.75">
      <c r="A830" s="267"/>
      <c r="B830" s="267"/>
      <c r="C830" s="267"/>
      <c r="D830" s="267"/>
      <c r="E830" s="267"/>
      <c r="F830" s="267"/>
      <c r="G830" s="267"/>
      <c r="H830" s="267"/>
      <c r="I830" s="412"/>
      <c r="J830" s="267"/>
    </row>
    <row r="831" spans="1:10" ht="12.75">
      <c r="A831" s="267"/>
      <c r="B831" s="267"/>
      <c r="C831" s="267"/>
      <c r="D831" s="267"/>
      <c r="E831" s="267"/>
      <c r="F831" s="267"/>
      <c r="G831" s="267"/>
      <c r="H831" s="267"/>
      <c r="I831" s="412"/>
      <c r="J831" s="267"/>
    </row>
    <row r="832" spans="1:10" ht="12.75">
      <c r="A832" s="267"/>
      <c r="B832" s="267"/>
      <c r="C832" s="267"/>
      <c r="D832" s="267"/>
      <c r="E832" s="267"/>
      <c r="F832" s="267"/>
      <c r="G832" s="267"/>
      <c r="H832" s="267"/>
      <c r="I832" s="412"/>
      <c r="J832" s="267"/>
    </row>
    <row r="833" spans="1:10" ht="12.75">
      <c r="A833" s="267"/>
      <c r="B833" s="267"/>
      <c r="C833" s="267"/>
      <c r="D833" s="267"/>
      <c r="E833" s="267"/>
      <c r="F833" s="267"/>
      <c r="G833" s="267"/>
      <c r="H833" s="267"/>
      <c r="I833" s="412"/>
      <c r="J833" s="267"/>
    </row>
    <row r="834" spans="1:10" ht="12.75">
      <c r="A834" s="267"/>
      <c r="B834" s="267"/>
      <c r="C834" s="267"/>
      <c r="D834" s="267"/>
      <c r="E834" s="267"/>
      <c r="F834" s="267"/>
      <c r="G834" s="267"/>
      <c r="H834" s="267"/>
      <c r="I834" s="412"/>
      <c r="J834" s="267"/>
    </row>
    <row r="835" spans="1:10" ht="12.75">
      <c r="A835" s="267"/>
      <c r="B835" s="267"/>
      <c r="C835" s="267"/>
      <c r="D835" s="267"/>
      <c r="E835" s="267"/>
      <c r="F835" s="267"/>
      <c r="G835" s="267"/>
      <c r="H835" s="267"/>
      <c r="I835" s="412"/>
      <c r="J835" s="267"/>
    </row>
    <row r="836" spans="1:10" ht="12.75">
      <c r="A836" s="267"/>
      <c r="B836" s="267"/>
      <c r="C836" s="267"/>
      <c r="D836" s="267"/>
      <c r="E836" s="267"/>
      <c r="F836" s="267"/>
      <c r="G836" s="267"/>
      <c r="H836" s="267"/>
      <c r="I836" s="412"/>
      <c r="J836" s="267"/>
    </row>
    <row r="837" spans="1:10" ht="12.75">
      <c r="A837" s="267"/>
      <c r="B837" s="267"/>
      <c r="C837" s="267"/>
      <c r="D837" s="267"/>
      <c r="E837" s="267"/>
      <c r="F837" s="267"/>
      <c r="G837" s="267"/>
      <c r="H837" s="267"/>
      <c r="I837" s="412"/>
      <c r="J837" s="267"/>
    </row>
    <row r="838" spans="1:10" ht="12.75">
      <c r="A838" s="267"/>
      <c r="B838" s="267"/>
      <c r="C838" s="267"/>
      <c r="D838" s="267"/>
      <c r="E838" s="267"/>
      <c r="F838" s="267"/>
      <c r="G838" s="267"/>
      <c r="H838" s="267"/>
      <c r="I838" s="412"/>
      <c r="J838" s="267"/>
    </row>
    <row r="839" spans="1:10" ht="12.75">
      <c r="A839" s="267"/>
      <c r="B839" s="267"/>
      <c r="C839" s="267"/>
      <c r="D839" s="267"/>
      <c r="E839" s="267"/>
      <c r="F839" s="267"/>
      <c r="G839" s="267"/>
      <c r="H839" s="267"/>
      <c r="I839" s="412"/>
      <c r="J839" s="267"/>
    </row>
    <row r="840" spans="1:10" ht="12.75">
      <c r="A840" s="267"/>
      <c r="B840" s="267"/>
      <c r="C840" s="267"/>
      <c r="D840" s="267"/>
      <c r="E840" s="267"/>
      <c r="F840" s="267"/>
      <c r="G840" s="267"/>
      <c r="H840" s="267"/>
      <c r="I840" s="412"/>
      <c r="J840" s="267"/>
    </row>
    <row r="841" spans="1:10" ht="12.75">
      <c r="A841" s="267"/>
      <c r="B841" s="267"/>
      <c r="C841" s="267"/>
      <c r="D841" s="267"/>
      <c r="E841" s="267"/>
      <c r="F841" s="267"/>
      <c r="G841" s="267"/>
      <c r="H841" s="267"/>
      <c r="I841" s="412"/>
      <c r="J841" s="267"/>
    </row>
    <row r="842" spans="1:10" ht="12.75">
      <c r="A842" s="267"/>
      <c r="B842" s="267"/>
      <c r="C842" s="267"/>
      <c r="D842" s="267"/>
      <c r="E842" s="267"/>
      <c r="F842" s="267"/>
      <c r="G842" s="267"/>
      <c r="H842" s="267"/>
      <c r="I842" s="412"/>
      <c r="J842" s="267"/>
    </row>
    <row r="843" spans="1:10" ht="12.75">
      <c r="A843" s="267"/>
      <c r="B843" s="267"/>
      <c r="C843" s="267"/>
      <c r="D843" s="267"/>
      <c r="E843" s="267"/>
      <c r="F843" s="267"/>
      <c r="G843" s="267"/>
      <c r="H843" s="267"/>
      <c r="I843" s="412"/>
      <c r="J843" s="267"/>
    </row>
    <row r="844" spans="1:10" ht="12.75">
      <c r="A844" s="267"/>
      <c r="B844" s="267"/>
      <c r="C844" s="267"/>
      <c r="D844" s="267"/>
      <c r="E844" s="267"/>
      <c r="F844" s="267"/>
      <c r="G844" s="267"/>
      <c r="H844" s="267"/>
      <c r="I844" s="412"/>
      <c r="J844" s="267"/>
    </row>
    <row r="845" spans="1:10" ht="12.75">
      <c r="A845" s="267"/>
      <c r="B845" s="267"/>
      <c r="C845" s="267"/>
      <c r="D845" s="267"/>
      <c r="E845" s="267"/>
      <c r="F845" s="267"/>
      <c r="G845" s="267"/>
      <c r="H845" s="267"/>
      <c r="I845" s="412"/>
      <c r="J845" s="267"/>
    </row>
    <row r="846" spans="1:10" ht="12.75">
      <c r="A846" s="267"/>
      <c r="B846" s="267"/>
      <c r="C846" s="267"/>
      <c r="D846" s="267"/>
      <c r="E846" s="267"/>
      <c r="F846" s="267"/>
      <c r="G846" s="267"/>
      <c r="H846" s="267"/>
      <c r="I846" s="412"/>
      <c r="J846" s="267"/>
    </row>
    <row r="847" spans="1:10" ht="12.75">
      <c r="A847" s="267"/>
      <c r="B847" s="267"/>
      <c r="C847" s="267"/>
      <c r="D847" s="267"/>
      <c r="E847" s="267"/>
      <c r="F847" s="267"/>
      <c r="G847" s="267"/>
      <c r="H847" s="267"/>
      <c r="I847" s="412"/>
      <c r="J847" s="267"/>
    </row>
    <row r="848" spans="1:10" ht="12.75">
      <c r="A848" s="267"/>
      <c r="B848" s="267"/>
      <c r="C848" s="267"/>
      <c r="D848" s="267"/>
      <c r="E848" s="267"/>
      <c r="F848" s="267"/>
      <c r="G848" s="267"/>
      <c r="H848" s="267"/>
      <c r="I848" s="412"/>
      <c r="J848" s="267"/>
    </row>
    <row r="849" spans="1:10" ht="12.75">
      <c r="A849" s="267"/>
      <c r="B849" s="267"/>
      <c r="C849" s="267"/>
      <c r="D849" s="267"/>
      <c r="E849" s="267"/>
      <c r="F849" s="267"/>
      <c r="G849" s="267"/>
      <c r="H849" s="267"/>
      <c r="I849" s="412"/>
      <c r="J849" s="267"/>
    </row>
    <row r="850" spans="1:10" ht="12.75">
      <c r="A850" s="267"/>
      <c r="B850" s="267"/>
      <c r="C850" s="267"/>
      <c r="D850" s="267"/>
      <c r="E850" s="267"/>
      <c r="F850" s="267"/>
      <c r="G850" s="267"/>
      <c r="H850" s="267"/>
      <c r="I850" s="412"/>
      <c r="J850" s="267"/>
    </row>
    <row r="851" spans="1:10" ht="12.75">
      <c r="A851" s="267"/>
      <c r="B851" s="267"/>
      <c r="C851" s="267"/>
      <c r="D851" s="267"/>
      <c r="E851" s="267"/>
      <c r="F851" s="267"/>
      <c r="G851" s="267"/>
      <c r="H851" s="267"/>
      <c r="I851" s="412"/>
      <c r="J851" s="267"/>
    </row>
    <row r="852" spans="1:10" ht="12.75">
      <c r="A852" s="267"/>
      <c r="B852" s="267"/>
      <c r="C852" s="267"/>
      <c r="D852" s="267"/>
      <c r="E852" s="267"/>
      <c r="F852" s="267"/>
      <c r="G852" s="267"/>
      <c r="H852" s="267"/>
      <c r="I852" s="412"/>
      <c r="J852" s="267"/>
    </row>
    <row r="853" spans="1:10" ht="12.75">
      <c r="A853" s="267"/>
      <c r="B853" s="267"/>
      <c r="C853" s="267"/>
      <c r="D853" s="267"/>
      <c r="E853" s="267"/>
      <c r="F853" s="267"/>
      <c r="G853" s="267"/>
      <c r="H853" s="267"/>
      <c r="I853" s="412"/>
      <c r="J853" s="267"/>
    </row>
    <row r="854" spans="1:10" ht="12.75">
      <c r="A854" s="267"/>
      <c r="B854" s="267"/>
      <c r="C854" s="267"/>
      <c r="D854" s="267"/>
      <c r="E854" s="267"/>
      <c r="F854" s="267"/>
      <c r="G854" s="267"/>
      <c r="H854" s="267"/>
      <c r="I854" s="412"/>
      <c r="J854" s="267"/>
    </row>
    <row r="855" spans="1:10" ht="12.75">
      <c r="A855" s="267"/>
      <c r="B855" s="267"/>
      <c r="C855" s="267"/>
      <c r="D855" s="267"/>
      <c r="E855" s="267"/>
      <c r="F855" s="267"/>
      <c r="G855" s="267"/>
      <c r="H855" s="267"/>
      <c r="I855" s="412"/>
      <c r="J855" s="267"/>
    </row>
    <row r="856" spans="1:10" ht="12.75">
      <c r="A856" s="267"/>
      <c r="B856" s="267"/>
      <c r="C856" s="267"/>
      <c r="D856" s="267"/>
      <c r="E856" s="267"/>
      <c r="F856" s="267"/>
      <c r="G856" s="267"/>
      <c r="H856" s="267"/>
      <c r="I856" s="412"/>
      <c r="J856" s="267"/>
    </row>
    <row r="857" spans="1:10" ht="12.75">
      <c r="A857" s="267"/>
      <c r="B857" s="267"/>
      <c r="C857" s="267"/>
      <c r="D857" s="267"/>
      <c r="E857" s="267"/>
      <c r="F857" s="267"/>
      <c r="G857" s="267"/>
      <c r="H857" s="267"/>
      <c r="I857" s="412"/>
      <c r="J857" s="267"/>
    </row>
    <row r="858" spans="1:10" ht="12.75">
      <c r="A858" s="267"/>
      <c r="B858" s="267"/>
      <c r="C858" s="267"/>
      <c r="D858" s="267"/>
      <c r="E858" s="267"/>
      <c r="F858" s="267"/>
      <c r="G858" s="267"/>
      <c r="H858" s="267"/>
      <c r="I858" s="412"/>
      <c r="J858" s="267"/>
    </row>
    <row r="859" spans="1:10" ht="12.75">
      <c r="A859" s="267"/>
      <c r="B859" s="267"/>
      <c r="C859" s="267"/>
      <c r="D859" s="267"/>
      <c r="E859" s="267"/>
      <c r="F859" s="267"/>
      <c r="G859" s="267"/>
      <c r="H859" s="267"/>
      <c r="I859" s="412"/>
      <c r="J859" s="267"/>
    </row>
    <row r="860" spans="1:10" ht="12.75">
      <c r="A860" s="267"/>
      <c r="B860" s="267"/>
      <c r="C860" s="267"/>
      <c r="D860" s="267"/>
      <c r="E860" s="267"/>
      <c r="F860" s="267"/>
      <c r="G860" s="267"/>
      <c r="H860" s="267"/>
      <c r="I860" s="412"/>
      <c r="J860" s="267"/>
    </row>
    <row r="861" spans="1:10" ht="12.75">
      <c r="A861" s="267"/>
      <c r="B861" s="267"/>
      <c r="C861" s="267"/>
      <c r="D861" s="267"/>
      <c r="E861" s="267"/>
      <c r="F861" s="267"/>
      <c r="G861" s="267"/>
      <c r="H861" s="267"/>
      <c r="I861" s="412"/>
      <c r="J861" s="267"/>
    </row>
    <row r="862" spans="1:10" ht="12.75">
      <c r="A862" s="267"/>
      <c r="B862" s="267"/>
      <c r="C862" s="267"/>
      <c r="D862" s="267"/>
      <c r="E862" s="267"/>
      <c r="F862" s="267"/>
      <c r="G862" s="267"/>
      <c r="H862" s="267"/>
      <c r="I862" s="412"/>
      <c r="J862" s="267"/>
    </row>
    <row r="863" spans="1:10" ht="12.75">
      <c r="A863" s="267"/>
      <c r="B863" s="267"/>
      <c r="C863" s="267"/>
      <c r="D863" s="267"/>
      <c r="E863" s="267"/>
      <c r="F863" s="267"/>
      <c r="G863" s="267"/>
      <c r="H863" s="267"/>
      <c r="I863" s="412"/>
      <c r="J863" s="267"/>
    </row>
    <row r="864" spans="1:10" ht="12.75">
      <c r="A864" s="267"/>
      <c r="B864" s="267"/>
      <c r="C864" s="267"/>
      <c r="D864" s="267"/>
      <c r="E864" s="267"/>
      <c r="F864" s="267"/>
      <c r="G864" s="267"/>
      <c r="H864" s="267"/>
      <c r="I864" s="412"/>
      <c r="J864" s="267"/>
    </row>
    <row r="865" spans="1:10" ht="12.75">
      <c r="A865" s="267"/>
      <c r="B865" s="267"/>
      <c r="C865" s="267"/>
      <c r="D865" s="267"/>
      <c r="E865" s="267"/>
      <c r="F865" s="267"/>
      <c r="G865" s="267"/>
      <c r="H865" s="267"/>
      <c r="I865" s="412"/>
      <c r="J865" s="267"/>
    </row>
    <row r="866" spans="1:10" ht="12.75">
      <c r="A866" s="267"/>
      <c r="B866" s="267"/>
      <c r="C866" s="267"/>
      <c r="D866" s="267"/>
      <c r="E866" s="267"/>
      <c r="F866" s="267"/>
      <c r="G866" s="267"/>
      <c r="H866" s="267"/>
      <c r="I866" s="412"/>
      <c r="J866" s="267"/>
    </row>
    <row r="867" spans="1:10" ht="12.75">
      <c r="A867" s="267"/>
      <c r="B867" s="267"/>
      <c r="C867" s="267"/>
      <c r="D867" s="267"/>
      <c r="E867" s="267"/>
      <c r="F867" s="267"/>
      <c r="G867" s="267"/>
      <c r="H867" s="267"/>
      <c r="I867" s="412"/>
      <c r="J867" s="267"/>
    </row>
    <row r="868" spans="1:10" ht="12.75">
      <c r="A868" s="267"/>
      <c r="B868" s="267"/>
      <c r="C868" s="267"/>
      <c r="D868" s="267"/>
      <c r="E868" s="267"/>
      <c r="F868" s="267"/>
      <c r="G868" s="267"/>
      <c r="H868" s="267"/>
      <c r="I868" s="412"/>
      <c r="J868" s="267"/>
    </row>
    <row r="869" spans="1:10" ht="12.75">
      <c r="A869" s="267"/>
      <c r="B869" s="267"/>
      <c r="C869" s="267"/>
      <c r="D869" s="267"/>
      <c r="E869" s="267"/>
      <c r="F869" s="267"/>
      <c r="G869" s="267"/>
      <c r="H869" s="267"/>
      <c r="I869" s="412"/>
      <c r="J869" s="267"/>
    </row>
    <row r="870" spans="1:10" ht="12.75">
      <c r="A870" s="267"/>
      <c r="B870" s="267"/>
      <c r="C870" s="267"/>
      <c r="D870" s="267"/>
      <c r="E870" s="267"/>
      <c r="F870" s="267"/>
      <c r="G870" s="267"/>
      <c r="H870" s="267"/>
      <c r="I870" s="412"/>
      <c r="J870" s="267"/>
    </row>
    <row r="871" spans="1:10" ht="12.75">
      <c r="A871" s="267"/>
      <c r="B871" s="267"/>
      <c r="C871" s="267"/>
      <c r="D871" s="267"/>
      <c r="E871" s="267"/>
      <c r="F871" s="267"/>
      <c r="G871" s="267"/>
      <c r="H871" s="267"/>
      <c r="I871" s="412"/>
      <c r="J871" s="267"/>
    </row>
    <row r="872" spans="1:10" ht="12.75">
      <c r="A872" s="267"/>
      <c r="B872" s="267"/>
      <c r="C872" s="267"/>
      <c r="D872" s="267"/>
      <c r="E872" s="267"/>
      <c r="F872" s="267"/>
      <c r="G872" s="267"/>
      <c r="H872" s="267"/>
      <c r="I872" s="412"/>
      <c r="J872" s="267"/>
    </row>
    <row r="873" spans="1:10" ht="12.75">
      <c r="A873" s="267"/>
      <c r="B873" s="267"/>
      <c r="C873" s="267"/>
      <c r="D873" s="267"/>
      <c r="E873" s="267"/>
      <c r="F873" s="267"/>
      <c r="G873" s="267"/>
      <c r="H873" s="267"/>
      <c r="I873" s="412"/>
      <c r="J873" s="267"/>
    </row>
    <row r="874" spans="1:10" ht="12.75">
      <c r="A874" s="267"/>
      <c r="B874" s="267"/>
      <c r="C874" s="267"/>
      <c r="D874" s="267"/>
      <c r="E874" s="267"/>
      <c r="F874" s="267"/>
      <c r="G874" s="267"/>
      <c r="H874" s="267"/>
      <c r="I874" s="412"/>
      <c r="J874" s="267"/>
    </row>
    <row r="875" spans="1:10" ht="12.75">
      <c r="A875" s="267"/>
      <c r="B875" s="267"/>
      <c r="C875" s="267"/>
      <c r="D875" s="267"/>
      <c r="E875" s="267"/>
      <c r="F875" s="267"/>
      <c r="G875" s="267"/>
      <c r="H875" s="267"/>
      <c r="I875" s="412"/>
      <c r="J875" s="267"/>
    </row>
    <row r="876" spans="1:10" ht="12.75">
      <c r="A876" s="267"/>
      <c r="B876" s="267"/>
      <c r="C876" s="267"/>
      <c r="D876" s="267"/>
      <c r="E876" s="267"/>
      <c r="F876" s="267"/>
      <c r="G876" s="267"/>
      <c r="H876" s="267"/>
      <c r="I876" s="412"/>
      <c r="J876" s="267"/>
    </row>
    <row r="877" spans="1:10" ht="12.75">
      <c r="A877" s="267"/>
      <c r="B877" s="267"/>
      <c r="C877" s="267"/>
      <c r="D877" s="267"/>
      <c r="E877" s="267"/>
      <c r="F877" s="267"/>
      <c r="G877" s="267"/>
      <c r="H877" s="267"/>
      <c r="I877" s="412"/>
      <c r="J877" s="267"/>
    </row>
    <row r="878" spans="1:10" ht="12.75">
      <c r="A878" s="267"/>
      <c r="B878" s="267"/>
      <c r="C878" s="267"/>
      <c r="D878" s="267"/>
      <c r="E878" s="267"/>
      <c r="F878" s="267"/>
      <c r="G878" s="267"/>
      <c r="H878" s="267"/>
      <c r="I878" s="412"/>
      <c r="J878" s="267"/>
    </row>
    <row r="879" spans="1:10" ht="12.75">
      <c r="A879" s="267"/>
      <c r="B879" s="267"/>
      <c r="C879" s="267"/>
      <c r="D879" s="267"/>
      <c r="E879" s="267"/>
      <c r="F879" s="267"/>
      <c r="G879" s="267"/>
      <c r="H879" s="267"/>
      <c r="I879" s="412"/>
      <c r="J879" s="267"/>
    </row>
    <row r="880" spans="1:10" ht="12.75">
      <c r="A880" s="267"/>
      <c r="B880" s="267"/>
      <c r="C880" s="267"/>
      <c r="D880" s="267"/>
      <c r="E880" s="267"/>
      <c r="F880" s="267"/>
      <c r="G880" s="267"/>
      <c r="H880" s="267"/>
      <c r="I880" s="412"/>
      <c r="J880" s="267"/>
    </row>
    <row r="881" spans="1:10" ht="12.75">
      <c r="A881" s="267"/>
      <c r="B881" s="267"/>
      <c r="C881" s="267"/>
      <c r="D881" s="267"/>
      <c r="E881" s="267"/>
      <c r="F881" s="267"/>
      <c r="G881" s="267"/>
      <c r="H881" s="267"/>
      <c r="I881" s="412"/>
      <c r="J881" s="267"/>
    </row>
    <row r="882" spans="1:10" ht="12.75">
      <c r="A882" s="267"/>
      <c r="B882" s="267"/>
      <c r="C882" s="267"/>
      <c r="D882" s="267"/>
      <c r="E882" s="267"/>
      <c r="F882" s="267"/>
      <c r="G882" s="267"/>
      <c r="H882" s="267"/>
      <c r="I882" s="412"/>
      <c r="J882" s="267"/>
    </row>
    <row r="883" spans="1:10" ht="12.75">
      <c r="A883" s="267"/>
      <c r="B883" s="267"/>
      <c r="C883" s="267"/>
      <c r="D883" s="267"/>
      <c r="E883" s="267"/>
      <c r="F883" s="267"/>
      <c r="G883" s="267"/>
      <c r="H883" s="267"/>
      <c r="I883" s="412"/>
      <c r="J883" s="267"/>
    </row>
    <row r="884" spans="1:10" ht="12.75">
      <c r="A884" s="267"/>
      <c r="B884" s="267"/>
      <c r="C884" s="267"/>
      <c r="D884" s="267"/>
      <c r="E884" s="267"/>
      <c r="F884" s="267"/>
      <c r="G884" s="267"/>
      <c r="H884" s="267"/>
      <c r="I884" s="412"/>
      <c r="J884" s="267"/>
    </row>
    <row r="885" spans="1:10" ht="12.75">
      <c r="A885" s="267"/>
      <c r="B885" s="267"/>
      <c r="C885" s="267"/>
      <c r="D885" s="267"/>
      <c r="E885" s="267"/>
      <c r="F885" s="267"/>
      <c r="G885" s="267"/>
      <c r="H885" s="267"/>
      <c r="I885" s="412"/>
      <c r="J885" s="267"/>
    </row>
    <row r="886" spans="1:10" ht="12.75">
      <c r="A886" s="267"/>
      <c r="B886" s="267"/>
      <c r="C886" s="267"/>
      <c r="D886" s="267"/>
      <c r="E886" s="267"/>
      <c r="F886" s="267"/>
      <c r="G886" s="267"/>
      <c r="H886" s="267"/>
      <c r="I886" s="412"/>
      <c r="J886" s="267"/>
    </row>
    <row r="887" spans="1:10" ht="12.75">
      <c r="A887" s="267"/>
      <c r="B887" s="267"/>
      <c r="C887" s="267"/>
      <c r="D887" s="267"/>
      <c r="E887" s="267"/>
      <c r="F887" s="267"/>
      <c r="G887" s="267"/>
      <c r="H887" s="267"/>
      <c r="I887" s="412"/>
      <c r="J887" s="267"/>
    </row>
    <row r="888" spans="1:10" ht="12.75">
      <c r="A888" s="267"/>
      <c r="B888" s="267"/>
      <c r="C888" s="267"/>
      <c r="D888" s="267"/>
      <c r="E888" s="267"/>
      <c r="F888" s="267"/>
      <c r="G888" s="267"/>
      <c r="H888" s="267"/>
      <c r="I888" s="412"/>
      <c r="J888" s="267"/>
    </row>
    <row r="889" spans="1:10" ht="12.75">
      <c r="A889" s="267"/>
      <c r="B889" s="267"/>
      <c r="C889" s="267"/>
      <c r="D889" s="267"/>
      <c r="E889" s="267"/>
      <c r="F889" s="267"/>
      <c r="G889" s="267"/>
      <c r="H889" s="267"/>
      <c r="I889" s="412"/>
      <c r="J889" s="267"/>
    </row>
    <row r="890" spans="1:10" ht="12.75">
      <c r="A890" s="267"/>
      <c r="B890" s="267"/>
      <c r="C890" s="267"/>
      <c r="D890" s="267"/>
      <c r="E890" s="267"/>
      <c r="F890" s="267"/>
      <c r="G890" s="267"/>
      <c r="H890" s="267"/>
      <c r="I890" s="412"/>
      <c r="J890" s="267"/>
    </row>
    <row r="891" spans="1:10" ht="12.75">
      <c r="A891" s="267"/>
      <c r="B891" s="267"/>
      <c r="C891" s="267"/>
      <c r="D891" s="267"/>
      <c r="E891" s="267"/>
      <c r="F891" s="267"/>
      <c r="G891" s="267"/>
      <c r="H891" s="267"/>
      <c r="I891" s="412"/>
      <c r="J891" s="267"/>
    </row>
    <row r="892" spans="1:10" ht="12.75">
      <c r="A892" s="267"/>
      <c r="B892" s="267"/>
      <c r="C892" s="267"/>
      <c r="D892" s="267"/>
      <c r="E892" s="267"/>
      <c r="F892" s="267"/>
      <c r="G892" s="267"/>
      <c r="H892" s="267"/>
      <c r="I892" s="412"/>
      <c r="J892" s="267"/>
    </row>
    <row r="893" spans="1:10" ht="12.75">
      <c r="A893" s="267"/>
      <c r="B893" s="267"/>
      <c r="C893" s="267"/>
      <c r="D893" s="267"/>
      <c r="E893" s="267"/>
      <c r="F893" s="267"/>
      <c r="G893" s="267"/>
      <c r="H893" s="267"/>
      <c r="I893" s="412"/>
      <c r="J893" s="267"/>
    </row>
    <row r="894" spans="1:10" ht="12.75">
      <c r="A894" s="267"/>
      <c r="B894" s="267"/>
      <c r="C894" s="267"/>
      <c r="D894" s="267"/>
      <c r="E894" s="267"/>
      <c r="F894" s="267"/>
      <c r="G894" s="267"/>
      <c r="H894" s="267"/>
      <c r="I894" s="412"/>
      <c r="J894" s="267"/>
    </row>
    <row r="895" spans="1:10" ht="12.75">
      <c r="A895" s="267"/>
      <c r="B895" s="267"/>
      <c r="C895" s="267"/>
      <c r="D895" s="267"/>
      <c r="E895" s="267"/>
      <c r="F895" s="267"/>
      <c r="G895" s="267"/>
      <c r="H895" s="267"/>
      <c r="I895" s="412"/>
      <c r="J895" s="267"/>
    </row>
    <row r="896" spans="1:10" ht="12.75">
      <c r="A896" s="267"/>
      <c r="B896" s="267"/>
      <c r="C896" s="267"/>
      <c r="D896" s="267"/>
      <c r="E896" s="267"/>
      <c r="F896" s="267"/>
      <c r="G896" s="267"/>
      <c r="H896" s="267"/>
      <c r="I896" s="412"/>
      <c r="J896" s="267"/>
    </row>
    <row r="897" spans="1:10" ht="12.75">
      <c r="A897" s="267"/>
      <c r="B897" s="267"/>
      <c r="C897" s="267"/>
      <c r="D897" s="267"/>
      <c r="E897" s="267"/>
      <c r="F897" s="267"/>
      <c r="G897" s="267"/>
      <c r="H897" s="267"/>
      <c r="I897" s="412"/>
      <c r="J897" s="267"/>
    </row>
    <row r="898" spans="1:10" ht="12.75">
      <c r="A898" s="267"/>
      <c r="B898" s="267"/>
      <c r="C898" s="267"/>
      <c r="D898" s="267"/>
      <c r="E898" s="267"/>
      <c r="F898" s="267"/>
      <c r="G898" s="267"/>
      <c r="H898" s="267"/>
      <c r="I898" s="412"/>
      <c r="J898" s="267"/>
    </row>
    <row r="899" spans="1:10" ht="12.75">
      <c r="A899" s="267"/>
      <c r="B899" s="267"/>
      <c r="C899" s="267"/>
      <c r="D899" s="267"/>
      <c r="E899" s="267"/>
      <c r="F899" s="267"/>
      <c r="G899" s="267"/>
      <c r="H899" s="267"/>
      <c r="I899" s="412"/>
      <c r="J899" s="267"/>
    </row>
    <row r="900" spans="1:10" ht="12.75">
      <c r="A900" s="267"/>
      <c r="B900" s="267"/>
      <c r="C900" s="267"/>
      <c r="D900" s="267"/>
      <c r="E900" s="267"/>
      <c r="F900" s="267"/>
      <c r="G900" s="267"/>
      <c r="H900" s="267"/>
      <c r="I900" s="412"/>
      <c r="J900" s="267"/>
    </row>
    <row r="901" spans="1:10" ht="12.75">
      <c r="A901" s="267"/>
      <c r="B901" s="267"/>
      <c r="C901" s="267"/>
      <c r="D901" s="267"/>
      <c r="E901" s="267"/>
      <c r="F901" s="267"/>
      <c r="G901" s="267"/>
      <c r="H901" s="267"/>
      <c r="I901" s="412"/>
      <c r="J901" s="267"/>
    </row>
    <row r="902" spans="1:10" ht="12.75">
      <c r="A902" s="267"/>
      <c r="B902" s="267"/>
      <c r="C902" s="267"/>
      <c r="D902" s="267"/>
      <c r="E902" s="267"/>
      <c r="F902" s="267"/>
      <c r="G902" s="267"/>
      <c r="H902" s="267"/>
      <c r="I902" s="412"/>
      <c r="J902" s="267"/>
    </row>
    <row r="903" spans="1:10" ht="12.75">
      <c r="A903" s="267"/>
      <c r="B903" s="267"/>
      <c r="C903" s="267"/>
      <c r="D903" s="267"/>
      <c r="E903" s="267"/>
      <c r="F903" s="267"/>
      <c r="G903" s="267"/>
      <c r="H903" s="267"/>
      <c r="I903" s="412"/>
      <c r="J903" s="267"/>
    </row>
    <row r="904" spans="1:10" ht="12.75">
      <c r="A904" s="267"/>
      <c r="B904" s="267"/>
      <c r="C904" s="267"/>
      <c r="D904" s="267"/>
      <c r="E904" s="267"/>
      <c r="F904" s="267"/>
      <c r="G904" s="267"/>
      <c r="H904" s="267"/>
      <c r="I904" s="412"/>
      <c r="J904" s="267"/>
    </row>
    <row r="905" spans="1:10" ht="12.75">
      <c r="A905" s="267"/>
      <c r="B905" s="267"/>
      <c r="C905" s="267"/>
      <c r="D905" s="267"/>
      <c r="E905" s="267"/>
      <c r="F905" s="267"/>
      <c r="G905" s="267"/>
      <c r="H905" s="267"/>
      <c r="I905" s="412"/>
      <c r="J905" s="267"/>
    </row>
    <row r="906" spans="1:10" ht="12.75">
      <c r="A906" s="267"/>
      <c r="B906" s="267"/>
      <c r="C906" s="267"/>
      <c r="D906" s="267"/>
      <c r="E906" s="267"/>
      <c r="F906" s="267"/>
      <c r="G906" s="267"/>
      <c r="H906" s="267"/>
      <c r="I906" s="412"/>
      <c r="J906" s="267"/>
    </row>
    <row r="907" spans="1:10" ht="12.75">
      <c r="A907" s="267"/>
      <c r="B907" s="267"/>
      <c r="C907" s="267"/>
      <c r="D907" s="267"/>
      <c r="E907" s="267"/>
      <c r="F907" s="267"/>
      <c r="G907" s="267"/>
      <c r="H907" s="267"/>
      <c r="I907" s="412"/>
      <c r="J907" s="267"/>
    </row>
    <row r="908" spans="1:10" ht="12.75">
      <c r="A908" s="267"/>
      <c r="B908" s="267"/>
      <c r="C908" s="267"/>
      <c r="D908" s="267"/>
      <c r="E908" s="267"/>
      <c r="F908" s="267"/>
      <c r="G908" s="267"/>
      <c r="H908" s="267"/>
      <c r="I908" s="412"/>
      <c r="J908" s="267"/>
    </row>
    <row r="909" spans="1:10" ht="12.75">
      <c r="A909" s="267"/>
      <c r="B909" s="267"/>
      <c r="C909" s="267"/>
      <c r="D909" s="267"/>
      <c r="E909" s="267"/>
      <c r="F909" s="267"/>
      <c r="G909" s="267"/>
      <c r="H909" s="267"/>
      <c r="I909" s="412"/>
      <c r="J909" s="267"/>
    </row>
    <row r="910" spans="1:10" ht="12.75">
      <c r="A910" s="267"/>
      <c r="B910" s="267"/>
      <c r="C910" s="267"/>
      <c r="D910" s="267"/>
      <c r="E910" s="267"/>
      <c r="F910" s="267"/>
      <c r="G910" s="267"/>
      <c r="H910" s="267"/>
      <c r="I910" s="412"/>
      <c r="J910" s="267"/>
    </row>
    <row r="911" spans="1:10" ht="12.75">
      <c r="A911" s="267"/>
      <c r="B911" s="267"/>
      <c r="C911" s="267"/>
      <c r="D911" s="267"/>
      <c r="E911" s="267"/>
      <c r="F911" s="267"/>
      <c r="G911" s="267"/>
      <c r="H911" s="267"/>
      <c r="I911" s="412"/>
      <c r="J911" s="267"/>
    </row>
    <row r="912" spans="1:10" ht="12.75">
      <c r="A912" s="267"/>
      <c r="B912" s="267"/>
      <c r="C912" s="267"/>
      <c r="D912" s="267"/>
      <c r="E912" s="267"/>
      <c r="F912" s="267"/>
      <c r="G912" s="267"/>
      <c r="H912" s="267"/>
      <c r="I912" s="412"/>
      <c r="J912" s="267"/>
    </row>
    <row r="913" spans="1:10" ht="12.75">
      <c r="A913" s="267"/>
      <c r="B913" s="267"/>
      <c r="C913" s="267"/>
      <c r="D913" s="267"/>
      <c r="E913" s="267"/>
      <c r="F913" s="267"/>
      <c r="G913" s="267"/>
      <c r="H913" s="267"/>
      <c r="I913" s="412"/>
      <c r="J913" s="267"/>
    </row>
    <row r="914" spans="1:10" ht="12.75">
      <c r="A914" s="267"/>
      <c r="B914" s="267"/>
      <c r="C914" s="267"/>
      <c r="D914" s="267"/>
      <c r="E914" s="267"/>
      <c r="F914" s="267"/>
      <c r="G914" s="267"/>
      <c r="H914" s="267"/>
      <c r="I914" s="412"/>
      <c r="J914" s="267"/>
    </row>
    <row r="915" spans="1:10" ht="12.75">
      <c r="A915" s="267"/>
      <c r="B915" s="267"/>
      <c r="C915" s="267"/>
      <c r="D915" s="267"/>
      <c r="E915" s="267"/>
      <c r="F915" s="267"/>
      <c r="G915" s="267"/>
      <c r="H915" s="267"/>
      <c r="I915" s="412"/>
      <c r="J915" s="267"/>
    </row>
    <row r="916" spans="1:10" ht="12.75">
      <c r="A916" s="267"/>
      <c r="B916" s="267"/>
      <c r="C916" s="267"/>
      <c r="D916" s="267"/>
      <c r="E916" s="267"/>
      <c r="F916" s="267"/>
      <c r="G916" s="267"/>
      <c r="H916" s="267"/>
      <c r="I916" s="412"/>
      <c r="J916" s="267"/>
    </row>
    <row r="917" spans="1:10" ht="12.75">
      <c r="A917" s="267"/>
      <c r="B917" s="267"/>
      <c r="C917" s="267"/>
      <c r="D917" s="267"/>
      <c r="E917" s="267"/>
      <c r="F917" s="267"/>
      <c r="G917" s="267"/>
      <c r="H917" s="267"/>
      <c r="I917" s="412"/>
      <c r="J917" s="267"/>
    </row>
    <row r="918" spans="1:10" ht="12.75">
      <c r="A918" s="267"/>
      <c r="B918" s="267"/>
      <c r="C918" s="267"/>
      <c r="D918" s="267"/>
      <c r="E918" s="267"/>
      <c r="F918" s="267"/>
      <c r="G918" s="267"/>
      <c r="H918" s="267"/>
      <c r="I918" s="412"/>
      <c r="J918" s="267"/>
    </row>
    <row r="919" spans="1:10" ht="12.75">
      <c r="A919" s="267"/>
      <c r="B919" s="267"/>
      <c r="C919" s="267"/>
      <c r="D919" s="267"/>
      <c r="E919" s="267"/>
      <c r="F919" s="267"/>
      <c r="G919" s="267"/>
      <c r="H919" s="267"/>
      <c r="I919" s="412"/>
      <c r="J919" s="267"/>
    </row>
    <row r="920" spans="1:10" ht="12.75">
      <c r="A920" s="267"/>
      <c r="B920" s="267"/>
      <c r="C920" s="267"/>
      <c r="D920" s="267"/>
      <c r="E920" s="267"/>
      <c r="F920" s="267"/>
      <c r="G920" s="267"/>
      <c r="H920" s="267"/>
      <c r="I920" s="412"/>
      <c r="J920" s="267"/>
    </row>
    <row r="921" spans="1:10" ht="12.75">
      <c r="A921" s="267"/>
      <c r="B921" s="267"/>
      <c r="C921" s="267"/>
      <c r="D921" s="267"/>
      <c r="E921" s="267"/>
      <c r="F921" s="267"/>
      <c r="G921" s="267"/>
      <c r="H921" s="267"/>
      <c r="I921" s="412"/>
      <c r="J921" s="267"/>
    </row>
    <row r="922" spans="1:10" ht="12.75">
      <c r="A922" s="267"/>
      <c r="B922" s="267"/>
      <c r="C922" s="267"/>
      <c r="D922" s="267"/>
      <c r="E922" s="267"/>
      <c r="F922" s="267"/>
      <c r="G922" s="267"/>
      <c r="H922" s="267"/>
      <c r="I922" s="412"/>
      <c r="J922" s="267"/>
    </row>
    <row r="923" spans="1:10" ht="12.75">
      <c r="A923" s="267"/>
      <c r="B923" s="267"/>
      <c r="C923" s="267"/>
      <c r="D923" s="267"/>
      <c r="E923" s="267"/>
      <c r="F923" s="267"/>
      <c r="G923" s="267"/>
      <c r="H923" s="267"/>
      <c r="I923" s="412"/>
      <c r="J923" s="267"/>
    </row>
    <row r="924" spans="1:10" ht="12.75">
      <c r="A924" s="267"/>
      <c r="B924" s="267"/>
      <c r="C924" s="267"/>
      <c r="D924" s="267"/>
      <c r="E924" s="267"/>
      <c r="F924" s="267"/>
      <c r="G924" s="267"/>
      <c r="H924" s="267"/>
      <c r="I924" s="412"/>
      <c r="J924" s="267"/>
    </row>
    <row r="925" spans="1:10" ht="12.75">
      <c r="A925" s="267"/>
      <c r="B925" s="267"/>
      <c r="C925" s="267"/>
      <c r="D925" s="267"/>
      <c r="E925" s="267"/>
      <c r="F925" s="267"/>
      <c r="G925" s="267"/>
      <c r="H925" s="267"/>
      <c r="I925" s="412"/>
      <c r="J925" s="267"/>
    </row>
    <row r="926" spans="1:10" ht="12.75">
      <c r="A926" s="267"/>
      <c r="B926" s="267"/>
      <c r="C926" s="267"/>
      <c r="D926" s="267"/>
      <c r="E926" s="267"/>
      <c r="F926" s="267"/>
      <c r="G926" s="267"/>
      <c r="H926" s="267"/>
      <c r="I926" s="412"/>
      <c r="J926" s="267"/>
    </row>
    <row r="927" spans="1:10" ht="12.75">
      <c r="A927" s="267"/>
      <c r="B927" s="267"/>
      <c r="C927" s="267"/>
      <c r="D927" s="267"/>
      <c r="E927" s="267"/>
      <c r="F927" s="267"/>
      <c r="G927" s="267"/>
      <c r="H927" s="267"/>
      <c r="I927" s="412"/>
      <c r="J927" s="267"/>
    </row>
    <row r="928" spans="1:10" ht="12.75">
      <c r="A928" s="267"/>
      <c r="B928" s="267"/>
      <c r="C928" s="267"/>
      <c r="D928" s="267"/>
      <c r="E928" s="267"/>
      <c r="F928" s="267"/>
      <c r="G928" s="267"/>
      <c r="H928" s="267"/>
      <c r="I928" s="412"/>
      <c r="J928" s="267"/>
    </row>
    <row r="929" spans="1:10" ht="12.75">
      <c r="A929" s="267"/>
      <c r="B929" s="267"/>
      <c r="C929" s="267"/>
      <c r="D929" s="267"/>
      <c r="E929" s="267"/>
      <c r="F929" s="267"/>
      <c r="G929" s="267"/>
      <c r="H929" s="267"/>
      <c r="I929" s="412"/>
      <c r="J929" s="267"/>
    </row>
    <row r="930" spans="1:10" ht="12.75">
      <c r="A930" s="267"/>
      <c r="B930" s="267"/>
      <c r="C930" s="267"/>
      <c r="D930" s="267"/>
      <c r="E930" s="267"/>
      <c r="F930" s="267"/>
      <c r="G930" s="267"/>
      <c r="H930" s="267"/>
      <c r="I930" s="412"/>
      <c r="J930" s="267"/>
    </row>
    <row r="931" spans="1:10" ht="12.75">
      <c r="A931" s="267"/>
      <c r="B931" s="267"/>
      <c r="C931" s="267"/>
      <c r="D931" s="267"/>
      <c r="E931" s="267"/>
      <c r="F931" s="267"/>
      <c r="G931" s="267"/>
      <c r="H931" s="267"/>
      <c r="I931" s="412"/>
      <c r="J931" s="267"/>
    </row>
    <row r="932" spans="1:10" ht="12.75">
      <c r="A932" s="267"/>
      <c r="B932" s="267"/>
      <c r="C932" s="267"/>
      <c r="D932" s="267"/>
      <c r="E932" s="267"/>
      <c r="F932" s="267"/>
      <c r="G932" s="267"/>
      <c r="H932" s="267"/>
      <c r="I932" s="412"/>
      <c r="J932" s="267"/>
    </row>
    <row r="933" spans="1:10" ht="12.75">
      <c r="A933" s="267"/>
      <c r="B933" s="267"/>
      <c r="C933" s="267"/>
      <c r="D933" s="267"/>
      <c r="E933" s="267"/>
      <c r="F933" s="267"/>
      <c r="G933" s="267"/>
      <c r="H933" s="267"/>
      <c r="I933" s="412"/>
      <c r="J933" s="267"/>
    </row>
    <row r="934" spans="1:10" ht="12.75">
      <c r="A934" s="267"/>
      <c r="B934" s="267"/>
      <c r="C934" s="267"/>
      <c r="D934" s="267"/>
      <c r="E934" s="267"/>
      <c r="F934" s="267"/>
      <c r="G934" s="267"/>
      <c r="H934" s="267"/>
      <c r="I934" s="412"/>
      <c r="J934" s="267"/>
    </row>
    <row r="935" spans="1:10" ht="12.75">
      <c r="A935" s="267"/>
      <c r="B935" s="267"/>
      <c r="C935" s="267"/>
      <c r="D935" s="267"/>
      <c r="E935" s="267"/>
      <c r="F935" s="267"/>
      <c r="G935" s="267"/>
      <c r="H935" s="267"/>
      <c r="I935" s="412"/>
      <c r="J935" s="267"/>
    </row>
    <row r="936" spans="1:10" ht="12.75">
      <c r="A936" s="267"/>
      <c r="B936" s="267"/>
      <c r="C936" s="267"/>
      <c r="D936" s="267"/>
      <c r="E936" s="267"/>
      <c r="F936" s="267"/>
      <c r="G936" s="267"/>
      <c r="H936" s="267"/>
      <c r="I936" s="412"/>
      <c r="J936" s="267"/>
    </row>
    <row r="937" spans="1:10" ht="12.75">
      <c r="A937" s="267"/>
      <c r="B937" s="267"/>
      <c r="C937" s="267"/>
      <c r="D937" s="267"/>
      <c r="E937" s="267"/>
      <c r="F937" s="267"/>
      <c r="G937" s="267"/>
      <c r="H937" s="267"/>
      <c r="I937" s="412"/>
      <c r="J937" s="267"/>
    </row>
    <row r="938" spans="1:10" ht="12.75">
      <c r="A938" s="267"/>
      <c r="B938" s="267"/>
      <c r="C938" s="267"/>
      <c r="D938" s="267"/>
      <c r="E938" s="267"/>
      <c r="F938" s="267"/>
      <c r="G938" s="267"/>
      <c r="H938" s="267"/>
      <c r="I938" s="412"/>
      <c r="J938" s="267"/>
    </row>
    <row r="939" spans="1:10" ht="12.75">
      <c r="A939" s="267"/>
      <c r="B939" s="267"/>
      <c r="C939" s="267"/>
      <c r="D939" s="267"/>
      <c r="E939" s="267"/>
      <c r="F939" s="267"/>
      <c r="G939" s="267"/>
      <c r="H939" s="267"/>
      <c r="I939" s="412"/>
      <c r="J939" s="267"/>
    </row>
    <row r="940" spans="1:10" ht="12.75">
      <c r="A940" s="267"/>
      <c r="B940" s="267"/>
      <c r="C940" s="267"/>
      <c r="D940" s="267"/>
      <c r="E940" s="267"/>
      <c r="F940" s="267"/>
      <c r="G940" s="267"/>
      <c r="H940" s="267"/>
      <c r="I940" s="412"/>
      <c r="J940" s="267"/>
    </row>
    <row r="941" spans="1:10" ht="12.75">
      <c r="A941" s="267"/>
      <c r="B941" s="267"/>
      <c r="C941" s="267"/>
      <c r="D941" s="267"/>
      <c r="E941" s="267"/>
      <c r="F941" s="267"/>
      <c r="G941" s="267"/>
      <c r="H941" s="267"/>
      <c r="I941" s="412"/>
      <c r="J941" s="267"/>
    </row>
    <row r="942" spans="1:10" ht="12.75">
      <c r="A942" s="267"/>
      <c r="B942" s="267"/>
      <c r="C942" s="267"/>
      <c r="D942" s="267"/>
      <c r="E942" s="267"/>
      <c r="F942" s="267"/>
      <c r="G942" s="267"/>
      <c r="H942" s="267"/>
      <c r="I942" s="412"/>
      <c r="J942" s="267"/>
    </row>
    <row r="943" spans="1:10" ht="12.75">
      <c r="A943" s="267"/>
      <c r="B943" s="267"/>
      <c r="C943" s="267"/>
      <c r="D943" s="267"/>
      <c r="E943" s="267"/>
      <c r="F943" s="267"/>
      <c r="G943" s="267"/>
      <c r="H943" s="267"/>
      <c r="I943" s="412"/>
      <c r="J943" s="267"/>
    </row>
    <row r="944" spans="1:10" ht="12.75">
      <c r="A944" s="267"/>
      <c r="B944" s="267"/>
      <c r="C944" s="267"/>
      <c r="D944" s="267"/>
      <c r="E944" s="267"/>
      <c r="F944" s="267"/>
      <c r="G944" s="267"/>
      <c r="H944" s="267"/>
      <c r="I944" s="412"/>
      <c r="J944" s="267"/>
    </row>
    <row r="945" spans="1:10" ht="12.75">
      <c r="A945" s="267"/>
      <c r="B945" s="267"/>
      <c r="C945" s="267"/>
      <c r="D945" s="267"/>
      <c r="E945" s="267"/>
      <c r="F945" s="267"/>
      <c r="G945" s="267"/>
      <c r="H945" s="267"/>
      <c r="I945" s="412"/>
      <c r="J945" s="267"/>
    </row>
    <row r="946" spans="1:10" ht="12.75">
      <c r="A946" s="267"/>
      <c r="B946" s="267"/>
      <c r="C946" s="267"/>
      <c r="D946" s="267"/>
      <c r="E946" s="267"/>
      <c r="F946" s="267"/>
      <c r="G946" s="267"/>
      <c r="H946" s="267"/>
      <c r="I946" s="412"/>
      <c r="J946" s="267"/>
    </row>
    <row r="947" spans="1:10" ht="12.75">
      <c r="A947" s="267"/>
      <c r="B947" s="267"/>
      <c r="C947" s="267"/>
      <c r="D947" s="267"/>
      <c r="E947" s="267"/>
      <c r="F947" s="267"/>
      <c r="G947" s="267"/>
      <c r="H947" s="267"/>
      <c r="I947" s="412"/>
      <c r="J947" s="267"/>
    </row>
    <row r="948" spans="1:10" ht="12.75">
      <c r="A948" s="267"/>
      <c r="B948" s="267"/>
      <c r="C948" s="267"/>
      <c r="D948" s="267"/>
      <c r="E948" s="267"/>
      <c r="F948" s="267"/>
      <c r="G948" s="267"/>
      <c r="H948" s="267"/>
      <c r="I948" s="412"/>
      <c r="J948" s="267"/>
    </row>
    <row r="949" spans="1:10" ht="12.75">
      <c r="A949" s="267"/>
      <c r="B949" s="267"/>
      <c r="C949" s="267"/>
      <c r="D949" s="267"/>
      <c r="E949" s="267"/>
      <c r="F949" s="267"/>
      <c r="G949" s="267"/>
      <c r="H949" s="267"/>
      <c r="I949" s="412"/>
      <c r="J949" s="267"/>
    </row>
    <row r="950" spans="1:10" ht="12.75">
      <c r="A950" s="267"/>
      <c r="B950" s="267"/>
      <c r="C950" s="267"/>
      <c r="D950" s="267"/>
      <c r="E950" s="267"/>
      <c r="F950" s="267"/>
      <c r="G950" s="267"/>
      <c r="H950" s="267"/>
      <c r="I950" s="412"/>
      <c r="J950" s="267"/>
    </row>
    <row r="951" spans="1:10" ht="12.75">
      <c r="A951" s="267"/>
      <c r="B951" s="267"/>
      <c r="C951" s="267"/>
      <c r="D951" s="267"/>
      <c r="E951" s="267"/>
      <c r="F951" s="267"/>
      <c r="G951" s="267"/>
      <c r="H951" s="267"/>
      <c r="I951" s="412"/>
      <c r="J951" s="267"/>
    </row>
    <row r="952" spans="1:10" ht="12.75">
      <c r="A952" s="267"/>
      <c r="B952" s="267"/>
      <c r="C952" s="267"/>
      <c r="D952" s="267"/>
      <c r="E952" s="267"/>
      <c r="F952" s="267"/>
      <c r="G952" s="267"/>
      <c r="H952" s="267"/>
      <c r="I952" s="412"/>
      <c r="J952" s="267"/>
    </row>
    <row r="953" spans="1:10" ht="12.75">
      <c r="A953" s="267"/>
      <c r="B953" s="267"/>
      <c r="C953" s="267"/>
      <c r="D953" s="267"/>
      <c r="E953" s="267"/>
      <c r="F953" s="267"/>
      <c r="G953" s="267"/>
      <c r="H953" s="267"/>
      <c r="I953" s="412"/>
      <c r="J953" s="267"/>
    </row>
    <row r="954" spans="1:10" ht="12.75">
      <c r="A954" s="267"/>
      <c r="B954" s="267"/>
      <c r="C954" s="267"/>
      <c r="D954" s="267"/>
      <c r="E954" s="267"/>
      <c r="F954" s="267"/>
      <c r="G954" s="267"/>
      <c r="H954" s="267"/>
      <c r="I954" s="412"/>
      <c r="J954" s="267"/>
    </row>
    <row r="955" spans="1:10" ht="12.75">
      <c r="A955" s="267"/>
      <c r="B955" s="267"/>
      <c r="C955" s="267"/>
      <c r="D955" s="267"/>
      <c r="E955" s="267"/>
      <c r="F955" s="267"/>
      <c r="G955" s="267"/>
      <c r="H955" s="267"/>
      <c r="I955" s="412"/>
      <c r="J955" s="267"/>
    </row>
    <row r="956" spans="1:10" ht="12.75">
      <c r="A956" s="267"/>
      <c r="B956" s="267"/>
      <c r="C956" s="267"/>
      <c r="D956" s="267"/>
      <c r="E956" s="267"/>
      <c r="F956" s="267"/>
      <c r="G956" s="267"/>
      <c r="H956" s="267"/>
      <c r="I956" s="412"/>
      <c r="J956" s="267"/>
    </row>
    <row r="957" spans="1:10" ht="12.75">
      <c r="A957" s="267"/>
      <c r="B957" s="267"/>
      <c r="C957" s="267"/>
      <c r="D957" s="267"/>
      <c r="E957" s="267"/>
      <c r="F957" s="267"/>
      <c r="G957" s="267"/>
      <c r="H957" s="267"/>
      <c r="I957" s="412"/>
      <c r="J957" s="267"/>
    </row>
    <row r="958" spans="1:10" ht="12.75">
      <c r="A958" s="267"/>
      <c r="B958" s="267"/>
      <c r="C958" s="267"/>
      <c r="D958" s="267"/>
      <c r="E958" s="267"/>
      <c r="F958" s="267"/>
      <c r="G958" s="267"/>
      <c r="H958" s="267"/>
      <c r="I958" s="412"/>
      <c r="J958" s="267"/>
    </row>
    <row r="959" spans="1:10" ht="12.75">
      <c r="A959" s="267"/>
      <c r="B959" s="267"/>
      <c r="C959" s="267"/>
      <c r="D959" s="267"/>
      <c r="E959" s="267"/>
      <c r="F959" s="267"/>
      <c r="G959" s="267"/>
      <c r="H959" s="267"/>
      <c r="I959" s="412"/>
      <c r="J959" s="267"/>
    </row>
    <row r="960" spans="1:10" ht="12.75">
      <c r="A960" s="267"/>
      <c r="B960" s="267"/>
      <c r="C960" s="267"/>
      <c r="D960" s="267"/>
      <c r="E960" s="267"/>
      <c r="F960" s="267"/>
      <c r="G960" s="267"/>
      <c r="H960" s="267"/>
      <c r="I960" s="412"/>
      <c r="J960" s="267"/>
    </row>
    <row r="961" spans="1:10" ht="12.75">
      <c r="A961" s="267"/>
      <c r="B961" s="267"/>
      <c r="C961" s="267"/>
      <c r="D961" s="267"/>
      <c r="E961" s="267"/>
      <c r="F961" s="267"/>
      <c r="G961" s="267"/>
      <c r="H961" s="267"/>
      <c r="I961" s="412"/>
      <c r="J961" s="267"/>
    </row>
    <row r="962" spans="1:10" ht="12.75">
      <c r="A962" s="267"/>
      <c r="B962" s="267"/>
      <c r="C962" s="267"/>
      <c r="D962" s="267"/>
      <c r="E962" s="267"/>
      <c r="F962" s="267"/>
      <c r="G962" s="267"/>
      <c r="H962" s="267"/>
      <c r="I962" s="412"/>
      <c r="J962" s="267"/>
    </row>
    <row r="963" spans="1:10" ht="12.75">
      <c r="A963" s="267"/>
      <c r="B963" s="267"/>
      <c r="C963" s="267"/>
      <c r="D963" s="267"/>
      <c r="E963" s="267"/>
      <c r="F963" s="267"/>
      <c r="G963" s="267"/>
      <c r="H963" s="267"/>
      <c r="I963" s="412"/>
      <c r="J963" s="267"/>
    </row>
    <row r="964" spans="1:10" ht="12.75">
      <c r="A964" s="267"/>
      <c r="B964" s="267"/>
      <c r="C964" s="267"/>
      <c r="D964" s="267"/>
      <c r="E964" s="267"/>
      <c r="F964" s="267"/>
      <c r="G964" s="267"/>
      <c r="H964" s="267"/>
      <c r="I964" s="412"/>
      <c r="J964" s="267"/>
    </row>
    <row r="965" spans="1:10" ht="12.75">
      <c r="A965" s="267"/>
      <c r="B965" s="267"/>
      <c r="C965" s="267"/>
      <c r="D965" s="267"/>
      <c r="E965" s="267"/>
      <c r="F965" s="267"/>
      <c r="G965" s="267"/>
      <c r="H965" s="267"/>
      <c r="I965" s="412"/>
      <c r="J965" s="267"/>
    </row>
    <row r="966" spans="1:10" ht="12.75">
      <c r="A966" s="267"/>
      <c r="B966" s="267"/>
      <c r="C966" s="267"/>
      <c r="D966" s="267"/>
      <c r="E966" s="267"/>
      <c r="F966" s="267"/>
      <c r="G966" s="267"/>
      <c r="H966" s="267"/>
      <c r="I966" s="412"/>
      <c r="J966" s="267"/>
    </row>
    <row r="967" spans="1:10" ht="12.75">
      <c r="A967" s="267"/>
      <c r="B967" s="267"/>
      <c r="C967" s="267"/>
      <c r="D967" s="267"/>
      <c r="E967" s="267"/>
      <c r="F967" s="267"/>
      <c r="G967" s="267"/>
      <c r="H967" s="267"/>
      <c r="I967" s="412"/>
      <c r="J967" s="267"/>
    </row>
    <row r="968" spans="1:10" ht="12.75">
      <c r="A968" s="267"/>
      <c r="B968" s="267"/>
      <c r="C968" s="267"/>
      <c r="D968" s="267"/>
      <c r="E968" s="267"/>
      <c r="F968" s="267"/>
      <c r="G968" s="267"/>
      <c r="H968" s="267"/>
      <c r="I968" s="412"/>
      <c r="J968" s="267"/>
    </row>
    <row r="969" spans="1:10" ht="12.75">
      <c r="A969" s="267"/>
      <c r="B969" s="267"/>
      <c r="C969" s="267"/>
      <c r="D969" s="267"/>
      <c r="E969" s="267"/>
      <c r="F969" s="267"/>
      <c r="G969" s="267"/>
      <c r="H969" s="267"/>
      <c r="I969" s="412"/>
      <c r="J969" s="267"/>
    </row>
    <row r="970" spans="1:10" ht="12.75">
      <c r="A970" s="267"/>
      <c r="B970" s="267"/>
      <c r="C970" s="267"/>
      <c r="D970" s="267"/>
      <c r="E970" s="267"/>
      <c r="F970" s="267"/>
      <c r="G970" s="267"/>
      <c r="H970" s="267"/>
      <c r="I970" s="412"/>
      <c r="J970" s="267"/>
    </row>
    <row r="971" spans="1:10" ht="12.75">
      <c r="A971" s="267"/>
      <c r="B971" s="267"/>
      <c r="C971" s="267"/>
      <c r="D971" s="267"/>
      <c r="E971" s="267"/>
      <c r="F971" s="267"/>
      <c r="G971" s="267"/>
      <c r="H971" s="267"/>
      <c r="I971" s="412"/>
      <c r="J971" s="267"/>
    </row>
    <row r="972" spans="1:10" ht="12.75">
      <c r="A972" s="267"/>
      <c r="B972" s="267"/>
      <c r="C972" s="267"/>
      <c r="D972" s="267"/>
      <c r="E972" s="267"/>
      <c r="F972" s="267"/>
      <c r="G972" s="267"/>
      <c r="H972" s="267"/>
      <c r="I972" s="412"/>
      <c r="J972" s="267"/>
    </row>
    <row r="973" spans="1:10" ht="12.75">
      <c r="A973" s="267"/>
      <c r="B973" s="267"/>
      <c r="C973" s="267"/>
      <c r="D973" s="267"/>
      <c r="E973" s="267"/>
      <c r="F973" s="267"/>
      <c r="G973" s="267"/>
      <c r="H973" s="267"/>
      <c r="I973" s="412"/>
      <c r="J973" s="267"/>
    </row>
    <row r="974" spans="1:10" ht="12.75">
      <c r="A974" s="267"/>
      <c r="B974" s="267"/>
      <c r="C974" s="267"/>
      <c r="D974" s="267"/>
      <c r="E974" s="267"/>
      <c r="F974" s="267"/>
      <c r="G974" s="267"/>
      <c r="H974" s="267"/>
      <c r="I974" s="412"/>
      <c r="J974" s="267"/>
    </row>
    <row r="975" spans="1:10" ht="12.75">
      <c r="A975" s="267"/>
      <c r="B975" s="267"/>
      <c r="C975" s="267"/>
      <c r="D975" s="267"/>
      <c r="E975" s="267"/>
      <c r="F975" s="267"/>
      <c r="G975" s="267"/>
      <c r="H975" s="267"/>
      <c r="I975" s="412"/>
      <c r="J975" s="267"/>
    </row>
    <row r="976" spans="1:10" ht="12.75">
      <c r="A976" s="267"/>
      <c r="B976" s="267"/>
      <c r="C976" s="267"/>
      <c r="D976" s="267"/>
      <c r="E976" s="267"/>
      <c r="F976" s="267"/>
      <c r="G976" s="267"/>
      <c r="H976" s="267"/>
      <c r="I976" s="412"/>
      <c r="J976" s="267"/>
    </row>
    <row r="977" spans="1:10" ht="12.75">
      <c r="A977" s="267"/>
      <c r="B977" s="267"/>
      <c r="C977" s="267"/>
      <c r="D977" s="267"/>
      <c r="E977" s="267"/>
      <c r="F977" s="267"/>
      <c r="G977" s="267"/>
      <c r="H977" s="267"/>
      <c r="I977" s="412"/>
      <c r="J977" s="267"/>
    </row>
    <row r="978" spans="1:10" ht="12.75">
      <c r="A978" s="267"/>
      <c r="B978" s="267"/>
      <c r="C978" s="267"/>
      <c r="D978" s="267"/>
      <c r="E978" s="267"/>
      <c r="F978" s="267"/>
      <c r="G978" s="267"/>
      <c r="H978" s="267"/>
      <c r="I978" s="412"/>
      <c r="J978" s="267"/>
    </row>
    <row r="979" spans="1:10" ht="12.75">
      <c r="A979" s="267"/>
      <c r="B979" s="267"/>
      <c r="C979" s="267"/>
      <c r="D979" s="267"/>
      <c r="E979" s="267"/>
      <c r="F979" s="267"/>
      <c r="G979" s="267"/>
      <c r="H979" s="267"/>
      <c r="I979" s="412"/>
      <c r="J979" s="267"/>
    </row>
    <row r="980" spans="1:10" ht="12.75">
      <c r="A980" s="267"/>
      <c r="B980" s="267"/>
      <c r="C980" s="267"/>
      <c r="D980" s="267"/>
      <c r="E980" s="267"/>
      <c r="F980" s="267"/>
      <c r="G980" s="267"/>
      <c r="H980" s="267"/>
      <c r="I980" s="412"/>
      <c r="J980" s="267"/>
    </row>
    <row r="981" spans="1:10" ht="12.75">
      <c r="A981" s="267"/>
      <c r="B981" s="267"/>
      <c r="C981" s="267"/>
      <c r="D981" s="267"/>
      <c r="E981" s="267"/>
      <c r="F981" s="267"/>
      <c r="G981" s="267"/>
      <c r="H981" s="267"/>
      <c r="I981" s="412"/>
      <c r="J981" s="267"/>
    </row>
    <row r="982" spans="1:10" ht="12.75">
      <c r="A982" s="267"/>
      <c r="B982" s="267"/>
      <c r="C982" s="267"/>
      <c r="D982" s="267"/>
      <c r="E982" s="267"/>
      <c r="F982" s="267"/>
      <c r="G982" s="267"/>
      <c r="H982" s="267"/>
      <c r="I982" s="412"/>
      <c r="J982" s="267"/>
    </row>
    <row r="983" spans="1:10" ht="12.75">
      <c r="A983" s="267"/>
      <c r="B983" s="267"/>
      <c r="C983" s="267"/>
      <c r="D983" s="267"/>
      <c r="E983" s="267"/>
      <c r="F983" s="267"/>
      <c r="G983" s="267"/>
      <c r="H983" s="267"/>
      <c r="I983" s="412"/>
      <c r="J983" s="267"/>
    </row>
    <row r="984" spans="1:10" ht="12.75">
      <c r="A984" s="267"/>
      <c r="B984" s="267"/>
      <c r="C984" s="267"/>
      <c r="D984" s="267"/>
      <c r="E984" s="267"/>
      <c r="F984" s="267"/>
      <c r="G984" s="267"/>
      <c r="H984" s="267"/>
      <c r="I984" s="412"/>
      <c r="J984" s="267"/>
    </row>
    <row r="985" spans="1:10" ht="12.75">
      <c r="A985" s="267"/>
      <c r="B985" s="267"/>
      <c r="C985" s="267"/>
      <c r="D985" s="267"/>
      <c r="E985" s="267"/>
      <c r="F985" s="267"/>
      <c r="G985" s="267"/>
      <c r="H985" s="267"/>
      <c r="I985" s="412"/>
      <c r="J985" s="267"/>
    </row>
    <row r="986" spans="1:10" ht="12.75">
      <c r="A986" s="267"/>
      <c r="B986" s="267"/>
      <c r="C986" s="267"/>
      <c r="D986" s="267"/>
      <c r="E986" s="267"/>
      <c r="F986" s="267"/>
      <c r="G986" s="267"/>
      <c r="H986" s="267"/>
      <c r="I986" s="412"/>
      <c r="J986" s="267"/>
    </row>
    <row r="987" spans="1:10" ht="12.75">
      <c r="A987" s="267"/>
      <c r="B987" s="267"/>
      <c r="C987" s="267"/>
      <c r="D987" s="267"/>
      <c r="E987" s="267"/>
      <c r="F987" s="267"/>
      <c r="G987" s="267"/>
      <c r="H987" s="267"/>
      <c r="I987" s="412"/>
      <c r="J987" s="267"/>
    </row>
    <row r="988" spans="1:10" ht="12.75">
      <c r="A988" s="267"/>
      <c r="B988" s="267"/>
      <c r="C988" s="267"/>
      <c r="D988" s="267"/>
      <c r="E988" s="267"/>
      <c r="F988" s="267"/>
      <c r="G988" s="267"/>
      <c r="H988" s="267"/>
      <c r="I988" s="412"/>
      <c r="J988" s="267"/>
    </row>
    <row r="989" spans="1:10" ht="12.75">
      <c r="A989" s="267"/>
      <c r="B989" s="267"/>
      <c r="C989" s="267"/>
      <c r="D989" s="267"/>
      <c r="E989" s="267"/>
      <c r="F989" s="267"/>
      <c r="G989" s="267"/>
      <c r="H989" s="267"/>
      <c r="I989" s="412"/>
      <c r="J989" s="267"/>
    </row>
    <row r="990" spans="1:10" ht="12.75">
      <c r="A990" s="267"/>
      <c r="B990" s="267"/>
      <c r="C990" s="267"/>
      <c r="D990" s="267"/>
      <c r="E990" s="267"/>
      <c r="F990" s="267"/>
      <c r="G990" s="267"/>
      <c r="H990" s="267"/>
      <c r="I990" s="412"/>
      <c r="J990" s="267"/>
    </row>
    <row r="991" spans="1:10" ht="12.75">
      <c r="A991" s="267"/>
      <c r="B991" s="267"/>
      <c r="C991" s="267"/>
      <c r="D991" s="267"/>
      <c r="E991" s="267"/>
      <c r="F991" s="267"/>
      <c r="G991" s="267"/>
      <c r="H991" s="267"/>
      <c r="I991" s="412"/>
      <c r="J991" s="267"/>
    </row>
    <row r="992" spans="1:10" ht="12.75">
      <c r="A992" s="267"/>
      <c r="B992" s="267"/>
      <c r="C992" s="267"/>
      <c r="D992" s="267"/>
      <c r="E992" s="267"/>
      <c r="F992" s="267"/>
      <c r="G992" s="267"/>
      <c r="H992" s="267"/>
      <c r="I992" s="412"/>
      <c r="J992" s="267"/>
    </row>
    <row r="993" spans="1:10" ht="12.75">
      <c r="A993" s="267"/>
      <c r="B993" s="267"/>
      <c r="C993" s="267"/>
      <c r="D993" s="267"/>
      <c r="E993" s="267"/>
      <c r="F993" s="267"/>
      <c r="G993" s="267"/>
      <c r="H993" s="267"/>
      <c r="I993" s="412"/>
      <c r="J993" s="267"/>
    </row>
    <row r="994" spans="1:10" ht="12.75">
      <c r="A994" s="267"/>
      <c r="B994" s="267"/>
      <c r="C994" s="267"/>
      <c r="D994" s="267"/>
      <c r="E994" s="267"/>
      <c r="F994" s="267"/>
      <c r="G994" s="267"/>
      <c r="H994" s="267"/>
      <c r="I994" s="412"/>
      <c r="J994" s="267"/>
    </row>
    <row r="995" spans="1:10" ht="12.75">
      <c r="A995" s="267"/>
      <c r="B995" s="267"/>
      <c r="C995" s="267"/>
      <c r="D995" s="267"/>
      <c r="E995" s="267"/>
      <c r="F995" s="267"/>
      <c r="G995" s="267"/>
      <c r="H995" s="267"/>
      <c r="I995" s="412"/>
      <c r="J995" s="267"/>
    </row>
    <row r="996" spans="1:10" ht="12.75">
      <c r="A996" s="267"/>
      <c r="B996" s="267"/>
      <c r="C996" s="267"/>
      <c r="D996" s="267"/>
      <c r="E996" s="267"/>
      <c r="F996" s="267"/>
      <c r="G996" s="267"/>
      <c r="H996" s="267"/>
      <c r="I996" s="412"/>
      <c r="J996" s="267"/>
    </row>
    <row r="997" spans="1:10" ht="12.75">
      <c r="A997" s="267"/>
      <c r="B997" s="267"/>
      <c r="C997" s="267"/>
      <c r="D997" s="267"/>
      <c r="E997" s="267"/>
      <c r="F997" s="267"/>
      <c r="G997" s="267"/>
      <c r="H997" s="267"/>
      <c r="I997" s="412"/>
      <c r="J997" s="267"/>
    </row>
    <row r="998" spans="1:10" ht="12.75">
      <c r="A998" s="267"/>
      <c r="B998" s="267"/>
      <c r="C998" s="267"/>
      <c r="D998" s="267"/>
      <c r="E998" s="267"/>
      <c r="F998" s="267"/>
      <c r="G998" s="267"/>
      <c r="H998" s="267"/>
      <c r="I998" s="412"/>
      <c r="J998" s="267"/>
    </row>
    <row r="999" spans="1:10" ht="12.75">
      <c r="A999" s="267"/>
      <c r="B999" s="267"/>
      <c r="C999" s="267"/>
      <c r="D999" s="267"/>
      <c r="E999" s="267"/>
      <c r="F999" s="267"/>
      <c r="G999" s="267"/>
      <c r="H999" s="267"/>
      <c r="I999" s="412"/>
      <c r="J999" s="267"/>
    </row>
    <row r="1000" spans="1:10" ht="12.75">
      <c r="A1000" s="267"/>
      <c r="B1000" s="267"/>
      <c r="C1000" s="267"/>
      <c r="D1000" s="267"/>
      <c r="E1000" s="267"/>
      <c r="F1000" s="267"/>
      <c r="G1000" s="267"/>
      <c r="H1000" s="267"/>
      <c r="I1000" s="412"/>
      <c r="J1000" s="267"/>
    </row>
    <row r="1001" spans="1:10" ht="12.75">
      <c r="A1001" s="267"/>
      <c r="B1001" s="267"/>
      <c r="C1001" s="267"/>
      <c r="D1001" s="267"/>
      <c r="E1001" s="267"/>
      <c r="F1001" s="267"/>
      <c r="G1001" s="267"/>
      <c r="H1001" s="267"/>
      <c r="I1001" s="412"/>
      <c r="J1001" s="267"/>
    </row>
    <row r="1002" spans="1:10" ht="12.75">
      <c r="A1002" s="267"/>
      <c r="B1002" s="267"/>
      <c r="C1002" s="267"/>
      <c r="D1002" s="267"/>
      <c r="E1002" s="267"/>
      <c r="F1002" s="267"/>
      <c r="G1002" s="267"/>
      <c r="H1002" s="267"/>
      <c r="I1002" s="412"/>
      <c r="J1002" s="267"/>
    </row>
    <row r="1003" spans="1:10" ht="12.75">
      <c r="A1003" s="267"/>
      <c r="B1003" s="267"/>
      <c r="C1003" s="267"/>
      <c r="D1003" s="267"/>
      <c r="E1003" s="267"/>
      <c r="F1003" s="267"/>
      <c r="G1003" s="267"/>
      <c r="H1003" s="267"/>
      <c r="I1003" s="412"/>
      <c r="J1003" s="267"/>
    </row>
    <row r="1004" spans="1:10" ht="12.75">
      <c r="A1004" s="267"/>
      <c r="B1004" s="267"/>
      <c r="C1004" s="267"/>
      <c r="D1004" s="267"/>
      <c r="E1004" s="267"/>
      <c r="F1004" s="267"/>
      <c r="G1004" s="267"/>
      <c r="H1004" s="267"/>
      <c r="I1004" s="412"/>
      <c r="J1004" s="267"/>
    </row>
    <row r="1005" spans="1:10" ht="12.75">
      <c r="A1005" s="267"/>
      <c r="B1005" s="267"/>
      <c r="C1005" s="267"/>
      <c r="D1005" s="267"/>
      <c r="E1005" s="267"/>
      <c r="F1005" s="267"/>
      <c r="G1005" s="267"/>
      <c r="H1005" s="267"/>
      <c r="I1005" s="412"/>
      <c r="J1005" s="267"/>
    </row>
    <row r="1006" spans="1:10" ht="12.75">
      <c r="A1006" s="267"/>
      <c r="B1006" s="267"/>
      <c r="C1006" s="267"/>
      <c r="D1006" s="267"/>
      <c r="E1006" s="267"/>
      <c r="F1006" s="267"/>
      <c r="G1006" s="267"/>
      <c r="H1006" s="267"/>
      <c r="I1006" s="412"/>
      <c r="J1006" s="267"/>
    </row>
    <row r="1007" spans="1:10" ht="12.75">
      <c r="A1007" s="267"/>
      <c r="B1007" s="267"/>
      <c r="C1007" s="267"/>
      <c r="D1007" s="267"/>
      <c r="E1007" s="267"/>
      <c r="F1007" s="267"/>
      <c r="G1007" s="267"/>
      <c r="H1007" s="267"/>
      <c r="I1007" s="412"/>
      <c r="J1007" s="267"/>
    </row>
    <row r="1008" spans="1:10" ht="12.75">
      <c r="A1008" s="267"/>
      <c r="B1008" s="267"/>
      <c r="C1008" s="267"/>
      <c r="D1008" s="267"/>
      <c r="E1008" s="267"/>
      <c r="F1008" s="267"/>
      <c r="G1008" s="267"/>
      <c r="H1008" s="267"/>
      <c r="I1008" s="412"/>
      <c r="J1008" s="267"/>
    </row>
    <row r="1009" spans="1:10" ht="12.75">
      <c r="A1009" s="267"/>
      <c r="B1009" s="267"/>
      <c r="C1009" s="267"/>
      <c r="D1009" s="267"/>
      <c r="E1009" s="267"/>
      <c r="F1009" s="267"/>
      <c r="G1009" s="267"/>
      <c r="H1009" s="267"/>
      <c r="I1009" s="412"/>
      <c r="J1009" s="267"/>
    </row>
    <row r="1010" spans="1:10" ht="12.75">
      <c r="A1010" s="267"/>
      <c r="B1010" s="267"/>
      <c r="C1010" s="267"/>
      <c r="D1010" s="267"/>
      <c r="E1010" s="267"/>
      <c r="F1010" s="267"/>
      <c r="G1010" s="267"/>
      <c r="H1010" s="267"/>
      <c r="I1010" s="412"/>
      <c r="J1010" s="267"/>
    </row>
    <row r="1011" spans="1:10" ht="12.75">
      <c r="A1011" s="267"/>
      <c r="B1011" s="267"/>
      <c r="C1011" s="267"/>
      <c r="D1011" s="267"/>
      <c r="E1011" s="267"/>
      <c r="F1011" s="267"/>
      <c r="G1011" s="267"/>
      <c r="H1011" s="267"/>
      <c r="I1011" s="412"/>
      <c r="J1011" s="267"/>
    </row>
    <row r="1012" spans="1:10" ht="12.75">
      <c r="A1012" s="267"/>
      <c r="B1012" s="267"/>
      <c r="C1012" s="267"/>
      <c r="D1012" s="267"/>
      <c r="E1012" s="267"/>
      <c r="F1012" s="267"/>
      <c r="G1012" s="267"/>
      <c r="H1012" s="267"/>
      <c r="I1012" s="412"/>
      <c r="J1012" s="267"/>
    </row>
    <row r="1013" spans="1:10" ht="12.75">
      <c r="A1013" s="267"/>
      <c r="B1013" s="267"/>
      <c r="C1013" s="267"/>
      <c r="D1013" s="267"/>
      <c r="E1013" s="267"/>
      <c r="F1013" s="267"/>
      <c r="G1013" s="267"/>
      <c r="H1013" s="267"/>
      <c r="I1013" s="412"/>
      <c r="J1013" s="267"/>
    </row>
    <row r="1014" spans="1:10" ht="12.75">
      <c r="A1014" s="267"/>
      <c r="B1014" s="267"/>
      <c r="C1014" s="267"/>
      <c r="D1014" s="267"/>
      <c r="E1014" s="267"/>
      <c r="F1014" s="267"/>
      <c r="G1014" s="267"/>
      <c r="H1014" s="267"/>
      <c r="I1014" s="412"/>
      <c r="J1014" s="267"/>
    </row>
    <row r="1015" spans="1:10" ht="12.75">
      <c r="A1015" s="267"/>
      <c r="B1015" s="267"/>
      <c r="C1015" s="267"/>
      <c r="D1015" s="267"/>
      <c r="E1015" s="267"/>
      <c r="F1015" s="267"/>
      <c r="G1015" s="267"/>
      <c r="H1015" s="267"/>
      <c r="I1015" s="412"/>
      <c r="J1015" s="267"/>
    </row>
    <row r="1016" spans="1:10" ht="12.75">
      <c r="A1016" s="267"/>
      <c r="B1016" s="267"/>
      <c r="C1016" s="267"/>
      <c r="D1016" s="267"/>
      <c r="E1016" s="267"/>
      <c r="F1016" s="267"/>
      <c r="G1016" s="267"/>
      <c r="H1016" s="267"/>
      <c r="I1016" s="412"/>
      <c r="J1016" s="267"/>
    </row>
    <row r="1017" spans="1:10" ht="12.75">
      <c r="A1017" s="267"/>
      <c r="B1017" s="267"/>
      <c r="C1017" s="267"/>
      <c r="D1017" s="267"/>
      <c r="E1017" s="267"/>
      <c r="F1017" s="267"/>
      <c r="G1017" s="267"/>
      <c r="H1017" s="267"/>
      <c r="I1017" s="412"/>
      <c r="J1017" s="267"/>
    </row>
    <row r="1018" spans="1:10" ht="12.75">
      <c r="A1018" s="267"/>
      <c r="B1018" s="267"/>
      <c r="C1018" s="267"/>
      <c r="D1018" s="267"/>
      <c r="E1018" s="267"/>
      <c r="F1018" s="267"/>
      <c r="G1018" s="267"/>
      <c r="H1018" s="267"/>
      <c r="I1018" s="412"/>
      <c r="J1018" s="267"/>
    </row>
    <row r="1019" spans="1:10" ht="12.75">
      <c r="A1019" s="267"/>
      <c r="B1019" s="267"/>
      <c r="C1019" s="267"/>
      <c r="D1019" s="267"/>
      <c r="E1019" s="267"/>
      <c r="F1019" s="267"/>
      <c r="G1019" s="267"/>
      <c r="H1019" s="267"/>
      <c r="I1019" s="412"/>
      <c r="J1019" s="267"/>
    </row>
    <row r="1020" spans="1:10" ht="12.75">
      <c r="A1020" s="267"/>
      <c r="B1020" s="267"/>
      <c r="C1020" s="267"/>
      <c r="D1020" s="267"/>
      <c r="E1020" s="267"/>
      <c r="F1020" s="267"/>
      <c r="G1020" s="267"/>
      <c r="H1020" s="267"/>
      <c r="I1020" s="412"/>
      <c r="J1020" s="267"/>
    </row>
    <row r="1021" spans="1:10" ht="12.75">
      <c r="A1021" s="267"/>
      <c r="B1021" s="267"/>
      <c r="C1021" s="267"/>
      <c r="D1021" s="267"/>
      <c r="E1021" s="267"/>
      <c r="F1021" s="267"/>
      <c r="G1021" s="267"/>
      <c r="H1021" s="267"/>
      <c r="I1021" s="412"/>
      <c r="J1021" s="267"/>
    </row>
    <row r="1022" spans="1:10" ht="12.75">
      <c r="A1022" s="267"/>
      <c r="B1022" s="267"/>
      <c r="C1022" s="267"/>
      <c r="D1022" s="267"/>
      <c r="E1022" s="267"/>
      <c r="F1022" s="267"/>
      <c r="G1022" s="267"/>
      <c r="H1022" s="267"/>
      <c r="I1022" s="412"/>
      <c r="J1022" s="267"/>
    </row>
    <row r="1023" spans="1:10" ht="12.75">
      <c r="A1023" s="267"/>
      <c r="B1023" s="267"/>
      <c r="C1023" s="267"/>
      <c r="D1023" s="267"/>
      <c r="E1023" s="267"/>
      <c r="F1023" s="267"/>
      <c r="G1023" s="267"/>
      <c r="H1023" s="267"/>
      <c r="I1023" s="412"/>
      <c r="J1023" s="267"/>
    </row>
    <row r="1024" spans="1:10" ht="12.75">
      <c r="A1024" s="267"/>
      <c r="B1024" s="267"/>
      <c r="C1024" s="267"/>
      <c r="D1024" s="267"/>
      <c r="E1024" s="267"/>
      <c r="F1024" s="267"/>
      <c r="G1024" s="267"/>
      <c r="H1024" s="267"/>
      <c r="I1024" s="412"/>
      <c r="J1024" s="267"/>
    </row>
    <row r="1025" spans="1:10" ht="12.75">
      <c r="A1025" s="267"/>
      <c r="B1025" s="267"/>
      <c r="C1025" s="267"/>
      <c r="D1025" s="267"/>
      <c r="E1025" s="267"/>
      <c r="F1025" s="267"/>
      <c r="G1025" s="267"/>
      <c r="H1025" s="267"/>
      <c r="I1025" s="412"/>
      <c r="J1025" s="267"/>
    </row>
    <row r="1026" spans="1:10" ht="12.75">
      <c r="A1026" s="267"/>
      <c r="B1026" s="267"/>
      <c r="C1026" s="267"/>
      <c r="D1026" s="267"/>
      <c r="E1026" s="267"/>
      <c r="F1026" s="267"/>
      <c r="G1026" s="267"/>
      <c r="H1026" s="267"/>
      <c r="I1026" s="412"/>
      <c r="J1026" s="267"/>
    </row>
    <row r="1027" spans="1:10" ht="12.75">
      <c r="A1027" s="267"/>
      <c r="B1027" s="267"/>
      <c r="C1027" s="267"/>
      <c r="D1027" s="267"/>
      <c r="E1027" s="267"/>
      <c r="F1027" s="267"/>
      <c r="G1027" s="267"/>
      <c r="H1027" s="267"/>
      <c r="I1027" s="412"/>
      <c r="J1027" s="267"/>
    </row>
    <row r="1028" spans="1:10" ht="12.75">
      <c r="A1028" s="267"/>
      <c r="B1028" s="267"/>
      <c r="C1028" s="267"/>
      <c r="D1028" s="267"/>
      <c r="E1028" s="267"/>
      <c r="F1028" s="267"/>
      <c r="G1028" s="267"/>
      <c r="H1028" s="267"/>
      <c r="I1028" s="412"/>
      <c r="J1028" s="267"/>
    </row>
    <row r="1029" spans="1:10" ht="12.75">
      <c r="A1029" s="267"/>
      <c r="B1029" s="267"/>
      <c r="C1029" s="267"/>
      <c r="D1029" s="267"/>
      <c r="E1029" s="267"/>
      <c r="F1029" s="267"/>
      <c r="G1029" s="267"/>
      <c r="H1029" s="267"/>
      <c r="I1029" s="412"/>
      <c r="J1029" s="267"/>
    </row>
    <row r="1030" spans="1:10" ht="12.75">
      <c r="A1030" s="267"/>
      <c r="B1030" s="267"/>
      <c r="C1030" s="267"/>
      <c r="D1030" s="267"/>
      <c r="E1030" s="267"/>
      <c r="F1030" s="267"/>
      <c r="G1030" s="267"/>
      <c r="H1030" s="267"/>
      <c r="I1030" s="412"/>
      <c r="J1030" s="267"/>
    </row>
    <row r="1031" spans="1:10" ht="12.75">
      <c r="A1031" s="267"/>
      <c r="B1031" s="267"/>
      <c r="C1031" s="267"/>
      <c r="D1031" s="267"/>
      <c r="E1031" s="267"/>
      <c r="F1031" s="267"/>
      <c r="G1031" s="267"/>
      <c r="H1031" s="267"/>
      <c r="I1031" s="412"/>
      <c r="J1031" s="267"/>
    </row>
    <row r="1032" spans="1:10" ht="12.75">
      <c r="A1032" s="267"/>
      <c r="B1032" s="267"/>
      <c r="C1032" s="267"/>
      <c r="D1032" s="267"/>
      <c r="E1032" s="267"/>
      <c r="F1032" s="267"/>
      <c r="G1032" s="267"/>
      <c r="H1032" s="267"/>
      <c r="I1032" s="412"/>
      <c r="J1032" s="267"/>
    </row>
    <row r="1033" spans="1:10" ht="12.75">
      <c r="A1033" s="267"/>
      <c r="B1033" s="267"/>
      <c r="C1033" s="267"/>
      <c r="D1033" s="267"/>
      <c r="E1033" s="267"/>
      <c r="F1033" s="267"/>
      <c r="G1033" s="267"/>
      <c r="H1033" s="267"/>
      <c r="I1033" s="412"/>
      <c r="J1033" s="267"/>
    </row>
    <row r="1034" spans="1:10" ht="12.75">
      <c r="A1034" s="267"/>
      <c r="B1034" s="267"/>
      <c r="C1034" s="267"/>
      <c r="D1034" s="267"/>
      <c r="E1034" s="267"/>
      <c r="F1034" s="267"/>
      <c r="G1034" s="267"/>
      <c r="H1034" s="267"/>
      <c r="I1034" s="412"/>
      <c r="J1034" s="267"/>
    </row>
    <row r="1035" spans="1:10" ht="12.75">
      <c r="A1035" s="267"/>
      <c r="B1035" s="267"/>
      <c r="C1035" s="267"/>
      <c r="D1035" s="267"/>
      <c r="E1035" s="267"/>
      <c r="F1035" s="267"/>
      <c r="G1035" s="267"/>
      <c r="H1035" s="267"/>
      <c r="I1035" s="412"/>
      <c r="J1035" s="267"/>
    </row>
    <row r="1036" spans="1:10" ht="12.75">
      <c r="A1036" s="267"/>
      <c r="B1036" s="267"/>
      <c r="C1036" s="267"/>
      <c r="D1036" s="267"/>
      <c r="E1036" s="267"/>
      <c r="F1036" s="267"/>
      <c r="G1036" s="267"/>
      <c r="H1036" s="267"/>
      <c r="I1036" s="412"/>
      <c r="J1036" s="267"/>
    </row>
    <row r="1037" spans="1:10" ht="12.75">
      <c r="A1037" s="267"/>
      <c r="B1037" s="267"/>
      <c r="C1037" s="267"/>
      <c r="D1037" s="267"/>
      <c r="E1037" s="267"/>
      <c r="F1037" s="267"/>
      <c r="G1037" s="267"/>
      <c r="H1037" s="267"/>
      <c r="I1037" s="412"/>
      <c r="J1037" s="267"/>
    </row>
    <row r="1038" spans="1:10" ht="12.75">
      <c r="A1038" s="267"/>
      <c r="B1038" s="267"/>
      <c r="C1038" s="267"/>
      <c r="D1038" s="267"/>
      <c r="E1038" s="267"/>
      <c r="F1038" s="267"/>
      <c r="G1038" s="267"/>
      <c r="H1038" s="267"/>
      <c r="I1038" s="412"/>
      <c r="J1038" s="267"/>
    </row>
    <row r="1039" spans="1:10" ht="12.75">
      <c r="A1039" s="267"/>
      <c r="B1039" s="267"/>
      <c r="C1039" s="267"/>
      <c r="D1039" s="267"/>
      <c r="E1039" s="267"/>
      <c r="F1039" s="267"/>
      <c r="G1039" s="267"/>
      <c r="H1039" s="267"/>
      <c r="I1039" s="412"/>
      <c r="J1039" s="267"/>
    </row>
    <row r="1040" spans="1:10" ht="12.75">
      <c r="A1040" s="267"/>
      <c r="B1040" s="267"/>
      <c r="C1040" s="267"/>
      <c r="D1040" s="267"/>
      <c r="E1040" s="267"/>
      <c r="F1040" s="267"/>
      <c r="G1040" s="267"/>
      <c r="H1040" s="267"/>
      <c r="I1040" s="412"/>
      <c r="J1040" s="267"/>
    </row>
    <row r="1041" spans="1:10" ht="12.75">
      <c r="A1041" s="267"/>
      <c r="B1041" s="267"/>
      <c r="C1041" s="267"/>
      <c r="D1041" s="267"/>
      <c r="E1041" s="267"/>
      <c r="F1041" s="267"/>
      <c r="G1041" s="267"/>
      <c r="H1041" s="267"/>
      <c r="I1041" s="412"/>
      <c r="J1041" s="267"/>
    </row>
    <row r="1042" spans="1:10" ht="12.75">
      <c r="A1042" s="267"/>
      <c r="B1042" s="267"/>
      <c r="C1042" s="267"/>
      <c r="D1042" s="267"/>
      <c r="E1042" s="267"/>
      <c r="F1042" s="267"/>
      <c r="G1042" s="267"/>
      <c r="H1042" s="267"/>
      <c r="I1042" s="412"/>
      <c r="J1042" s="267"/>
    </row>
    <row r="1043" spans="1:10" ht="12.75">
      <c r="A1043" s="267"/>
      <c r="B1043" s="267"/>
      <c r="C1043" s="267"/>
      <c r="D1043" s="267"/>
      <c r="E1043" s="267"/>
      <c r="F1043" s="267"/>
      <c r="G1043" s="267"/>
      <c r="H1043" s="267"/>
      <c r="I1043" s="412"/>
      <c r="J1043" s="267"/>
    </row>
    <row r="1044" spans="1:10" ht="12.75">
      <c r="A1044" s="267"/>
      <c r="B1044" s="267"/>
      <c r="C1044" s="267"/>
      <c r="D1044" s="267"/>
      <c r="E1044" s="267"/>
      <c r="F1044" s="267"/>
      <c r="G1044" s="267"/>
      <c r="H1044" s="267"/>
      <c r="I1044" s="412"/>
      <c r="J1044" s="267"/>
    </row>
    <row r="1045" spans="1:10" ht="12.75">
      <c r="A1045" s="267"/>
      <c r="B1045" s="267"/>
      <c r="C1045" s="267"/>
      <c r="D1045" s="267"/>
      <c r="E1045" s="267"/>
      <c r="F1045" s="267"/>
      <c r="G1045" s="267"/>
      <c r="H1045" s="267"/>
      <c r="I1045" s="412"/>
      <c r="J1045" s="267"/>
    </row>
    <row r="1046" spans="1:10" ht="12.75">
      <c r="A1046" s="267"/>
      <c r="B1046" s="267"/>
      <c r="C1046" s="267"/>
      <c r="D1046" s="267"/>
      <c r="E1046" s="267"/>
      <c r="F1046" s="267"/>
      <c r="G1046" s="267"/>
      <c r="H1046" s="267"/>
      <c r="I1046" s="412"/>
      <c r="J1046" s="267"/>
    </row>
    <row r="1047" spans="1:10" ht="12.75">
      <c r="A1047" s="267"/>
      <c r="B1047" s="267"/>
      <c r="C1047" s="267"/>
      <c r="D1047" s="267"/>
      <c r="E1047" s="267"/>
      <c r="F1047" s="267"/>
      <c r="G1047" s="267"/>
      <c r="H1047" s="267"/>
      <c r="I1047" s="412"/>
      <c r="J1047" s="267"/>
    </row>
    <row r="1048" spans="1:10" ht="12.75">
      <c r="A1048" s="267"/>
      <c r="B1048" s="267"/>
      <c r="C1048" s="267"/>
      <c r="D1048" s="267"/>
      <c r="E1048" s="267"/>
      <c r="F1048" s="267"/>
      <c r="G1048" s="267"/>
      <c r="H1048" s="267"/>
      <c r="I1048" s="412"/>
      <c r="J1048" s="267"/>
    </row>
    <row r="1049" spans="1:10" ht="12.75">
      <c r="A1049" s="267"/>
      <c r="B1049" s="267"/>
      <c r="C1049" s="267"/>
      <c r="D1049" s="267"/>
      <c r="E1049" s="267"/>
      <c r="F1049" s="267"/>
      <c r="G1049" s="267"/>
      <c r="H1049" s="267"/>
      <c r="I1049" s="412"/>
      <c r="J1049" s="267"/>
    </row>
    <row r="1050" spans="1:10" ht="12.75">
      <c r="A1050" s="267"/>
      <c r="B1050" s="267"/>
      <c r="C1050" s="267"/>
      <c r="D1050" s="267"/>
      <c r="E1050" s="267"/>
      <c r="F1050" s="267"/>
      <c r="G1050" s="267"/>
      <c r="H1050" s="267"/>
      <c r="I1050" s="412"/>
      <c r="J1050" s="267"/>
    </row>
    <row r="1051" spans="1:10" ht="12.75">
      <c r="A1051" s="267"/>
      <c r="B1051" s="267"/>
      <c r="C1051" s="267"/>
      <c r="D1051" s="267"/>
      <c r="E1051" s="267"/>
      <c r="F1051" s="267"/>
      <c r="G1051" s="267"/>
      <c r="H1051" s="267"/>
      <c r="I1051" s="412"/>
      <c r="J1051" s="267"/>
    </row>
    <row r="1052" spans="1:10" ht="12.75">
      <c r="A1052" s="267"/>
      <c r="B1052" s="267"/>
      <c r="C1052" s="267"/>
      <c r="D1052" s="267"/>
      <c r="E1052" s="267"/>
      <c r="F1052" s="267"/>
      <c r="G1052" s="267"/>
      <c r="H1052" s="267"/>
      <c r="I1052" s="412"/>
      <c r="J1052" s="267"/>
    </row>
    <row r="1053" spans="1:10" ht="12.75">
      <c r="A1053" s="267"/>
      <c r="B1053" s="267"/>
      <c r="C1053" s="267"/>
      <c r="D1053" s="267"/>
      <c r="E1053" s="267"/>
      <c r="F1053" s="267"/>
      <c r="G1053" s="267"/>
      <c r="H1053" s="267"/>
      <c r="I1053" s="412"/>
      <c r="J1053" s="267"/>
    </row>
    <row r="1054" spans="1:10" ht="12.75">
      <c r="A1054" s="267"/>
      <c r="B1054" s="267"/>
      <c r="C1054" s="267"/>
      <c r="D1054" s="267"/>
      <c r="E1054" s="267"/>
      <c r="F1054" s="267"/>
      <c r="G1054" s="267"/>
      <c r="H1054" s="267"/>
      <c r="I1054" s="412"/>
      <c r="J1054" s="267"/>
    </row>
    <row r="1055" spans="1:10" ht="12.75">
      <c r="A1055" s="267"/>
      <c r="B1055" s="267"/>
      <c r="C1055" s="267"/>
      <c r="D1055" s="267"/>
      <c r="E1055" s="267"/>
      <c r="F1055" s="267"/>
      <c r="G1055" s="267"/>
      <c r="H1055" s="267"/>
      <c r="I1055" s="412"/>
      <c r="J1055" s="267"/>
    </row>
    <row r="1056" spans="1:10" ht="12.75">
      <c r="A1056" s="267"/>
      <c r="B1056" s="267"/>
      <c r="C1056" s="267"/>
      <c r="D1056" s="267"/>
      <c r="E1056" s="267"/>
      <c r="F1056" s="267"/>
      <c r="G1056" s="267"/>
      <c r="H1056" s="267"/>
      <c r="I1056" s="412"/>
      <c r="J1056" s="267"/>
    </row>
    <row r="1057" spans="1:10" ht="12.75">
      <c r="A1057" s="267"/>
      <c r="B1057" s="267"/>
      <c r="C1057" s="267"/>
      <c r="D1057" s="267"/>
      <c r="E1057" s="267"/>
      <c r="F1057" s="267"/>
      <c r="G1057" s="267"/>
      <c r="H1057" s="267"/>
      <c r="I1057" s="412"/>
      <c r="J1057" s="267"/>
    </row>
    <row r="1058" spans="1:10" ht="12.75">
      <c r="A1058" s="267"/>
      <c r="B1058" s="267"/>
      <c r="C1058" s="267"/>
      <c r="D1058" s="267"/>
      <c r="E1058" s="267"/>
      <c r="F1058" s="267"/>
      <c r="G1058" s="267"/>
      <c r="H1058" s="267"/>
      <c r="I1058" s="412"/>
      <c r="J1058" s="267"/>
    </row>
    <row r="1059" spans="1:10" ht="12.75">
      <c r="A1059" s="267"/>
      <c r="B1059" s="267"/>
      <c r="C1059" s="267"/>
      <c r="D1059" s="267"/>
      <c r="E1059" s="267"/>
      <c r="F1059" s="267"/>
      <c r="G1059" s="267"/>
      <c r="H1059" s="267"/>
      <c r="I1059" s="412"/>
      <c r="J1059" s="267"/>
    </row>
    <row r="1060" spans="1:10" ht="12.75">
      <c r="A1060" s="267"/>
      <c r="B1060" s="267"/>
      <c r="C1060" s="267"/>
      <c r="D1060" s="267"/>
      <c r="E1060" s="267"/>
      <c r="F1060" s="267"/>
      <c r="G1060" s="267"/>
      <c r="H1060" s="267"/>
      <c r="I1060" s="412"/>
      <c r="J1060" s="267"/>
    </row>
    <row r="1061" spans="1:10" ht="12.75">
      <c r="A1061" s="267"/>
      <c r="B1061" s="267"/>
      <c r="C1061" s="267"/>
      <c r="D1061" s="267"/>
      <c r="E1061" s="267"/>
      <c r="F1061" s="267"/>
      <c r="G1061" s="267"/>
      <c r="H1061" s="267"/>
      <c r="I1061" s="412"/>
      <c r="J1061" s="267"/>
    </row>
    <row r="1062" spans="1:10" ht="12.75">
      <c r="A1062" s="267"/>
      <c r="B1062" s="267"/>
      <c r="C1062" s="267"/>
      <c r="D1062" s="267"/>
      <c r="E1062" s="267"/>
      <c r="F1062" s="267"/>
      <c r="G1062" s="267"/>
      <c r="H1062" s="267"/>
      <c r="I1062" s="412"/>
      <c r="J1062" s="267"/>
    </row>
    <row r="1063" spans="1:10" ht="12.75">
      <c r="A1063" s="267"/>
      <c r="B1063" s="267"/>
      <c r="C1063" s="267"/>
      <c r="D1063" s="267"/>
      <c r="E1063" s="267"/>
      <c r="F1063" s="267"/>
      <c r="G1063" s="267"/>
      <c r="H1063" s="267"/>
      <c r="I1063" s="412"/>
      <c r="J1063" s="267"/>
    </row>
    <row r="1064" spans="1:10" ht="12.75">
      <c r="A1064" s="267"/>
      <c r="B1064" s="267"/>
      <c r="C1064" s="267"/>
      <c r="D1064" s="267"/>
      <c r="E1064" s="267"/>
      <c r="F1064" s="267"/>
      <c r="G1064" s="267"/>
      <c r="H1064" s="267"/>
      <c r="I1064" s="412"/>
      <c r="J1064" s="267"/>
    </row>
    <row r="1065" spans="1:10" ht="12.75">
      <c r="A1065" s="267"/>
      <c r="B1065" s="267"/>
      <c r="C1065" s="267"/>
      <c r="D1065" s="267"/>
      <c r="E1065" s="267"/>
      <c r="F1065" s="267"/>
      <c r="G1065" s="267"/>
      <c r="H1065" s="267"/>
      <c r="I1065" s="412"/>
      <c r="J1065" s="267"/>
    </row>
    <row r="1066" spans="1:10" ht="12.75">
      <c r="A1066" s="267"/>
      <c r="B1066" s="267"/>
      <c r="C1066" s="267"/>
      <c r="D1066" s="267"/>
      <c r="E1066" s="267"/>
      <c r="F1066" s="267"/>
      <c r="G1066" s="267"/>
      <c r="H1066" s="267"/>
      <c r="I1066" s="412"/>
      <c r="J1066" s="267"/>
    </row>
    <row r="1067" spans="1:10" ht="12.75">
      <c r="A1067" s="267"/>
      <c r="B1067" s="267"/>
      <c r="C1067" s="267"/>
      <c r="D1067" s="267"/>
      <c r="E1067" s="267"/>
      <c r="F1067" s="267"/>
      <c r="G1067" s="267"/>
      <c r="H1067" s="267"/>
      <c r="I1067" s="412"/>
      <c r="J1067" s="267"/>
    </row>
    <row r="1068" spans="1:10" ht="12.75">
      <c r="A1068" s="267"/>
      <c r="B1068" s="267"/>
      <c r="C1068" s="267"/>
      <c r="D1068" s="267"/>
      <c r="E1068" s="267"/>
      <c r="F1068" s="267"/>
      <c r="G1068" s="267"/>
      <c r="H1068" s="267"/>
      <c r="I1068" s="412"/>
      <c r="J1068" s="267"/>
    </row>
    <row r="1069" spans="1:10" ht="12.75">
      <c r="A1069" s="267"/>
      <c r="B1069" s="267"/>
      <c r="C1069" s="267"/>
      <c r="D1069" s="267"/>
      <c r="E1069" s="267"/>
      <c r="F1069" s="267"/>
      <c r="G1069" s="267"/>
      <c r="H1069" s="267"/>
      <c r="I1069" s="412"/>
      <c r="J1069" s="267"/>
    </row>
    <row r="1070" spans="1:10" ht="12.75">
      <c r="A1070" s="267"/>
      <c r="B1070" s="267"/>
      <c r="C1070" s="267"/>
      <c r="D1070" s="267"/>
      <c r="E1070" s="267"/>
      <c r="F1070" s="267"/>
      <c r="G1070" s="267"/>
      <c r="H1070" s="267"/>
      <c r="I1070" s="412"/>
      <c r="J1070" s="267"/>
    </row>
    <row r="1071" spans="1:10" ht="12.75">
      <c r="A1071" s="267"/>
      <c r="B1071" s="267"/>
      <c r="C1071" s="267"/>
      <c r="D1071" s="267"/>
      <c r="E1071" s="267"/>
      <c r="F1071" s="267"/>
      <c r="G1071" s="267"/>
      <c r="H1071" s="267"/>
      <c r="I1071" s="412"/>
      <c r="J1071" s="267"/>
    </row>
    <row r="1072" spans="1:10" ht="12.75">
      <c r="A1072" s="267"/>
      <c r="B1072" s="267"/>
      <c r="C1072" s="267"/>
      <c r="D1072" s="267"/>
      <c r="E1072" s="267"/>
      <c r="F1072" s="267"/>
      <c r="G1072" s="267"/>
      <c r="H1072" s="267"/>
      <c r="I1072" s="412"/>
      <c r="J1072" s="267"/>
    </row>
    <row r="1073" spans="1:10" ht="12.75">
      <c r="A1073" s="267"/>
      <c r="B1073" s="267"/>
      <c r="C1073" s="267"/>
      <c r="D1073" s="267"/>
      <c r="E1073" s="267"/>
      <c r="F1073" s="267"/>
      <c r="G1073" s="267"/>
      <c r="H1073" s="267"/>
      <c r="I1073" s="412"/>
      <c r="J1073" s="267"/>
    </row>
    <row r="1074" spans="1:10" ht="12.75">
      <c r="A1074" s="267"/>
      <c r="B1074" s="267"/>
      <c r="C1074" s="267"/>
      <c r="D1074" s="267"/>
      <c r="E1074" s="267"/>
      <c r="F1074" s="267"/>
      <c r="G1074" s="267"/>
      <c r="H1074" s="267"/>
      <c r="I1074" s="412"/>
      <c r="J1074" s="267"/>
    </row>
    <row r="1075" spans="1:10" ht="12.75">
      <c r="A1075" s="267"/>
      <c r="B1075" s="267"/>
      <c r="C1075" s="267"/>
      <c r="D1075" s="267"/>
      <c r="E1075" s="267"/>
      <c r="F1075" s="267"/>
      <c r="G1075" s="267"/>
      <c r="H1075" s="267"/>
      <c r="I1075" s="412"/>
      <c r="J1075" s="267"/>
    </row>
    <row r="1076" spans="1:10" ht="12.75">
      <c r="A1076" s="267"/>
      <c r="B1076" s="267"/>
      <c r="C1076" s="267"/>
      <c r="D1076" s="267"/>
      <c r="E1076" s="267"/>
      <c r="F1076" s="267"/>
      <c r="G1076" s="267"/>
      <c r="H1076" s="267"/>
      <c r="I1076" s="412"/>
      <c r="J1076" s="267"/>
    </row>
    <row r="1077" spans="1:10" ht="12.75">
      <c r="A1077" s="267"/>
      <c r="B1077" s="267"/>
      <c r="C1077" s="267"/>
      <c r="D1077" s="267"/>
      <c r="E1077" s="267"/>
      <c r="F1077" s="267"/>
      <c r="G1077" s="267"/>
      <c r="H1077" s="267"/>
      <c r="I1077" s="412"/>
      <c r="J1077" s="267"/>
    </row>
    <row r="1078" spans="1:10" ht="12.75">
      <c r="A1078" s="267"/>
      <c r="B1078" s="267"/>
      <c r="C1078" s="267"/>
      <c r="D1078" s="267"/>
      <c r="E1078" s="267"/>
      <c r="F1078" s="267"/>
      <c r="G1078" s="267"/>
      <c r="H1078" s="267"/>
      <c r="I1078" s="412"/>
      <c r="J1078" s="267"/>
    </row>
    <row r="1079" spans="1:10" ht="12.75">
      <c r="A1079" s="267"/>
      <c r="B1079" s="267"/>
      <c r="C1079" s="267"/>
      <c r="D1079" s="267"/>
      <c r="E1079" s="267"/>
      <c r="F1079" s="267"/>
      <c r="G1079" s="267"/>
      <c r="H1079" s="267"/>
      <c r="I1079" s="412"/>
      <c r="J1079" s="267"/>
    </row>
    <row r="1080" spans="1:10" ht="12.75">
      <c r="A1080" s="267"/>
      <c r="B1080" s="267"/>
      <c r="C1080" s="267"/>
      <c r="D1080" s="267"/>
      <c r="E1080" s="267"/>
      <c r="F1080" s="267"/>
      <c r="G1080" s="267"/>
      <c r="H1080" s="267"/>
      <c r="I1080" s="412"/>
      <c r="J1080" s="267"/>
    </row>
    <row r="1081" spans="1:10" ht="12.75">
      <c r="A1081" s="267"/>
      <c r="B1081" s="267"/>
      <c r="C1081" s="267"/>
      <c r="D1081" s="267"/>
      <c r="E1081" s="267"/>
      <c r="F1081" s="267"/>
      <c r="G1081" s="267"/>
      <c r="H1081" s="267"/>
      <c r="I1081" s="412"/>
      <c r="J1081" s="267"/>
    </row>
    <row r="1082" spans="1:10" ht="12.75">
      <c r="A1082" s="267"/>
      <c r="B1082" s="267"/>
      <c r="C1082" s="267"/>
      <c r="D1082" s="267"/>
      <c r="E1082" s="267"/>
      <c r="F1082" s="267"/>
      <c r="G1082" s="267"/>
      <c r="H1082" s="267"/>
      <c r="I1082" s="412"/>
      <c r="J1082" s="267"/>
    </row>
    <row r="1083" spans="1:10" ht="12.75">
      <c r="A1083" s="267"/>
      <c r="B1083" s="267"/>
      <c r="C1083" s="267"/>
      <c r="D1083" s="267"/>
      <c r="E1083" s="267"/>
      <c r="F1083" s="267"/>
      <c r="G1083" s="267"/>
      <c r="H1083" s="267"/>
      <c r="I1083" s="412"/>
      <c r="J1083" s="267"/>
    </row>
    <row r="1084" spans="1:10" ht="12.75">
      <c r="A1084" s="267"/>
      <c r="B1084" s="267"/>
      <c r="C1084" s="267"/>
      <c r="D1084" s="267"/>
      <c r="E1084" s="267"/>
      <c r="F1084" s="267"/>
      <c r="G1084" s="267"/>
      <c r="H1084" s="267"/>
      <c r="I1084" s="412"/>
      <c r="J1084" s="267"/>
    </row>
    <row r="1085" spans="1:10" ht="12.75">
      <c r="A1085" s="267"/>
      <c r="B1085" s="267"/>
      <c r="C1085" s="267"/>
      <c r="D1085" s="267"/>
      <c r="E1085" s="267"/>
      <c r="F1085" s="267"/>
      <c r="G1085" s="267"/>
      <c r="H1085" s="267"/>
      <c r="I1085" s="412"/>
      <c r="J1085" s="267"/>
    </row>
    <row r="1086" spans="1:10" ht="12.75">
      <c r="A1086" s="267"/>
      <c r="B1086" s="267"/>
      <c r="C1086" s="267"/>
      <c r="D1086" s="267"/>
      <c r="E1086" s="267"/>
      <c r="F1086" s="267"/>
      <c r="G1086" s="267"/>
      <c r="H1086" s="267"/>
      <c r="I1086" s="412"/>
      <c r="J1086" s="267"/>
    </row>
    <row r="1087" spans="1:10" ht="12.75">
      <c r="A1087" s="267"/>
      <c r="B1087" s="267"/>
      <c r="C1087" s="267"/>
      <c r="D1087" s="267"/>
      <c r="E1087" s="267"/>
      <c r="F1087" s="267"/>
      <c r="G1087" s="267"/>
      <c r="H1087" s="267"/>
      <c r="I1087" s="412"/>
      <c r="J1087" s="267"/>
    </row>
    <row r="1088" spans="1:10" ht="12.75">
      <c r="A1088" s="267"/>
      <c r="B1088" s="267"/>
      <c r="C1088" s="267"/>
      <c r="D1088" s="267"/>
      <c r="E1088" s="267"/>
      <c r="F1088" s="267"/>
      <c r="G1088" s="267"/>
      <c r="H1088" s="267"/>
      <c r="I1088" s="412"/>
      <c r="J1088" s="267"/>
    </row>
    <row r="1089" spans="1:10" ht="12.75">
      <c r="A1089" s="267"/>
      <c r="B1089" s="267"/>
      <c r="C1089" s="267"/>
      <c r="D1089" s="267"/>
      <c r="E1089" s="267"/>
      <c r="F1089" s="267"/>
      <c r="G1089" s="267"/>
      <c r="H1089" s="267"/>
      <c r="I1089" s="412"/>
      <c r="J1089" s="267"/>
    </row>
    <row r="1090" spans="1:10" ht="12.75">
      <c r="A1090" s="267"/>
      <c r="B1090" s="267"/>
      <c r="C1090" s="267"/>
      <c r="D1090" s="267"/>
      <c r="E1090" s="267"/>
      <c r="F1090" s="267"/>
      <c r="G1090" s="267"/>
      <c r="H1090" s="267"/>
      <c r="I1090" s="412"/>
      <c r="J1090" s="267"/>
    </row>
    <row r="1091" spans="1:10" ht="12.75">
      <c r="A1091" s="267"/>
      <c r="B1091" s="267"/>
      <c r="C1091" s="267"/>
      <c r="D1091" s="267"/>
      <c r="E1091" s="267"/>
      <c r="F1091" s="267"/>
      <c r="G1091" s="267"/>
      <c r="H1091" s="267"/>
      <c r="I1091" s="412"/>
      <c r="J1091" s="267"/>
    </row>
    <row r="1092" spans="1:10" ht="12.75">
      <c r="A1092" s="267"/>
      <c r="B1092" s="267"/>
      <c r="C1092" s="267"/>
      <c r="D1092" s="267"/>
      <c r="E1092" s="267"/>
      <c r="F1092" s="267"/>
      <c r="G1092" s="267"/>
      <c r="H1092" s="267"/>
      <c r="I1092" s="412"/>
      <c r="J1092" s="267"/>
    </row>
    <row r="1093" spans="1:10" ht="12.75">
      <c r="A1093" s="267"/>
      <c r="B1093" s="267"/>
      <c r="C1093" s="267"/>
      <c r="D1093" s="267"/>
      <c r="E1093" s="267"/>
      <c r="F1093" s="267"/>
      <c r="G1093" s="267"/>
      <c r="H1093" s="267"/>
      <c r="I1093" s="412"/>
      <c r="J1093" s="267"/>
    </row>
    <row r="1094" spans="1:10" ht="12.75">
      <c r="A1094" s="267"/>
      <c r="B1094" s="267"/>
      <c r="C1094" s="267"/>
      <c r="D1094" s="267"/>
      <c r="E1094" s="267"/>
      <c r="F1094" s="267"/>
      <c r="G1094" s="267"/>
      <c r="H1094" s="267"/>
      <c r="I1094" s="412"/>
      <c r="J1094" s="267"/>
    </row>
    <row r="1095" spans="1:10" ht="12.75">
      <c r="A1095" s="267"/>
      <c r="B1095" s="267"/>
      <c r="C1095" s="267"/>
      <c r="D1095" s="267"/>
      <c r="E1095" s="267"/>
      <c r="F1095" s="267"/>
      <c r="G1095" s="267"/>
      <c r="H1095" s="267"/>
      <c r="I1095" s="412"/>
      <c r="J1095" s="267"/>
    </row>
    <row r="1096" spans="1:10" ht="12.75">
      <c r="A1096" s="267"/>
      <c r="B1096" s="267"/>
      <c r="C1096" s="267"/>
      <c r="D1096" s="267"/>
      <c r="E1096" s="267"/>
      <c r="F1096" s="267"/>
      <c r="G1096" s="267"/>
      <c r="H1096" s="267"/>
      <c r="I1096" s="412"/>
      <c r="J1096" s="267"/>
    </row>
    <row r="1097" spans="1:10" ht="12.75">
      <c r="A1097" s="267"/>
      <c r="B1097" s="267"/>
      <c r="C1097" s="267"/>
      <c r="D1097" s="267"/>
      <c r="E1097" s="267"/>
      <c r="F1097" s="267"/>
      <c r="G1097" s="267"/>
      <c r="H1097" s="267"/>
      <c r="I1097" s="412"/>
      <c r="J1097" s="267"/>
    </row>
    <row r="1098" spans="1:10" ht="12.75">
      <c r="A1098" s="267"/>
      <c r="B1098" s="267"/>
      <c r="C1098" s="267"/>
      <c r="D1098" s="267"/>
      <c r="E1098" s="267"/>
      <c r="F1098" s="267"/>
      <c r="G1098" s="267"/>
      <c r="H1098" s="267"/>
      <c r="I1098" s="412"/>
      <c r="J1098" s="267"/>
    </row>
    <row r="1099" spans="1:10" ht="12.75">
      <c r="A1099" s="267"/>
      <c r="B1099" s="267"/>
      <c r="C1099" s="267"/>
      <c r="D1099" s="267"/>
      <c r="E1099" s="267"/>
      <c r="F1099" s="267"/>
      <c r="G1099" s="267"/>
      <c r="H1099" s="267"/>
      <c r="I1099" s="412"/>
      <c r="J1099" s="267"/>
    </row>
    <row r="1100" spans="1:10" ht="12.75">
      <c r="A1100" s="267"/>
      <c r="B1100" s="267"/>
      <c r="C1100" s="267"/>
      <c r="D1100" s="267"/>
      <c r="E1100" s="267"/>
      <c r="F1100" s="267"/>
      <c r="G1100" s="267"/>
      <c r="H1100" s="267"/>
      <c r="I1100" s="412"/>
      <c r="J1100" s="267"/>
    </row>
    <row r="1101" spans="1:10" ht="12.75">
      <c r="A1101" s="267"/>
      <c r="B1101" s="267"/>
      <c r="C1101" s="267"/>
      <c r="D1101" s="267"/>
      <c r="E1101" s="267"/>
      <c r="F1101" s="267"/>
      <c r="G1101" s="267"/>
      <c r="H1101" s="267"/>
      <c r="I1101" s="412"/>
      <c r="J1101" s="267"/>
    </row>
    <row r="1102" spans="1:10" ht="12.75">
      <c r="A1102" s="267"/>
      <c r="B1102" s="267"/>
      <c r="C1102" s="267"/>
      <c r="D1102" s="267"/>
      <c r="E1102" s="267"/>
      <c r="F1102" s="267"/>
      <c r="G1102" s="267"/>
      <c r="H1102" s="267"/>
      <c r="I1102" s="412"/>
      <c r="J1102" s="267"/>
    </row>
    <row r="1103" spans="1:10" ht="12.75">
      <c r="A1103" s="267"/>
      <c r="B1103" s="267"/>
      <c r="C1103" s="267"/>
      <c r="D1103" s="267"/>
      <c r="E1103" s="267"/>
      <c r="F1103" s="267"/>
      <c r="G1103" s="267"/>
      <c r="H1103" s="267"/>
      <c r="I1103" s="412"/>
      <c r="J1103" s="267"/>
    </row>
    <row r="1104" spans="1:10" ht="12.75">
      <c r="A1104" s="267"/>
      <c r="B1104" s="267"/>
      <c r="C1104" s="267"/>
      <c r="D1104" s="267"/>
      <c r="E1104" s="267"/>
      <c r="F1104" s="267"/>
      <c r="G1104" s="267"/>
      <c r="H1104" s="267"/>
      <c r="I1104" s="412"/>
      <c r="J1104" s="267"/>
    </row>
    <row r="1105" spans="1:10" ht="12.75">
      <c r="A1105" s="267"/>
      <c r="B1105" s="267"/>
      <c r="C1105" s="267"/>
      <c r="D1105" s="267"/>
      <c r="E1105" s="267"/>
      <c r="F1105" s="267"/>
      <c r="G1105" s="267"/>
      <c r="H1105" s="267"/>
      <c r="I1105" s="412"/>
      <c r="J1105" s="267"/>
    </row>
    <row r="1106" spans="1:10" ht="12.75">
      <c r="A1106" s="267"/>
      <c r="B1106" s="267"/>
      <c r="C1106" s="267"/>
      <c r="D1106" s="267"/>
      <c r="E1106" s="267"/>
      <c r="F1106" s="267"/>
      <c r="G1106" s="267"/>
      <c r="H1106" s="267"/>
      <c r="I1106" s="412"/>
      <c r="J1106" s="267"/>
    </row>
    <row r="1107" spans="1:10" ht="12.75">
      <c r="A1107" s="267"/>
      <c r="B1107" s="267"/>
      <c r="C1107" s="267"/>
      <c r="D1107" s="267"/>
      <c r="E1107" s="267"/>
      <c r="F1107" s="267"/>
      <c r="G1107" s="267"/>
      <c r="H1107" s="267"/>
      <c r="I1107" s="412"/>
      <c r="J1107" s="267"/>
    </row>
    <row r="1108" spans="1:10" ht="12.75">
      <c r="A1108" s="267"/>
      <c r="B1108" s="267"/>
      <c r="C1108" s="267"/>
      <c r="D1108" s="267"/>
      <c r="E1108" s="267"/>
      <c r="F1108" s="267"/>
      <c r="G1108" s="267"/>
      <c r="H1108" s="267"/>
      <c r="I1108" s="412"/>
      <c r="J1108" s="267"/>
    </row>
    <row r="1109" spans="1:10" ht="12.75">
      <c r="A1109" s="267"/>
      <c r="B1109" s="267"/>
      <c r="C1109" s="267"/>
      <c r="D1109" s="267"/>
      <c r="E1109" s="267"/>
      <c r="F1109" s="267"/>
      <c r="G1109" s="267"/>
      <c r="H1109" s="267"/>
      <c r="I1109" s="412"/>
      <c r="J1109" s="267"/>
    </row>
    <row r="1110" spans="1:10" ht="12.75">
      <c r="A1110" s="267"/>
      <c r="B1110" s="267"/>
      <c r="C1110" s="267"/>
      <c r="D1110" s="267"/>
      <c r="E1110" s="267"/>
      <c r="F1110" s="267"/>
      <c r="G1110" s="267"/>
      <c r="H1110" s="267"/>
      <c r="I1110" s="412"/>
      <c r="J1110" s="267"/>
    </row>
    <row r="1111" spans="1:10" ht="12.75">
      <c r="A1111" s="267"/>
      <c r="B1111" s="267"/>
      <c r="C1111" s="267"/>
      <c r="D1111" s="267"/>
      <c r="E1111" s="267"/>
      <c r="F1111" s="267"/>
      <c r="G1111" s="267"/>
      <c r="H1111" s="267"/>
      <c r="I1111" s="412"/>
      <c r="J1111" s="267"/>
    </row>
    <row r="1112" spans="1:10" ht="12.75">
      <c r="A1112" s="267"/>
      <c r="B1112" s="267"/>
      <c r="C1112" s="267"/>
      <c r="D1112" s="267"/>
      <c r="E1112" s="267"/>
      <c r="F1112" s="267"/>
      <c r="G1112" s="267"/>
      <c r="H1112" s="267"/>
      <c r="I1112" s="412"/>
      <c r="J1112" s="267"/>
    </row>
    <row r="1113" spans="1:10" ht="12.75">
      <c r="A1113" s="267"/>
      <c r="B1113" s="267"/>
      <c r="C1113" s="267"/>
      <c r="D1113" s="267"/>
      <c r="E1113" s="267"/>
      <c r="F1113" s="267"/>
      <c r="G1113" s="267"/>
      <c r="H1113" s="267"/>
      <c r="I1113" s="412"/>
      <c r="J1113" s="267"/>
    </row>
    <row r="1114" spans="1:10" ht="12.75">
      <c r="A1114" s="267"/>
      <c r="B1114" s="267"/>
      <c r="C1114" s="267"/>
      <c r="D1114" s="267"/>
      <c r="E1114" s="267"/>
      <c r="F1114" s="267"/>
      <c r="G1114" s="267"/>
      <c r="H1114" s="267"/>
      <c r="I1114" s="412"/>
      <c r="J1114" s="267"/>
    </row>
    <row r="1115" spans="1:10" ht="12.75">
      <c r="A1115" s="267"/>
      <c r="B1115" s="267"/>
      <c r="C1115" s="267"/>
      <c r="D1115" s="267"/>
      <c r="E1115" s="267"/>
      <c r="F1115" s="267"/>
      <c r="G1115" s="267"/>
      <c r="H1115" s="267"/>
      <c r="I1115" s="412"/>
      <c r="J1115" s="267"/>
    </row>
    <row r="1116" spans="1:10" ht="12.75">
      <c r="A1116" s="267"/>
      <c r="B1116" s="267"/>
      <c r="C1116" s="267"/>
      <c r="D1116" s="267"/>
      <c r="E1116" s="267"/>
      <c r="F1116" s="267"/>
      <c r="G1116" s="267"/>
      <c r="H1116" s="267"/>
      <c r="I1116" s="412"/>
      <c r="J1116" s="267"/>
    </row>
    <row r="1117" spans="1:10" ht="12.75">
      <c r="A1117" s="267"/>
      <c r="B1117" s="267"/>
      <c r="C1117" s="267"/>
      <c r="D1117" s="267"/>
      <c r="E1117" s="267"/>
      <c r="F1117" s="267"/>
      <c r="G1117" s="267"/>
      <c r="H1117" s="267"/>
      <c r="I1117" s="412"/>
      <c r="J1117" s="267"/>
    </row>
    <row r="1118" spans="1:10" ht="12.75">
      <c r="A1118" s="267"/>
      <c r="B1118" s="267"/>
      <c r="C1118" s="267"/>
      <c r="D1118" s="267"/>
      <c r="E1118" s="267"/>
      <c r="F1118" s="267"/>
      <c r="G1118" s="267"/>
      <c r="H1118" s="267"/>
      <c r="I1118" s="412"/>
      <c r="J1118" s="267"/>
    </row>
    <row r="1119" spans="1:10" ht="12.75">
      <c r="A1119" s="267"/>
      <c r="B1119" s="267"/>
      <c r="C1119" s="267"/>
      <c r="D1119" s="267"/>
      <c r="E1119" s="267"/>
      <c r="F1119" s="267"/>
      <c r="G1119" s="267"/>
      <c r="H1119" s="267"/>
      <c r="I1119" s="412"/>
      <c r="J1119" s="267"/>
    </row>
    <row r="1120" spans="1:10" ht="12.75">
      <c r="A1120" s="267"/>
      <c r="B1120" s="267"/>
      <c r="C1120" s="267"/>
      <c r="D1120" s="267"/>
      <c r="E1120" s="267"/>
      <c r="F1120" s="267"/>
      <c r="G1120" s="267"/>
      <c r="H1120" s="267"/>
      <c r="I1120" s="412"/>
      <c r="J1120" s="267"/>
    </row>
    <row r="1121" spans="1:10" ht="12.75">
      <c r="A1121" s="267"/>
      <c r="B1121" s="267"/>
      <c r="C1121" s="267"/>
      <c r="D1121" s="267"/>
      <c r="E1121" s="267"/>
      <c r="F1121" s="267"/>
      <c r="G1121" s="267"/>
      <c r="H1121" s="267"/>
      <c r="I1121" s="412"/>
      <c r="J1121" s="267"/>
    </row>
    <row r="1122" spans="1:10" ht="12.75">
      <c r="A1122" s="267"/>
      <c r="B1122" s="267"/>
      <c r="C1122" s="267"/>
      <c r="D1122" s="267"/>
      <c r="E1122" s="267"/>
      <c r="F1122" s="267"/>
      <c r="G1122" s="267"/>
      <c r="H1122" s="267"/>
      <c r="I1122" s="412"/>
      <c r="J1122" s="267"/>
    </row>
    <row r="1123" spans="1:10" ht="12.75">
      <c r="A1123" s="267"/>
      <c r="B1123" s="267"/>
      <c r="C1123" s="267"/>
      <c r="D1123" s="267"/>
      <c r="E1123" s="267"/>
      <c r="F1123" s="267"/>
      <c r="G1123" s="267"/>
      <c r="H1123" s="267"/>
      <c r="I1123" s="412"/>
      <c r="J1123" s="267"/>
    </row>
    <row r="1124" spans="1:10" ht="12.75">
      <c r="A1124" s="267"/>
      <c r="B1124" s="267"/>
      <c r="C1124" s="267"/>
      <c r="D1124" s="267"/>
      <c r="E1124" s="267"/>
      <c r="F1124" s="267"/>
      <c r="G1124" s="267"/>
      <c r="H1124" s="267"/>
      <c r="I1124" s="412"/>
      <c r="J1124" s="267"/>
    </row>
    <row r="1125" spans="1:10" ht="12.75">
      <c r="A1125" s="267"/>
      <c r="B1125" s="267"/>
      <c r="C1125" s="267"/>
      <c r="D1125" s="267"/>
      <c r="E1125" s="267"/>
      <c r="F1125" s="267"/>
      <c r="G1125" s="267"/>
      <c r="H1125" s="267"/>
      <c r="I1125" s="412"/>
      <c r="J1125" s="267"/>
    </row>
    <row r="1126" spans="1:10" ht="12.75">
      <c r="A1126" s="267"/>
      <c r="B1126" s="267"/>
      <c r="C1126" s="267"/>
      <c r="D1126" s="267"/>
      <c r="E1126" s="267"/>
      <c r="F1126" s="267"/>
      <c r="G1126" s="267"/>
      <c r="H1126" s="267"/>
      <c r="I1126" s="412"/>
      <c r="J1126" s="267"/>
    </row>
    <row r="1127" spans="1:10" ht="12.75">
      <c r="A1127" s="267"/>
      <c r="B1127" s="267"/>
      <c r="C1127" s="267"/>
      <c r="D1127" s="267"/>
      <c r="E1127" s="267"/>
      <c r="F1127" s="267"/>
      <c r="G1127" s="267"/>
      <c r="H1127" s="267"/>
      <c r="I1127" s="412"/>
      <c r="J1127" s="267"/>
    </row>
    <row r="1128" spans="1:10" ht="12.75">
      <c r="A1128" s="267"/>
      <c r="B1128" s="267"/>
      <c r="C1128" s="267"/>
      <c r="D1128" s="267"/>
      <c r="E1128" s="267"/>
      <c r="F1128" s="267"/>
      <c r="G1128" s="267"/>
      <c r="H1128" s="267"/>
      <c r="I1128" s="412"/>
      <c r="J1128" s="267"/>
    </row>
    <row r="1129" spans="1:10" ht="12.75">
      <c r="A1129" s="267"/>
      <c r="B1129" s="267"/>
      <c r="C1129" s="267"/>
      <c r="D1129" s="267"/>
      <c r="E1129" s="267"/>
      <c r="F1129" s="267"/>
      <c r="G1129" s="267"/>
      <c r="H1129" s="267"/>
      <c r="I1129" s="412"/>
      <c r="J1129" s="267"/>
    </row>
    <row r="1130" spans="1:10" ht="12.75">
      <c r="A1130" s="267"/>
      <c r="B1130" s="267"/>
      <c r="C1130" s="267"/>
      <c r="D1130" s="267"/>
      <c r="E1130" s="267"/>
      <c r="F1130" s="267"/>
      <c r="G1130" s="267"/>
      <c r="H1130" s="267"/>
      <c r="I1130" s="412"/>
      <c r="J1130" s="267"/>
    </row>
    <row r="1131" spans="1:10" ht="12.75">
      <c r="A1131" s="267"/>
      <c r="B1131" s="267"/>
      <c r="C1131" s="267"/>
      <c r="D1131" s="267"/>
      <c r="E1131" s="267"/>
      <c r="F1131" s="267"/>
      <c r="G1131" s="267"/>
      <c r="H1131" s="267"/>
      <c r="I1131" s="412"/>
      <c r="J1131" s="267"/>
    </row>
    <row r="1132" spans="1:10" ht="12.75">
      <c r="A1132" s="267"/>
      <c r="B1132" s="267"/>
      <c r="C1132" s="267"/>
      <c r="D1132" s="267"/>
      <c r="E1132" s="267"/>
      <c r="F1132" s="267"/>
      <c r="G1132" s="267"/>
      <c r="H1132" s="267"/>
      <c r="I1132" s="412"/>
      <c r="J1132" s="267"/>
    </row>
    <row r="1133" spans="1:10" ht="12.75">
      <c r="A1133" s="267"/>
      <c r="B1133" s="267"/>
      <c r="C1133" s="267"/>
      <c r="D1133" s="267"/>
      <c r="E1133" s="267"/>
      <c r="F1133" s="267"/>
      <c r="G1133" s="267"/>
      <c r="H1133" s="267"/>
      <c r="I1133" s="412"/>
      <c r="J1133" s="267"/>
    </row>
    <row r="1134" spans="1:10" ht="12.75">
      <c r="A1134" s="267"/>
      <c r="B1134" s="267"/>
      <c r="C1134" s="267"/>
      <c r="D1134" s="267"/>
      <c r="E1134" s="267"/>
      <c r="F1134" s="267"/>
      <c r="G1134" s="267"/>
      <c r="H1134" s="267"/>
      <c r="I1134" s="412"/>
      <c r="J1134" s="267"/>
    </row>
    <row r="1135" spans="1:10" ht="12.75">
      <c r="A1135" s="267"/>
      <c r="B1135" s="267"/>
      <c r="C1135" s="267"/>
      <c r="D1135" s="267"/>
      <c r="E1135" s="267"/>
      <c r="F1135" s="267"/>
      <c r="G1135" s="267"/>
      <c r="H1135" s="267"/>
      <c r="I1135" s="412"/>
      <c r="J1135" s="267"/>
    </row>
    <row r="1136" spans="1:10" ht="12.75">
      <c r="A1136" s="267"/>
      <c r="B1136" s="267"/>
      <c r="C1136" s="267"/>
      <c r="D1136" s="267"/>
      <c r="E1136" s="267"/>
      <c r="F1136" s="267"/>
      <c r="G1136" s="267"/>
      <c r="H1136" s="267"/>
      <c r="I1136" s="412"/>
      <c r="J1136" s="267"/>
    </row>
    <row r="1137" spans="1:10" ht="12.75">
      <c r="A1137" s="267"/>
      <c r="B1137" s="267"/>
      <c r="C1137" s="267"/>
      <c r="D1137" s="267"/>
      <c r="E1137" s="267"/>
      <c r="F1137" s="267"/>
      <c r="G1137" s="267"/>
      <c r="H1137" s="267"/>
      <c r="I1137" s="412"/>
      <c r="J1137" s="267"/>
    </row>
    <row r="1138" spans="1:10" ht="12.75">
      <c r="A1138" s="267"/>
      <c r="B1138" s="267"/>
      <c r="C1138" s="267"/>
      <c r="D1138" s="267"/>
      <c r="E1138" s="267"/>
      <c r="F1138" s="267"/>
      <c r="G1138" s="267"/>
      <c r="H1138" s="267"/>
      <c r="I1138" s="412"/>
      <c r="J1138" s="267"/>
    </row>
    <row r="1139" spans="1:10" ht="12.75">
      <c r="A1139" s="267"/>
      <c r="B1139" s="267"/>
      <c r="C1139" s="267"/>
      <c r="D1139" s="267"/>
      <c r="E1139" s="267"/>
      <c r="F1139" s="267"/>
      <c r="G1139" s="267"/>
      <c r="H1139" s="267"/>
      <c r="I1139" s="412"/>
      <c r="J1139" s="267"/>
    </row>
    <row r="1140" spans="1:10" ht="12.75">
      <c r="A1140" s="267"/>
      <c r="B1140" s="267"/>
      <c r="C1140" s="267"/>
      <c r="D1140" s="267"/>
      <c r="E1140" s="267"/>
      <c r="F1140" s="267"/>
      <c r="G1140" s="267"/>
      <c r="H1140" s="267"/>
      <c r="I1140" s="412"/>
      <c r="J1140" s="267"/>
    </row>
    <row r="1141" spans="1:10" ht="12.75">
      <c r="A1141" s="267"/>
      <c r="B1141" s="267"/>
      <c r="C1141" s="267"/>
      <c r="D1141" s="267"/>
      <c r="E1141" s="267"/>
      <c r="F1141" s="267"/>
      <c r="G1141" s="267"/>
      <c r="H1141" s="267"/>
      <c r="I1141" s="412"/>
      <c r="J1141" s="267"/>
    </row>
    <row r="1142" spans="1:10" ht="12.75">
      <c r="A1142" s="267"/>
      <c r="B1142" s="267"/>
      <c r="C1142" s="267"/>
      <c r="D1142" s="267"/>
      <c r="E1142" s="267"/>
      <c r="F1142" s="267"/>
      <c r="G1142" s="267"/>
      <c r="H1142" s="267"/>
      <c r="I1142" s="412"/>
      <c r="J1142" s="267"/>
    </row>
    <row r="1143" spans="1:10" ht="12.75">
      <c r="A1143" s="267"/>
      <c r="B1143" s="267"/>
      <c r="C1143" s="267"/>
      <c r="D1143" s="267"/>
      <c r="E1143" s="267"/>
      <c r="F1143" s="267"/>
      <c r="G1143" s="267"/>
      <c r="H1143" s="267"/>
      <c r="I1143" s="412"/>
      <c r="J1143" s="267"/>
    </row>
    <row r="1144" spans="1:10" ht="12.75">
      <c r="A1144" s="267"/>
      <c r="B1144" s="267"/>
      <c r="C1144" s="267"/>
      <c r="D1144" s="267"/>
      <c r="E1144" s="267"/>
      <c r="F1144" s="267"/>
      <c r="G1144" s="267"/>
      <c r="H1144" s="267"/>
      <c r="I1144" s="412"/>
      <c r="J1144" s="267"/>
    </row>
    <row r="1145" spans="1:10" ht="12.75">
      <c r="A1145" s="267"/>
      <c r="B1145" s="267"/>
      <c r="C1145" s="267"/>
      <c r="D1145" s="267"/>
      <c r="E1145" s="267"/>
      <c r="F1145" s="267"/>
      <c r="G1145" s="267"/>
      <c r="H1145" s="267"/>
      <c r="I1145" s="412"/>
      <c r="J1145" s="267"/>
    </row>
    <row r="1146" spans="1:10" ht="12.75">
      <c r="A1146" s="267"/>
      <c r="B1146" s="267"/>
      <c r="C1146" s="267"/>
      <c r="D1146" s="267"/>
      <c r="E1146" s="267"/>
      <c r="F1146" s="267"/>
      <c r="G1146" s="267"/>
      <c r="H1146" s="267"/>
      <c r="I1146" s="412"/>
      <c r="J1146" s="267"/>
    </row>
    <row r="1147" spans="1:10" ht="12.75">
      <c r="A1147" s="267"/>
      <c r="B1147" s="267"/>
      <c r="C1147" s="267"/>
      <c r="D1147" s="267"/>
      <c r="E1147" s="267"/>
      <c r="F1147" s="267"/>
      <c r="G1147" s="267"/>
      <c r="H1147" s="267"/>
      <c r="I1147" s="412"/>
      <c r="J1147" s="267"/>
    </row>
    <row r="1148" spans="1:10" ht="12.75">
      <c r="A1148" s="267"/>
      <c r="B1148" s="267"/>
      <c r="C1148" s="267"/>
      <c r="D1148" s="267"/>
      <c r="E1148" s="267"/>
      <c r="F1148" s="267"/>
      <c r="G1148" s="267"/>
      <c r="H1148" s="267"/>
      <c r="I1148" s="412"/>
      <c r="J1148" s="267"/>
    </row>
    <row r="1149" spans="1:10" ht="12.75">
      <c r="A1149" s="267"/>
      <c r="B1149" s="267"/>
      <c r="C1149" s="267"/>
      <c r="D1149" s="267"/>
      <c r="E1149" s="267"/>
      <c r="F1149" s="267"/>
      <c r="G1149" s="267"/>
      <c r="H1149" s="267"/>
      <c r="I1149" s="412"/>
      <c r="J1149" s="267"/>
    </row>
    <row r="1150" spans="1:10" ht="12.75">
      <c r="A1150" s="267"/>
      <c r="B1150" s="267"/>
      <c r="C1150" s="267"/>
      <c r="D1150" s="267"/>
      <c r="E1150" s="267"/>
      <c r="F1150" s="267"/>
      <c r="G1150" s="267"/>
      <c r="H1150" s="267"/>
      <c r="I1150" s="412"/>
      <c r="J1150" s="267"/>
    </row>
    <row r="1151" spans="1:10" ht="12.75">
      <c r="A1151" s="267"/>
      <c r="B1151" s="267"/>
      <c r="C1151" s="267"/>
      <c r="D1151" s="267"/>
      <c r="E1151" s="267"/>
      <c r="F1151" s="267"/>
      <c r="G1151" s="267"/>
      <c r="H1151" s="267"/>
      <c r="I1151" s="412"/>
      <c r="J1151" s="267"/>
    </row>
    <row r="1152" spans="1:10" ht="12.75">
      <c r="A1152" s="267"/>
      <c r="B1152" s="267"/>
      <c r="C1152" s="267"/>
      <c r="D1152" s="267"/>
      <c r="E1152" s="267"/>
      <c r="F1152" s="267"/>
      <c r="G1152" s="267"/>
      <c r="H1152" s="267"/>
      <c r="I1152" s="412"/>
      <c r="J1152" s="267"/>
    </row>
    <row r="1153" spans="1:10" ht="12.75">
      <c r="A1153" s="267"/>
      <c r="B1153" s="267"/>
      <c r="C1153" s="267"/>
      <c r="D1153" s="267"/>
      <c r="E1153" s="267"/>
      <c r="F1153" s="267"/>
      <c r="G1153" s="267"/>
      <c r="H1153" s="267"/>
      <c r="I1153" s="412"/>
      <c r="J1153" s="267"/>
    </row>
    <row r="1154" spans="1:10" ht="12.75">
      <c r="A1154" s="267"/>
      <c r="B1154" s="267"/>
      <c r="C1154" s="267"/>
      <c r="D1154" s="267"/>
      <c r="E1154" s="267"/>
      <c r="F1154" s="267"/>
      <c r="G1154" s="267"/>
      <c r="H1154" s="267"/>
      <c r="I1154" s="412"/>
      <c r="J1154" s="267"/>
    </row>
    <row r="1155" spans="1:10" ht="12.75">
      <c r="A1155" s="267"/>
      <c r="B1155" s="267"/>
      <c r="C1155" s="267"/>
      <c r="D1155" s="267"/>
      <c r="E1155" s="267"/>
      <c r="F1155" s="267"/>
      <c r="G1155" s="267"/>
      <c r="H1155" s="267"/>
      <c r="I1155" s="412"/>
      <c r="J1155" s="267"/>
    </row>
    <row r="1156" spans="1:10" ht="12.75">
      <c r="A1156" s="267"/>
      <c r="B1156" s="267"/>
      <c r="C1156" s="267"/>
      <c r="D1156" s="267"/>
      <c r="E1156" s="267"/>
      <c r="F1156" s="267"/>
      <c r="G1156" s="267"/>
      <c r="H1156" s="267"/>
      <c r="I1156" s="412"/>
      <c r="J1156" s="267"/>
    </row>
    <row r="1157" spans="1:10" ht="12.75">
      <c r="A1157" s="267"/>
      <c r="B1157" s="267"/>
      <c r="C1157" s="267"/>
      <c r="D1157" s="267"/>
      <c r="E1157" s="267"/>
      <c r="F1157" s="267"/>
      <c r="G1157" s="267"/>
      <c r="H1157" s="267"/>
      <c r="I1157" s="412"/>
      <c r="J1157" s="267"/>
    </row>
    <row r="1158" spans="1:10" ht="12.75">
      <c r="A1158" s="267"/>
      <c r="B1158" s="267"/>
      <c r="C1158" s="267"/>
      <c r="D1158" s="267"/>
      <c r="E1158" s="267"/>
      <c r="F1158" s="267"/>
      <c r="G1158" s="267"/>
      <c r="H1158" s="267"/>
      <c r="I1158" s="412"/>
      <c r="J1158" s="267"/>
    </row>
    <row r="1159" spans="1:10" ht="12.75">
      <c r="A1159" s="267"/>
      <c r="B1159" s="267"/>
      <c r="C1159" s="267"/>
      <c r="D1159" s="267"/>
      <c r="E1159" s="267"/>
      <c r="F1159" s="267"/>
      <c r="G1159" s="267"/>
      <c r="H1159" s="267"/>
      <c r="I1159" s="412"/>
      <c r="J1159" s="267"/>
    </row>
    <row r="1160" spans="1:10" ht="12.75">
      <c r="A1160" s="267"/>
      <c r="B1160" s="267"/>
      <c r="C1160" s="267"/>
      <c r="D1160" s="267"/>
      <c r="E1160" s="267"/>
      <c r="F1160" s="267"/>
      <c r="G1160" s="267"/>
      <c r="H1160" s="267"/>
      <c r="I1160" s="412"/>
      <c r="J1160" s="267"/>
    </row>
    <row r="1161" spans="1:10" ht="12.75">
      <c r="A1161" s="267"/>
      <c r="B1161" s="267"/>
      <c r="C1161" s="267"/>
      <c r="D1161" s="267"/>
      <c r="E1161" s="267"/>
      <c r="F1161" s="267"/>
      <c r="G1161" s="267"/>
      <c r="H1161" s="267"/>
      <c r="I1161" s="412"/>
      <c r="J1161" s="267"/>
    </row>
    <row r="1162" spans="1:10" ht="12.75">
      <c r="A1162" s="267"/>
      <c r="B1162" s="267"/>
      <c r="C1162" s="267"/>
      <c r="D1162" s="267"/>
      <c r="E1162" s="267"/>
      <c r="F1162" s="267"/>
      <c r="G1162" s="267"/>
      <c r="H1162" s="267"/>
      <c r="I1162" s="412"/>
      <c r="J1162" s="267"/>
    </row>
    <row r="1163" spans="1:10" ht="12.75">
      <c r="A1163" s="267"/>
      <c r="B1163" s="267"/>
      <c r="C1163" s="267"/>
      <c r="D1163" s="267"/>
      <c r="E1163" s="267"/>
      <c r="F1163" s="267"/>
      <c r="G1163" s="267"/>
      <c r="H1163" s="267"/>
      <c r="I1163" s="412"/>
      <c r="J1163" s="267"/>
    </row>
    <row r="1164" spans="1:10" ht="12.75">
      <c r="A1164" s="267"/>
      <c r="B1164" s="267"/>
      <c r="C1164" s="267"/>
      <c r="D1164" s="267"/>
      <c r="E1164" s="267"/>
      <c r="F1164" s="267"/>
      <c r="G1164" s="267"/>
      <c r="H1164" s="267"/>
      <c r="I1164" s="412"/>
      <c r="J1164" s="267"/>
    </row>
    <row r="1165" spans="1:10" ht="12.75">
      <c r="A1165" s="267"/>
      <c r="B1165" s="267"/>
      <c r="C1165" s="267"/>
      <c r="D1165" s="267"/>
      <c r="E1165" s="267"/>
      <c r="F1165" s="267"/>
      <c r="G1165" s="267"/>
      <c r="H1165" s="267"/>
      <c r="I1165" s="412"/>
      <c r="J1165" s="267"/>
    </row>
    <row r="1166" spans="1:10" ht="12.75">
      <c r="A1166" s="267"/>
      <c r="B1166" s="267"/>
      <c r="C1166" s="267"/>
      <c r="D1166" s="267"/>
      <c r="E1166" s="267"/>
      <c r="F1166" s="267"/>
      <c r="G1166" s="267"/>
      <c r="H1166" s="267"/>
      <c r="I1166" s="412"/>
      <c r="J1166" s="267"/>
    </row>
    <row r="1167" spans="1:10" ht="12.75">
      <c r="A1167" s="267"/>
      <c r="B1167" s="267"/>
      <c r="C1167" s="267"/>
      <c r="D1167" s="267"/>
      <c r="E1167" s="267"/>
      <c r="F1167" s="267"/>
      <c r="G1167" s="267"/>
      <c r="H1167" s="267"/>
      <c r="I1167" s="412"/>
      <c r="J1167" s="267"/>
    </row>
    <row r="1168" spans="1:10" ht="12.75">
      <c r="A1168" s="267"/>
      <c r="B1168" s="267"/>
      <c r="C1168" s="267"/>
      <c r="D1168" s="267"/>
      <c r="E1168" s="267"/>
      <c r="F1168" s="267"/>
      <c r="G1168" s="267"/>
      <c r="H1168" s="267"/>
      <c r="I1168" s="412"/>
      <c r="J1168" s="267"/>
    </row>
    <row r="1169" spans="1:10" ht="12.75">
      <c r="A1169" s="267"/>
      <c r="B1169" s="267"/>
      <c r="C1169" s="267"/>
      <c r="D1169" s="267"/>
      <c r="E1169" s="267"/>
      <c r="F1169" s="267"/>
      <c r="G1169" s="267"/>
      <c r="H1169" s="267"/>
      <c r="I1169" s="412"/>
      <c r="J1169" s="267"/>
    </row>
    <row r="1170" spans="1:10" ht="12.75">
      <c r="A1170" s="267"/>
      <c r="B1170" s="267"/>
      <c r="C1170" s="267"/>
      <c r="D1170" s="267"/>
      <c r="E1170" s="267"/>
      <c r="F1170" s="267"/>
      <c r="G1170" s="267"/>
      <c r="H1170" s="267"/>
      <c r="I1170" s="412"/>
      <c r="J1170" s="267"/>
    </row>
    <row r="1171" spans="1:10" ht="12.75">
      <c r="A1171" s="267"/>
      <c r="B1171" s="267"/>
      <c r="C1171" s="267"/>
      <c r="D1171" s="267"/>
      <c r="E1171" s="267"/>
      <c r="F1171" s="267"/>
      <c r="G1171" s="267"/>
      <c r="H1171" s="267"/>
      <c r="I1171" s="412"/>
      <c r="J1171" s="267"/>
    </row>
    <row r="1172" spans="1:10" ht="12.75">
      <c r="A1172" s="267"/>
      <c r="B1172" s="267"/>
      <c r="C1172" s="267"/>
      <c r="D1172" s="267"/>
      <c r="E1172" s="267"/>
      <c r="F1172" s="267"/>
      <c r="G1172" s="267"/>
      <c r="H1172" s="267"/>
      <c r="I1172" s="412"/>
      <c r="J1172" s="267"/>
    </row>
    <row r="1173" spans="1:10" ht="12.75">
      <c r="A1173" s="267"/>
      <c r="B1173" s="267"/>
      <c r="C1173" s="267"/>
      <c r="D1173" s="267"/>
      <c r="E1173" s="267"/>
      <c r="F1173" s="267"/>
      <c r="G1173" s="267"/>
      <c r="H1173" s="267"/>
      <c r="I1173" s="412"/>
      <c r="J1173" s="267"/>
    </row>
    <row r="1174" spans="1:10" ht="12.75">
      <c r="A1174" s="267"/>
      <c r="B1174" s="267"/>
      <c r="C1174" s="267"/>
      <c r="D1174" s="267"/>
      <c r="E1174" s="267"/>
      <c r="F1174" s="267"/>
      <c r="G1174" s="267"/>
      <c r="H1174" s="267"/>
      <c r="I1174" s="412"/>
      <c r="J1174" s="267"/>
    </row>
    <row r="1175" spans="1:10" ht="12.75">
      <c r="A1175" s="267"/>
      <c r="B1175" s="267"/>
      <c r="C1175" s="267"/>
      <c r="D1175" s="267"/>
      <c r="E1175" s="267"/>
      <c r="F1175" s="267"/>
      <c r="G1175" s="267"/>
      <c r="H1175" s="267"/>
      <c r="I1175" s="412"/>
      <c r="J1175" s="267"/>
    </row>
    <row r="1176" spans="1:10" ht="12.75">
      <c r="A1176" s="267"/>
      <c r="B1176" s="267"/>
      <c r="C1176" s="267"/>
      <c r="D1176" s="267"/>
      <c r="E1176" s="267"/>
      <c r="F1176" s="267"/>
      <c r="G1176" s="267"/>
      <c r="H1176" s="267"/>
      <c r="I1176" s="412"/>
      <c r="J1176" s="267"/>
    </row>
    <row r="1177" spans="1:10" ht="12.75">
      <c r="A1177" s="267"/>
      <c r="B1177" s="267"/>
      <c r="C1177" s="267"/>
      <c r="D1177" s="267"/>
      <c r="E1177" s="267"/>
      <c r="F1177" s="267"/>
      <c r="G1177" s="267"/>
      <c r="H1177" s="267"/>
      <c r="I1177" s="412"/>
      <c r="J1177" s="267"/>
    </row>
    <row r="1178" spans="1:10" ht="12.75">
      <c r="A1178" s="267"/>
      <c r="B1178" s="267"/>
      <c r="C1178" s="267"/>
      <c r="D1178" s="267"/>
      <c r="E1178" s="267"/>
      <c r="F1178" s="267"/>
      <c r="G1178" s="267"/>
      <c r="H1178" s="267"/>
      <c r="I1178" s="412"/>
      <c r="J1178" s="267"/>
    </row>
    <row r="1179" spans="1:10" ht="12.75">
      <c r="A1179" s="267"/>
      <c r="B1179" s="267"/>
      <c r="C1179" s="267"/>
      <c r="D1179" s="267"/>
      <c r="E1179" s="267"/>
      <c r="F1179" s="267"/>
      <c r="G1179" s="267"/>
      <c r="H1179" s="267"/>
      <c r="I1179" s="412"/>
      <c r="J1179" s="267"/>
    </row>
    <row r="1180" spans="1:10" ht="12.75">
      <c r="A1180" s="267"/>
      <c r="B1180" s="267"/>
      <c r="C1180" s="267"/>
      <c r="D1180" s="267"/>
      <c r="E1180" s="267"/>
      <c r="F1180" s="267"/>
      <c r="G1180" s="267"/>
      <c r="H1180" s="267"/>
      <c r="I1180" s="412"/>
      <c r="J1180" s="267"/>
    </row>
    <row r="1181" spans="1:10" ht="12.75">
      <c r="A1181" s="267"/>
      <c r="B1181" s="267"/>
      <c r="C1181" s="267"/>
      <c r="D1181" s="267"/>
      <c r="E1181" s="267"/>
      <c r="F1181" s="267"/>
      <c r="G1181" s="267"/>
      <c r="H1181" s="267"/>
      <c r="I1181" s="412"/>
      <c r="J1181" s="267"/>
    </row>
    <row r="1182" spans="1:10" ht="12.75">
      <c r="A1182" s="267"/>
      <c r="B1182" s="267"/>
      <c r="C1182" s="267"/>
      <c r="D1182" s="267"/>
      <c r="E1182" s="267"/>
      <c r="F1182" s="267"/>
      <c r="G1182" s="267"/>
      <c r="H1182" s="267"/>
      <c r="I1182" s="412"/>
      <c r="J1182" s="267"/>
    </row>
    <row r="1183" spans="1:10" ht="12.75">
      <c r="A1183" s="267"/>
      <c r="B1183" s="267"/>
      <c r="C1183" s="267"/>
      <c r="D1183" s="267"/>
      <c r="E1183" s="267"/>
      <c r="F1183" s="267"/>
      <c r="G1183" s="267"/>
      <c r="H1183" s="267"/>
      <c r="I1183" s="412"/>
      <c r="J1183" s="267"/>
    </row>
    <row r="1184" spans="1:10" ht="12.75">
      <c r="A1184" s="267"/>
      <c r="B1184" s="267"/>
      <c r="C1184" s="267"/>
      <c r="D1184" s="267"/>
      <c r="E1184" s="267"/>
      <c r="F1184" s="267"/>
      <c r="G1184" s="267"/>
      <c r="H1184" s="267"/>
      <c r="I1184" s="412"/>
      <c r="J1184" s="267"/>
    </row>
    <row r="1185" spans="1:10" ht="12.75">
      <c r="A1185" s="267"/>
      <c r="B1185" s="267"/>
      <c r="C1185" s="267"/>
      <c r="D1185" s="267"/>
      <c r="E1185" s="267"/>
      <c r="F1185" s="267"/>
      <c r="G1185" s="267"/>
      <c r="H1185" s="267"/>
      <c r="I1185" s="412"/>
      <c r="J1185" s="267"/>
    </row>
    <row r="1186" spans="1:10" ht="12.75">
      <c r="A1186" s="267"/>
      <c r="B1186" s="267"/>
      <c r="C1186" s="267"/>
      <c r="D1186" s="267"/>
      <c r="E1186" s="267"/>
      <c r="F1186" s="267"/>
      <c r="G1186" s="267"/>
      <c r="H1186" s="267"/>
      <c r="I1186" s="412"/>
      <c r="J1186" s="267"/>
    </row>
    <row r="1187" spans="1:10" ht="12.75">
      <c r="A1187" s="267"/>
      <c r="B1187" s="267"/>
      <c r="C1187" s="267"/>
      <c r="D1187" s="267"/>
      <c r="E1187" s="267"/>
      <c r="F1187" s="267"/>
      <c r="G1187" s="267"/>
      <c r="H1187" s="267"/>
      <c r="I1187" s="412"/>
      <c r="J1187" s="267"/>
    </row>
    <row r="1188" spans="1:10" ht="12.75">
      <c r="A1188" s="267"/>
      <c r="B1188" s="267"/>
      <c r="C1188" s="267"/>
      <c r="D1188" s="267"/>
      <c r="E1188" s="267"/>
      <c r="F1188" s="267"/>
      <c r="G1188" s="267"/>
      <c r="H1188" s="267"/>
      <c r="I1188" s="412"/>
      <c r="J1188" s="267"/>
    </row>
    <row r="1189" spans="1:10" ht="12.75">
      <c r="A1189" s="267"/>
      <c r="B1189" s="267"/>
      <c r="C1189" s="267"/>
      <c r="D1189" s="267"/>
      <c r="E1189" s="267"/>
      <c r="F1189" s="267"/>
      <c r="G1189" s="267"/>
      <c r="H1189" s="267"/>
      <c r="I1189" s="412"/>
      <c r="J1189" s="267"/>
    </row>
    <row r="1190" spans="1:10" ht="12.75">
      <c r="A1190" s="267"/>
      <c r="B1190" s="267"/>
      <c r="C1190" s="267"/>
      <c r="D1190" s="267"/>
      <c r="E1190" s="267"/>
      <c r="F1190" s="267"/>
      <c r="G1190" s="267"/>
      <c r="H1190" s="267"/>
      <c r="I1190" s="412"/>
      <c r="J1190" s="267"/>
    </row>
    <row r="1191" spans="1:10" ht="12.75">
      <c r="A1191" s="267"/>
      <c r="B1191" s="267"/>
      <c r="C1191" s="267"/>
      <c r="D1191" s="267"/>
      <c r="E1191" s="267"/>
      <c r="F1191" s="267"/>
      <c r="G1191" s="267"/>
      <c r="H1191" s="267"/>
      <c r="I1191" s="412"/>
      <c r="J1191" s="267"/>
    </row>
    <row r="1192" spans="1:10" ht="12.75">
      <c r="A1192" s="267"/>
      <c r="B1192" s="267"/>
      <c r="C1192" s="267"/>
      <c r="D1192" s="267"/>
      <c r="E1192" s="267"/>
      <c r="F1192" s="267"/>
      <c r="G1192" s="267"/>
      <c r="H1192" s="267"/>
      <c r="I1192" s="412"/>
      <c r="J1192" s="267"/>
    </row>
    <row r="1193" spans="1:10" ht="12.75">
      <c r="A1193" s="267"/>
      <c r="B1193" s="267"/>
      <c r="C1193" s="267"/>
      <c r="D1193" s="267"/>
      <c r="E1193" s="267"/>
      <c r="F1193" s="267"/>
      <c r="G1193" s="267"/>
      <c r="H1193" s="267"/>
      <c r="I1193" s="412"/>
      <c r="J1193" s="267"/>
    </row>
    <row r="1194" spans="1:10" ht="12.75">
      <c r="A1194" s="267"/>
      <c r="B1194" s="267"/>
      <c r="C1194" s="267"/>
      <c r="D1194" s="267"/>
      <c r="E1194" s="267"/>
      <c r="F1194" s="267"/>
      <c r="G1194" s="267"/>
      <c r="H1194" s="267"/>
      <c r="I1194" s="412"/>
      <c r="J1194" s="267"/>
    </row>
    <row r="1195" spans="1:10" ht="12.75">
      <c r="A1195" s="267"/>
      <c r="B1195" s="267"/>
      <c r="C1195" s="267"/>
      <c r="D1195" s="267"/>
      <c r="E1195" s="267"/>
      <c r="F1195" s="267"/>
      <c r="G1195" s="267"/>
      <c r="H1195" s="267"/>
      <c r="I1195" s="412"/>
      <c r="J1195" s="267"/>
    </row>
    <row r="1196" spans="1:10" ht="12.75">
      <c r="A1196" s="267"/>
      <c r="B1196" s="267"/>
      <c r="C1196" s="267"/>
      <c r="D1196" s="267"/>
      <c r="E1196" s="267"/>
      <c r="F1196" s="267"/>
      <c r="G1196" s="267"/>
      <c r="H1196" s="267"/>
      <c r="I1196" s="412"/>
      <c r="J1196" s="267"/>
    </row>
    <row r="1197" spans="1:10" ht="12.75">
      <c r="A1197" s="267"/>
      <c r="B1197" s="267"/>
      <c r="C1197" s="267"/>
      <c r="D1197" s="267"/>
      <c r="E1197" s="267"/>
      <c r="F1197" s="267"/>
      <c r="G1197" s="267"/>
      <c r="H1197" s="267"/>
      <c r="I1197" s="412"/>
      <c r="J1197" s="267"/>
    </row>
    <row r="1198" spans="1:10" ht="12.75">
      <c r="A1198" s="267"/>
      <c r="B1198" s="267"/>
      <c r="C1198" s="267"/>
      <c r="D1198" s="267"/>
      <c r="E1198" s="267"/>
      <c r="F1198" s="267"/>
      <c r="G1198" s="267"/>
      <c r="H1198" s="267"/>
      <c r="I1198" s="412"/>
      <c r="J1198" s="267"/>
    </row>
    <row r="1199" spans="1:10" ht="12.75">
      <c r="A1199" s="267"/>
      <c r="B1199" s="267"/>
      <c r="C1199" s="267"/>
      <c r="D1199" s="267"/>
      <c r="E1199" s="267"/>
      <c r="F1199" s="267"/>
      <c r="G1199" s="267"/>
      <c r="H1199" s="267"/>
      <c r="I1199" s="412"/>
      <c r="J1199" s="267"/>
    </row>
    <row r="1200" spans="1:10" ht="12.75">
      <c r="A1200" s="267"/>
      <c r="B1200" s="267"/>
      <c r="C1200" s="267"/>
      <c r="D1200" s="267"/>
      <c r="E1200" s="267"/>
      <c r="F1200" s="267"/>
      <c r="G1200" s="267"/>
      <c r="H1200" s="267"/>
      <c r="I1200" s="412"/>
      <c r="J1200" s="267"/>
    </row>
    <row r="1201" spans="1:10" ht="12.75">
      <c r="A1201" s="267"/>
      <c r="B1201" s="267"/>
      <c r="C1201" s="267"/>
      <c r="D1201" s="267"/>
      <c r="E1201" s="267"/>
      <c r="F1201" s="267"/>
      <c r="G1201" s="267"/>
      <c r="H1201" s="267"/>
      <c r="I1201" s="412"/>
      <c r="J1201" s="267"/>
    </row>
    <row r="1202" spans="1:10" ht="12.75">
      <c r="A1202" s="267"/>
      <c r="B1202" s="267"/>
      <c r="C1202" s="267"/>
      <c r="D1202" s="267"/>
      <c r="E1202" s="267"/>
      <c r="F1202" s="267"/>
      <c r="G1202" s="267"/>
      <c r="H1202" s="267"/>
      <c r="I1202" s="412"/>
      <c r="J1202" s="267"/>
    </row>
    <row r="1203" spans="1:10" ht="12.75">
      <c r="A1203" s="267"/>
      <c r="B1203" s="267"/>
      <c r="C1203" s="267"/>
      <c r="D1203" s="267"/>
      <c r="E1203" s="267"/>
      <c r="F1203" s="267"/>
      <c r="G1203" s="267"/>
      <c r="H1203" s="267"/>
      <c r="I1203" s="412"/>
      <c r="J1203" s="267"/>
    </row>
    <row r="1204" spans="1:10" ht="12.75">
      <c r="A1204" s="267"/>
      <c r="B1204" s="267"/>
      <c r="C1204" s="267"/>
      <c r="D1204" s="267"/>
      <c r="E1204" s="267"/>
      <c r="F1204" s="267"/>
      <c r="G1204" s="267"/>
      <c r="H1204" s="267"/>
      <c r="I1204" s="412"/>
      <c r="J1204" s="267"/>
    </row>
    <row r="1205" spans="1:10" ht="12.75">
      <c r="A1205" s="267"/>
      <c r="B1205" s="267"/>
      <c r="C1205" s="267"/>
      <c r="D1205" s="267"/>
      <c r="E1205" s="267"/>
      <c r="F1205" s="267"/>
      <c r="G1205" s="267"/>
      <c r="H1205" s="267"/>
      <c r="I1205" s="412"/>
      <c r="J1205" s="267"/>
    </row>
    <row r="1206" spans="1:10" ht="12.75">
      <c r="A1206" s="267"/>
      <c r="B1206" s="267"/>
      <c r="C1206" s="267"/>
      <c r="D1206" s="267"/>
      <c r="E1206" s="267"/>
      <c r="F1206" s="267"/>
      <c r="G1206" s="267"/>
      <c r="H1206" s="267"/>
      <c r="I1206" s="412"/>
      <c r="J1206" s="267"/>
    </row>
    <row r="1207" spans="1:10" ht="12.75">
      <c r="A1207" s="267"/>
      <c r="B1207" s="267"/>
      <c r="C1207" s="267"/>
      <c r="D1207" s="267"/>
      <c r="E1207" s="267"/>
      <c r="F1207" s="267"/>
      <c r="G1207" s="267"/>
      <c r="H1207" s="267"/>
      <c r="I1207" s="412"/>
      <c r="J1207" s="267"/>
    </row>
    <row r="1208" spans="1:10" ht="12.75">
      <c r="A1208" s="267"/>
      <c r="B1208" s="267"/>
      <c r="C1208" s="267"/>
      <c r="D1208" s="267"/>
      <c r="E1208" s="267"/>
      <c r="F1208" s="267"/>
      <c r="G1208" s="267"/>
      <c r="H1208" s="267"/>
      <c r="I1208" s="412"/>
      <c r="J1208" s="267"/>
    </row>
    <row r="1209" spans="1:10" ht="12.75">
      <c r="A1209" s="267"/>
      <c r="B1209" s="267"/>
      <c r="C1209" s="267"/>
      <c r="D1209" s="267"/>
      <c r="E1209" s="267"/>
      <c r="F1209" s="267"/>
      <c r="G1209" s="267"/>
      <c r="H1209" s="267"/>
      <c r="I1209" s="412"/>
      <c r="J1209" s="267"/>
    </row>
    <row r="1210" spans="1:10" ht="12.75">
      <c r="A1210" s="267"/>
      <c r="B1210" s="267"/>
      <c r="C1210" s="267"/>
      <c r="D1210" s="267"/>
      <c r="E1210" s="267"/>
      <c r="F1210" s="267"/>
      <c r="G1210" s="267"/>
      <c r="H1210" s="267"/>
      <c r="I1210" s="412"/>
      <c r="J1210" s="267"/>
    </row>
    <row r="1211" spans="1:10" ht="12.75">
      <c r="A1211" s="267"/>
      <c r="B1211" s="267"/>
      <c r="C1211" s="267"/>
      <c r="D1211" s="267"/>
      <c r="E1211" s="267"/>
      <c r="F1211" s="267"/>
      <c r="G1211" s="267"/>
      <c r="H1211" s="267"/>
      <c r="I1211" s="412"/>
      <c r="J1211" s="267"/>
    </row>
    <row r="1212" spans="1:10" ht="12.75">
      <c r="A1212" s="267"/>
      <c r="B1212" s="267"/>
      <c r="C1212" s="267"/>
      <c r="D1212" s="267"/>
      <c r="E1212" s="267"/>
      <c r="F1212" s="267"/>
      <c r="G1212" s="267"/>
      <c r="H1212" s="267"/>
      <c r="I1212" s="412"/>
      <c r="J1212" s="267"/>
    </row>
    <row r="1213" spans="1:10" ht="12.75">
      <c r="A1213" s="267"/>
      <c r="B1213" s="267"/>
      <c r="C1213" s="267"/>
      <c r="D1213" s="267"/>
      <c r="E1213" s="267"/>
      <c r="F1213" s="267"/>
      <c r="G1213" s="267"/>
      <c r="H1213" s="267"/>
      <c r="I1213" s="412"/>
      <c r="J1213" s="267"/>
    </row>
    <row r="1214" spans="1:10" ht="12.75">
      <c r="A1214" s="267"/>
      <c r="B1214" s="267"/>
      <c r="C1214" s="267"/>
      <c r="D1214" s="267"/>
      <c r="E1214" s="267"/>
      <c r="F1214" s="267"/>
      <c r="G1214" s="267"/>
      <c r="H1214" s="267"/>
      <c r="I1214" s="412"/>
      <c r="J1214" s="267"/>
    </row>
    <row r="1215" spans="1:10" ht="12.75">
      <c r="A1215" s="267"/>
      <c r="B1215" s="267"/>
      <c r="C1215" s="267"/>
      <c r="D1215" s="267"/>
      <c r="E1215" s="267"/>
      <c r="F1215" s="267"/>
      <c r="G1215" s="267"/>
      <c r="H1215" s="267"/>
      <c r="I1215" s="412"/>
      <c r="J1215" s="267"/>
    </row>
    <row r="1216" spans="1:10" ht="12.75">
      <c r="A1216" s="267"/>
      <c r="B1216" s="267"/>
      <c r="C1216" s="267"/>
      <c r="D1216" s="267"/>
      <c r="E1216" s="267"/>
      <c r="F1216" s="267"/>
      <c r="G1216" s="267"/>
      <c r="H1216" s="267"/>
      <c r="I1216" s="412"/>
      <c r="J1216" s="267"/>
    </row>
    <row r="1217" spans="1:10" ht="12.75">
      <c r="A1217" s="267"/>
      <c r="B1217" s="267"/>
      <c r="C1217" s="267"/>
      <c r="D1217" s="267"/>
      <c r="E1217" s="267"/>
      <c r="F1217" s="267"/>
      <c r="G1217" s="267"/>
      <c r="H1217" s="267"/>
      <c r="I1217" s="412"/>
      <c r="J1217" s="267"/>
    </row>
    <row r="1218" spans="1:10" ht="12.75">
      <c r="A1218" s="267"/>
      <c r="B1218" s="267"/>
      <c r="C1218" s="267"/>
      <c r="D1218" s="267"/>
      <c r="E1218" s="267"/>
      <c r="F1218" s="267"/>
      <c r="G1218" s="267"/>
      <c r="H1218" s="267"/>
      <c r="I1218" s="412"/>
      <c r="J1218" s="267"/>
    </row>
    <row r="1219" spans="1:10" ht="12.75">
      <c r="A1219" s="267"/>
      <c r="B1219" s="267"/>
      <c r="C1219" s="267"/>
      <c r="D1219" s="267"/>
      <c r="E1219" s="267"/>
      <c r="F1219" s="267"/>
      <c r="G1219" s="267"/>
      <c r="H1219" s="267"/>
      <c r="I1219" s="412"/>
      <c r="J1219" s="267"/>
    </row>
    <row r="1220" spans="1:10" ht="12.75">
      <c r="A1220" s="267"/>
      <c r="B1220" s="267"/>
      <c r="C1220" s="267"/>
      <c r="D1220" s="267"/>
      <c r="E1220" s="267"/>
      <c r="F1220" s="267"/>
      <c r="G1220" s="267"/>
      <c r="H1220" s="267"/>
      <c r="I1220" s="412"/>
      <c r="J1220" s="267"/>
    </row>
    <row r="1221" spans="1:10" ht="12.75">
      <c r="A1221" s="267"/>
      <c r="B1221" s="267"/>
      <c r="C1221" s="267"/>
      <c r="D1221" s="267"/>
      <c r="E1221" s="267"/>
      <c r="F1221" s="267"/>
      <c r="G1221" s="267"/>
      <c r="H1221" s="267"/>
      <c r="I1221" s="412"/>
      <c r="J1221" s="267"/>
    </row>
    <row r="1222" spans="1:10" ht="12.75">
      <c r="A1222" s="267"/>
      <c r="B1222" s="267"/>
      <c r="C1222" s="267"/>
      <c r="D1222" s="267"/>
      <c r="E1222" s="267"/>
      <c r="F1222" s="267"/>
      <c r="G1222" s="267"/>
      <c r="H1222" s="267"/>
      <c r="I1222" s="412"/>
      <c r="J1222" s="267"/>
    </row>
    <row r="1223" spans="1:10" ht="12.75">
      <c r="A1223" s="267"/>
      <c r="B1223" s="267"/>
      <c r="C1223" s="267"/>
      <c r="D1223" s="267"/>
      <c r="E1223" s="267"/>
      <c r="F1223" s="267"/>
      <c r="G1223" s="267"/>
      <c r="H1223" s="267"/>
      <c r="I1223" s="412"/>
      <c r="J1223" s="267"/>
    </row>
    <row r="1224" spans="1:10" ht="12.75">
      <c r="A1224" s="267"/>
      <c r="B1224" s="267"/>
      <c r="C1224" s="267"/>
      <c r="D1224" s="267"/>
      <c r="E1224" s="267"/>
      <c r="F1224" s="267"/>
      <c r="G1224" s="267"/>
      <c r="H1224" s="267"/>
      <c r="I1224" s="412"/>
      <c r="J1224" s="267"/>
    </row>
    <row r="1225" spans="1:10" ht="12.75">
      <c r="A1225" s="267"/>
      <c r="B1225" s="267"/>
      <c r="C1225" s="267"/>
      <c r="D1225" s="267"/>
      <c r="E1225" s="267"/>
      <c r="F1225" s="267"/>
      <c r="G1225" s="267"/>
      <c r="H1225" s="267"/>
      <c r="I1225" s="412"/>
      <c r="J1225" s="267"/>
    </row>
    <row r="1226" spans="1:10" ht="12.75">
      <c r="A1226" s="267"/>
      <c r="B1226" s="267"/>
      <c r="C1226" s="267"/>
      <c r="D1226" s="267"/>
      <c r="E1226" s="267"/>
      <c r="F1226" s="267"/>
      <c r="G1226" s="267"/>
      <c r="H1226" s="267"/>
      <c r="I1226" s="412"/>
      <c r="J1226" s="267"/>
    </row>
    <row r="1227" spans="1:10" ht="12.75">
      <c r="A1227" s="267"/>
      <c r="B1227" s="267"/>
      <c r="C1227" s="267"/>
      <c r="D1227" s="267"/>
      <c r="E1227" s="267"/>
      <c r="F1227" s="267"/>
      <c r="G1227" s="267"/>
      <c r="H1227" s="267"/>
      <c r="I1227" s="412"/>
      <c r="J1227" s="267"/>
    </row>
    <row r="1228" spans="1:10" ht="12.75">
      <c r="A1228" s="267"/>
      <c r="B1228" s="267"/>
      <c r="C1228" s="267"/>
      <c r="D1228" s="267"/>
      <c r="E1228" s="267"/>
      <c r="F1228" s="267"/>
      <c r="G1228" s="267"/>
      <c r="H1228" s="267"/>
      <c r="I1228" s="412"/>
      <c r="J1228" s="267"/>
    </row>
    <row r="1229" spans="1:10" ht="12.75">
      <c r="A1229" s="267"/>
      <c r="B1229" s="267"/>
      <c r="C1229" s="267"/>
      <c r="D1229" s="267"/>
      <c r="E1229" s="267"/>
      <c r="F1229" s="267"/>
      <c r="G1229" s="267"/>
      <c r="H1229" s="267"/>
      <c r="I1229" s="412"/>
      <c r="J1229" s="267"/>
    </row>
    <row r="1230" spans="1:10" ht="12.75">
      <c r="A1230" s="267"/>
      <c r="B1230" s="267"/>
      <c r="C1230" s="267"/>
      <c r="D1230" s="267"/>
      <c r="E1230" s="267"/>
      <c r="F1230" s="267"/>
      <c r="G1230" s="267"/>
      <c r="H1230" s="267"/>
      <c r="I1230" s="412"/>
      <c r="J1230" s="267"/>
    </row>
    <row r="1231" spans="1:10" ht="12.75">
      <c r="A1231" s="267"/>
      <c r="B1231" s="267"/>
      <c r="C1231" s="267"/>
      <c r="D1231" s="267"/>
      <c r="E1231" s="267"/>
      <c r="F1231" s="267"/>
      <c r="G1231" s="267"/>
      <c r="H1231" s="267"/>
      <c r="I1231" s="412"/>
      <c r="J1231" s="267"/>
    </row>
    <row r="1232" spans="1:10" ht="12.75">
      <c r="A1232" s="267"/>
      <c r="B1232" s="267"/>
      <c r="C1232" s="267"/>
      <c r="D1232" s="267"/>
      <c r="E1232" s="267"/>
      <c r="F1232" s="267"/>
      <c r="G1232" s="267"/>
      <c r="H1232" s="267"/>
      <c r="I1232" s="412"/>
      <c r="J1232" s="267"/>
    </row>
    <row r="1233" spans="1:10" ht="12.75">
      <c r="A1233" s="267"/>
      <c r="B1233" s="267"/>
      <c r="C1233" s="267"/>
      <c r="D1233" s="267"/>
      <c r="E1233" s="267"/>
      <c r="F1233" s="267"/>
      <c r="G1233" s="267"/>
      <c r="H1233" s="267"/>
      <c r="I1233" s="412"/>
      <c r="J1233" s="267"/>
    </row>
    <row r="1234" spans="1:10" ht="12.75">
      <c r="A1234" s="267"/>
      <c r="B1234" s="267"/>
      <c r="C1234" s="267"/>
      <c r="D1234" s="267"/>
      <c r="E1234" s="267"/>
      <c r="F1234" s="267"/>
      <c r="G1234" s="267"/>
      <c r="H1234" s="267"/>
      <c r="I1234" s="412"/>
      <c r="J1234" s="267"/>
    </row>
    <row r="1235" spans="1:10" ht="12.75">
      <c r="A1235" s="267"/>
      <c r="B1235" s="267"/>
      <c r="C1235" s="267"/>
      <c r="D1235" s="267"/>
      <c r="E1235" s="267"/>
      <c r="F1235" s="267"/>
      <c r="G1235" s="267"/>
      <c r="H1235" s="267"/>
      <c r="I1235" s="412"/>
      <c r="J1235" s="267"/>
    </row>
    <row r="1236" spans="1:10" ht="12.75">
      <c r="A1236" s="267"/>
      <c r="B1236" s="267"/>
      <c r="C1236" s="267"/>
      <c r="D1236" s="267"/>
      <c r="E1236" s="267"/>
      <c r="F1236" s="267"/>
      <c r="G1236" s="267"/>
      <c r="H1236" s="267"/>
      <c r="I1236" s="412"/>
      <c r="J1236" s="267"/>
    </row>
    <row r="1237" spans="1:10" ht="12.75">
      <c r="A1237" s="267"/>
      <c r="B1237" s="267"/>
      <c r="C1237" s="267"/>
      <c r="D1237" s="267"/>
      <c r="E1237" s="267"/>
      <c r="F1237" s="267"/>
      <c r="G1237" s="267"/>
      <c r="H1237" s="267"/>
      <c r="I1237" s="412"/>
      <c r="J1237" s="267"/>
    </row>
    <row r="1238" spans="1:10" ht="12.75">
      <c r="A1238" s="267"/>
      <c r="B1238" s="267"/>
      <c r="C1238" s="267"/>
      <c r="D1238" s="267"/>
      <c r="E1238" s="267"/>
      <c r="F1238" s="267"/>
      <c r="G1238" s="267"/>
      <c r="H1238" s="267"/>
      <c r="I1238" s="412"/>
      <c r="J1238" s="267"/>
    </row>
    <row r="1239" spans="1:10" ht="12.75">
      <c r="A1239" s="267"/>
      <c r="B1239" s="267"/>
      <c r="C1239" s="267"/>
      <c r="D1239" s="267"/>
      <c r="E1239" s="267"/>
      <c r="F1239" s="267"/>
      <c r="G1239" s="267"/>
      <c r="H1239" s="267"/>
      <c r="I1239" s="412"/>
      <c r="J1239" s="267"/>
    </row>
    <row r="1240" spans="1:10" ht="12.75">
      <c r="A1240" s="267"/>
      <c r="B1240" s="267"/>
      <c r="C1240" s="267"/>
      <c r="D1240" s="267"/>
      <c r="E1240" s="267"/>
      <c r="F1240" s="267"/>
      <c r="G1240" s="267"/>
      <c r="H1240" s="267"/>
      <c r="I1240" s="412"/>
      <c r="J1240" s="267"/>
    </row>
    <row r="1241" spans="1:10" ht="12.75">
      <c r="A1241" s="267"/>
      <c r="B1241" s="267"/>
      <c r="C1241" s="267"/>
      <c r="D1241" s="267"/>
      <c r="E1241" s="267"/>
      <c r="F1241" s="267"/>
      <c r="G1241" s="267"/>
      <c r="H1241" s="267"/>
      <c r="I1241" s="412"/>
      <c r="J1241" s="267"/>
    </row>
    <row r="1242" spans="1:10" ht="12.75">
      <c r="A1242" s="267"/>
      <c r="B1242" s="267"/>
      <c r="C1242" s="267"/>
      <c r="D1242" s="267"/>
      <c r="E1242" s="267"/>
      <c r="F1242" s="267"/>
      <c r="G1242" s="267"/>
      <c r="H1242" s="267"/>
      <c r="I1242" s="412"/>
      <c r="J1242" s="267"/>
    </row>
    <row r="1243" spans="1:10" ht="12.75">
      <c r="A1243" s="267"/>
      <c r="B1243" s="267"/>
      <c r="C1243" s="267"/>
      <c r="D1243" s="267"/>
      <c r="E1243" s="267"/>
      <c r="F1243" s="267"/>
      <c r="G1243" s="267"/>
      <c r="H1243" s="267"/>
      <c r="I1243" s="412"/>
      <c r="J1243" s="267"/>
    </row>
    <row r="1244" spans="1:10" ht="12.75">
      <c r="A1244" s="267"/>
      <c r="B1244" s="267"/>
      <c r="C1244" s="267"/>
      <c r="D1244" s="267"/>
      <c r="E1244" s="267"/>
      <c r="F1244" s="267"/>
      <c r="G1244" s="267"/>
      <c r="H1244" s="267"/>
      <c r="I1244" s="412"/>
      <c r="J1244" s="267"/>
    </row>
    <row r="1245" spans="1:10" ht="12.75">
      <c r="A1245" s="267"/>
      <c r="B1245" s="267"/>
      <c r="C1245" s="267"/>
      <c r="D1245" s="267"/>
      <c r="E1245" s="267"/>
      <c r="F1245" s="267"/>
      <c r="G1245" s="267"/>
      <c r="H1245" s="267"/>
      <c r="I1245" s="412"/>
      <c r="J1245" s="267"/>
    </row>
    <row r="1246" spans="1:10" ht="12.75">
      <c r="A1246" s="267"/>
      <c r="B1246" s="267"/>
      <c r="C1246" s="267"/>
      <c r="D1246" s="267"/>
      <c r="E1246" s="267"/>
      <c r="F1246" s="267"/>
      <c r="G1246" s="267"/>
      <c r="H1246" s="267"/>
      <c r="I1246" s="412"/>
      <c r="J1246" s="267"/>
    </row>
    <row r="1247" spans="1:10" ht="12.75">
      <c r="A1247" s="267"/>
      <c r="B1247" s="267"/>
      <c r="C1247" s="267"/>
      <c r="D1247" s="267"/>
      <c r="E1247" s="267"/>
      <c r="F1247" s="267"/>
      <c r="G1247" s="267"/>
      <c r="H1247" s="267"/>
      <c r="I1247" s="412"/>
      <c r="J1247" s="267"/>
    </row>
    <row r="1248" spans="1:10" ht="12.75">
      <c r="A1248" s="267"/>
      <c r="B1248" s="267"/>
      <c r="C1248" s="267"/>
      <c r="D1248" s="267"/>
      <c r="E1248" s="267"/>
      <c r="F1248" s="267"/>
      <c r="G1248" s="267"/>
      <c r="H1248" s="267"/>
      <c r="I1248" s="412"/>
      <c r="J1248" s="267"/>
    </row>
    <row r="1249" spans="1:10" ht="12.75">
      <c r="A1249" s="267"/>
      <c r="B1249" s="267"/>
      <c r="C1249" s="267"/>
      <c r="D1249" s="267"/>
      <c r="E1249" s="267"/>
      <c r="F1249" s="267"/>
      <c r="G1249" s="267"/>
      <c r="H1249" s="267"/>
      <c r="I1249" s="412"/>
      <c r="J1249" s="267"/>
    </row>
    <row r="1250" spans="1:10" ht="12.75">
      <c r="A1250" s="267"/>
      <c r="B1250" s="267"/>
      <c r="C1250" s="267"/>
      <c r="D1250" s="267"/>
      <c r="E1250" s="267"/>
      <c r="F1250" s="267"/>
      <c r="G1250" s="267"/>
      <c r="H1250" s="267"/>
      <c r="I1250" s="412"/>
      <c r="J1250" s="267"/>
    </row>
    <row r="1251" spans="1:10" ht="12.75">
      <c r="A1251" s="267"/>
      <c r="B1251" s="267"/>
      <c r="C1251" s="267"/>
      <c r="D1251" s="267"/>
      <c r="E1251" s="267"/>
      <c r="F1251" s="267"/>
      <c r="G1251" s="267"/>
      <c r="H1251" s="267"/>
      <c r="I1251" s="412"/>
      <c r="J1251" s="267"/>
    </row>
    <row r="1252" spans="1:10" ht="12.75">
      <c r="A1252" s="267"/>
      <c r="B1252" s="267"/>
      <c r="C1252" s="267"/>
      <c r="D1252" s="267"/>
      <c r="E1252" s="267"/>
      <c r="F1252" s="267"/>
      <c r="G1252" s="267"/>
      <c r="H1252" s="267"/>
      <c r="I1252" s="412"/>
      <c r="J1252" s="267"/>
    </row>
    <row r="1253" spans="1:10" ht="12.75">
      <c r="A1253" s="267"/>
      <c r="B1253" s="267"/>
      <c r="C1253" s="267"/>
      <c r="D1253" s="267"/>
      <c r="E1253" s="267"/>
      <c r="F1253" s="267"/>
      <c r="G1253" s="267"/>
      <c r="H1253" s="267"/>
      <c r="I1253" s="412"/>
      <c r="J1253" s="267"/>
    </row>
    <row r="1254" spans="1:10" ht="12.75">
      <c r="A1254" s="267"/>
      <c r="B1254" s="267"/>
      <c r="C1254" s="267"/>
      <c r="D1254" s="267"/>
      <c r="E1254" s="267"/>
      <c r="F1254" s="267"/>
      <c r="G1254" s="267"/>
      <c r="H1254" s="267"/>
      <c r="I1254" s="412"/>
      <c r="J1254" s="267"/>
    </row>
    <row r="1255" spans="1:10" ht="12.75">
      <c r="A1255" s="267"/>
      <c r="B1255" s="267"/>
      <c r="C1255" s="267"/>
      <c r="D1255" s="267"/>
      <c r="E1255" s="267"/>
      <c r="F1255" s="267"/>
      <c r="G1255" s="267"/>
      <c r="H1255" s="267"/>
      <c r="I1255" s="412"/>
      <c r="J1255" s="267"/>
    </row>
    <row r="1256" spans="1:10" ht="12.75">
      <c r="A1256" s="267"/>
      <c r="B1256" s="267"/>
      <c r="C1256" s="267"/>
      <c r="D1256" s="267"/>
      <c r="E1256" s="267"/>
      <c r="F1256" s="267"/>
      <c r="G1256" s="267"/>
      <c r="H1256" s="267"/>
      <c r="I1256" s="412"/>
      <c r="J1256" s="267"/>
    </row>
    <row r="1257" spans="1:10" ht="12.75">
      <c r="A1257" s="267"/>
      <c r="B1257" s="267"/>
      <c r="C1257" s="267"/>
      <c r="D1257" s="267"/>
      <c r="E1257" s="267"/>
      <c r="F1257" s="267"/>
      <c r="G1257" s="267"/>
      <c r="H1257" s="267"/>
      <c r="I1257" s="412"/>
      <c r="J1257" s="267"/>
    </row>
    <row r="1258" spans="1:10" ht="12.75">
      <c r="A1258" s="267"/>
      <c r="B1258" s="267"/>
      <c r="C1258" s="267"/>
      <c r="D1258" s="267"/>
      <c r="E1258" s="267"/>
      <c r="F1258" s="267"/>
      <c r="G1258" s="267"/>
      <c r="H1258" s="267"/>
      <c r="I1258" s="412"/>
      <c r="J1258" s="267"/>
    </row>
    <row r="1259" spans="1:10" ht="12.75">
      <c r="A1259" s="267"/>
      <c r="B1259" s="267"/>
      <c r="C1259" s="267"/>
      <c r="D1259" s="267"/>
      <c r="E1259" s="267"/>
      <c r="F1259" s="267"/>
      <c r="G1259" s="267"/>
      <c r="H1259" s="267"/>
      <c r="I1259" s="412"/>
      <c r="J1259" s="267"/>
    </row>
    <row r="1260" spans="1:10" ht="12.75">
      <c r="A1260" s="267"/>
      <c r="B1260" s="267"/>
      <c r="C1260" s="267"/>
      <c r="D1260" s="267"/>
      <c r="E1260" s="267"/>
      <c r="F1260" s="267"/>
      <c r="G1260" s="267"/>
      <c r="H1260" s="267"/>
      <c r="I1260" s="412"/>
      <c r="J1260" s="267"/>
    </row>
    <row r="1261" spans="1:10" ht="12.75">
      <c r="A1261" s="267"/>
      <c r="B1261" s="267"/>
      <c r="C1261" s="267"/>
      <c r="D1261" s="267"/>
      <c r="E1261" s="267"/>
      <c r="F1261" s="267"/>
      <c r="G1261" s="267"/>
      <c r="H1261" s="267"/>
      <c r="I1261" s="412"/>
      <c r="J1261" s="267"/>
    </row>
    <row r="1262" spans="1:10" ht="12.75">
      <c r="A1262" s="267"/>
      <c r="B1262" s="267"/>
      <c r="C1262" s="267"/>
      <c r="D1262" s="267"/>
      <c r="E1262" s="267"/>
      <c r="F1262" s="267"/>
      <c r="G1262" s="267"/>
      <c r="H1262" s="267"/>
      <c r="I1262" s="412"/>
      <c r="J1262" s="267"/>
    </row>
    <row r="1263" spans="1:10" ht="12.75">
      <c r="A1263" s="267"/>
      <c r="B1263" s="267"/>
      <c r="C1263" s="267"/>
      <c r="D1263" s="267"/>
      <c r="E1263" s="267"/>
      <c r="F1263" s="267"/>
      <c r="G1263" s="267"/>
      <c r="H1263" s="267"/>
      <c r="I1263" s="412"/>
      <c r="J1263" s="267"/>
    </row>
    <row r="1264" spans="1:10" ht="12.75">
      <c r="A1264" s="267"/>
      <c r="B1264" s="267"/>
      <c r="C1264" s="267"/>
      <c r="D1264" s="267"/>
      <c r="E1264" s="267"/>
      <c r="F1264" s="267"/>
      <c r="G1264" s="267"/>
      <c r="H1264" s="267"/>
      <c r="I1264" s="412"/>
      <c r="J1264" s="267"/>
    </row>
    <row r="1265" spans="1:10" ht="12.75">
      <c r="A1265" s="267"/>
      <c r="B1265" s="267"/>
      <c r="C1265" s="267"/>
      <c r="D1265" s="267"/>
      <c r="E1265" s="267"/>
      <c r="F1265" s="267"/>
      <c r="G1265" s="267"/>
      <c r="H1265" s="267"/>
      <c r="I1265" s="412"/>
      <c r="J1265" s="267"/>
    </row>
    <row r="1266" spans="1:10" ht="12.75">
      <c r="A1266" s="267"/>
      <c r="B1266" s="267"/>
      <c r="C1266" s="267"/>
      <c r="D1266" s="267"/>
      <c r="E1266" s="267"/>
      <c r="F1266" s="267"/>
      <c r="G1266" s="267"/>
      <c r="H1266" s="267"/>
      <c r="I1266" s="412"/>
      <c r="J1266" s="267"/>
    </row>
    <row r="1267" spans="1:10" ht="12.75">
      <c r="A1267" s="267"/>
      <c r="B1267" s="267"/>
      <c r="C1267" s="267"/>
      <c r="D1267" s="267"/>
      <c r="E1267" s="267"/>
      <c r="F1267" s="267"/>
      <c r="G1267" s="267"/>
      <c r="H1267" s="267"/>
      <c r="I1267" s="412"/>
      <c r="J1267" s="267"/>
    </row>
    <row r="1268" spans="1:10" ht="12.75">
      <c r="A1268" s="267"/>
      <c r="B1268" s="267"/>
      <c r="C1268" s="267"/>
      <c r="D1268" s="267"/>
      <c r="E1268" s="267"/>
      <c r="F1268" s="267"/>
      <c r="G1268" s="267"/>
      <c r="H1268" s="267"/>
      <c r="I1268" s="412"/>
      <c r="J1268" s="267"/>
    </row>
    <row r="1269" spans="1:10" ht="12.75">
      <c r="A1269" s="267"/>
      <c r="B1269" s="267"/>
      <c r="C1269" s="267"/>
      <c r="D1269" s="267"/>
      <c r="E1269" s="267"/>
      <c r="F1269" s="267"/>
      <c r="G1269" s="267"/>
      <c r="H1269" s="267"/>
      <c r="I1269" s="412"/>
      <c r="J1269" s="267"/>
    </row>
    <row r="1270" spans="1:10" ht="12.75">
      <c r="A1270" s="267"/>
      <c r="B1270" s="267"/>
      <c r="C1270" s="267"/>
      <c r="D1270" s="267"/>
      <c r="E1270" s="267"/>
      <c r="F1270" s="267"/>
      <c r="G1270" s="267"/>
      <c r="H1270" s="267"/>
      <c r="I1270" s="412"/>
      <c r="J1270" s="267"/>
    </row>
    <row r="1271" spans="1:10" ht="12.75">
      <c r="A1271" s="267"/>
      <c r="B1271" s="267"/>
      <c r="C1271" s="267"/>
      <c r="D1271" s="267"/>
      <c r="E1271" s="267"/>
      <c r="F1271" s="267"/>
      <c r="G1271" s="267"/>
      <c r="H1271" s="267"/>
      <c r="I1271" s="412"/>
      <c r="J1271" s="267"/>
    </row>
    <row r="1272" spans="1:10" ht="12.75">
      <c r="A1272" s="267"/>
      <c r="B1272" s="267"/>
      <c r="C1272" s="267"/>
      <c r="D1272" s="267"/>
      <c r="E1272" s="267"/>
      <c r="F1272" s="267"/>
      <c r="G1272" s="267"/>
      <c r="H1272" s="267"/>
      <c r="I1272" s="412"/>
      <c r="J1272" s="267"/>
    </row>
    <row r="1273" spans="1:10" ht="12.75">
      <c r="A1273" s="267"/>
      <c r="B1273" s="267"/>
      <c r="C1273" s="267"/>
      <c r="D1273" s="267"/>
      <c r="E1273" s="267"/>
      <c r="F1273" s="267"/>
      <c r="G1273" s="267"/>
      <c r="H1273" s="267"/>
      <c r="I1273" s="412"/>
      <c r="J1273" s="267"/>
    </row>
    <row r="1274" spans="1:10" ht="12.75">
      <c r="A1274" s="267"/>
      <c r="B1274" s="267"/>
      <c r="C1274" s="267"/>
      <c r="D1274" s="267"/>
      <c r="E1274" s="267"/>
      <c r="F1274" s="267"/>
      <c r="G1274" s="267"/>
      <c r="H1274" s="267"/>
      <c r="I1274" s="412"/>
      <c r="J1274" s="267"/>
    </row>
    <row r="1275" spans="1:10" ht="12.75">
      <c r="A1275" s="267"/>
      <c r="B1275" s="267"/>
      <c r="C1275" s="267"/>
      <c r="D1275" s="267"/>
      <c r="E1275" s="267"/>
      <c r="F1275" s="267"/>
      <c r="G1275" s="267"/>
      <c r="H1275" s="267"/>
      <c r="I1275" s="412"/>
      <c r="J1275" s="267"/>
    </row>
    <row r="1276" spans="1:10" ht="12.75">
      <c r="A1276" s="267"/>
      <c r="B1276" s="267"/>
      <c r="C1276" s="267"/>
      <c r="D1276" s="267"/>
      <c r="E1276" s="267"/>
      <c r="F1276" s="267"/>
      <c r="G1276" s="267"/>
      <c r="H1276" s="267"/>
      <c r="I1276" s="412"/>
      <c r="J1276" s="267"/>
    </row>
    <row r="1277" spans="1:10" ht="12.75">
      <c r="A1277" s="267"/>
      <c r="B1277" s="267"/>
      <c r="C1277" s="267"/>
      <c r="D1277" s="267"/>
      <c r="E1277" s="267"/>
      <c r="F1277" s="267"/>
      <c r="G1277" s="267"/>
      <c r="H1277" s="267"/>
      <c r="I1277" s="412"/>
      <c r="J1277" s="267"/>
    </row>
    <row r="1278" spans="1:10" ht="12.75">
      <c r="A1278" s="267"/>
      <c r="B1278" s="267"/>
      <c r="C1278" s="267"/>
      <c r="D1278" s="267"/>
      <c r="E1278" s="267"/>
      <c r="F1278" s="267"/>
      <c r="G1278" s="267"/>
      <c r="H1278" s="267"/>
      <c r="I1278" s="412"/>
      <c r="J1278" s="267"/>
    </row>
    <row r="1279" spans="1:10" ht="12.75">
      <c r="A1279" s="267"/>
      <c r="B1279" s="267"/>
      <c r="C1279" s="267"/>
      <c r="D1279" s="267"/>
      <c r="E1279" s="267"/>
      <c r="F1279" s="267"/>
      <c r="G1279" s="267"/>
      <c r="H1279" s="267"/>
      <c r="I1279" s="412"/>
      <c r="J1279" s="267"/>
    </row>
    <row r="1280" spans="1:10" ht="12.75">
      <c r="A1280" s="267"/>
      <c r="B1280" s="267"/>
      <c r="C1280" s="267"/>
      <c r="D1280" s="267"/>
      <c r="E1280" s="267"/>
      <c r="F1280" s="267"/>
      <c r="G1280" s="267"/>
      <c r="H1280" s="267"/>
      <c r="I1280" s="412"/>
      <c r="J1280" s="267"/>
    </row>
    <row r="1281" spans="1:10" ht="12.75">
      <c r="A1281" s="267"/>
      <c r="B1281" s="267"/>
      <c r="C1281" s="267"/>
      <c r="D1281" s="267"/>
      <c r="E1281" s="267"/>
      <c r="F1281" s="267"/>
      <c r="G1281" s="267"/>
      <c r="H1281" s="267"/>
      <c r="I1281" s="412"/>
      <c r="J1281" s="267"/>
    </row>
    <row r="1282" spans="1:10" ht="12.75">
      <c r="A1282" s="267"/>
      <c r="B1282" s="267"/>
      <c r="C1282" s="267"/>
      <c r="D1282" s="267"/>
      <c r="E1282" s="267"/>
      <c r="F1282" s="267"/>
      <c r="G1282" s="267"/>
      <c r="H1282" s="267"/>
      <c r="I1282" s="412"/>
      <c r="J1282" s="267"/>
    </row>
    <row r="1283" spans="1:10" ht="12.75">
      <c r="A1283" s="267"/>
      <c r="B1283" s="267"/>
      <c r="C1283" s="267"/>
      <c r="D1283" s="267"/>
      <c r="E1283" s="267"/>
      <c r="F1283" s="267"/>
      <c r="G1283" s="267"/>
      <c r="H1283" s="267"/>
      <c r="I1283" s="412"/>
      <c r="J1283" s="267"/>
    </row>
    <row r="1284" spans="1:10" ht="12.75">
      <c r="A1284" s="267"/>
      <c r="B1284" s="267"/>
      <c r="C1284" s="267"/>
      <c r="D1284" s="267"/>
      <c r="E1284" s="267"/>
      <c r="F1284" s="267"/>
      <c r="G1284" s="267"/>
      <c r="H1284" s="267"/>
      <c r="I1284" s="412"/>
      <c r="J1284" s="267"/>
    </row>
    <row r="1285" spans="1:10" ht="12.75">
      <c r="A1285" s="267"/>
      <c r="B1285" s="267"/>
      <c r="C1285" s="267"/>
      <c r="D1285" s="267"/>
      <c r="E1285" s="267"/>
      <c r="F1285" s="267"/>
      <c r="G1285" s="267"/>
      <c r="H1285" s="267"/>
      <c r="I1285" s="412"/>
      <c r="J1285" s="267"/>
    </row>
    <row r="1286" spans="1:10" ht="12.75">
      <c r="A1286" s="267"/>
      <c r="B1286" s="267"/>
      <c r="C1286" s="267"/>
      <c r="D1286" s="267"/>
      <c r="E1286" s="267"/>
      <c r="F1286" s="267"/>
      <c r="G1286" s="267"/>
      <c r="H1286" s="267"/>
      <c r="I1286" s="412"/>
      <c r="J1286" s="267"/>
    </row>
    <row r="1287" spans="1:10" ht="12.75">
      <c r="A1287" s="267"/>
      <c r="B1287" s="267"/>
      <c r="C1287" s="267"/>
      <c r="D1287" s="267"/>
      <c r="E1287" s="267"/>
      <c r="F1287" s="267"/>
      <c r="G1287" s="267"/>
      <c r="H1287" s="267"/>
      <c r="I1287" s="412"/>
      <c r="J1287" s="267"/>
    </row>
    <row r="1288" spans="1:10" ht="12.75">
      <c r="A1288" s="267"/>
      <c r="B1288" s="267"/>
      <c r="C1288" s="267"/>
      <c r="D1288" s="267"/>
      <c r="E1288" s="267"/>
      <c r="F1288" s="267"/>
      <c r="G1288" s="267"/>
      <c r="H1288" s="267"/>
      <c r="I1288" s="412"/>
      <c r="J1288" s="267"/>
    </row>
    <row r="1289" spans="1:10" ht="12.75">
      <c r="A1289" s="267"/>
      <c r="B1289" s="267"/>
      <c r="C1289" s="267"/>
      <c r="D1289" s="267"/>
      <c r="E1289" s="267"/>
      <c r="F1289" s="267"/>
      <c r="G1289" s="267"/>
      <c r="H1289" s="267"/>
      <c r="I1289" s="412"/>
      <c r="J1289" s="267"/>
    </row>
    <row r="1290" spans="1:10" ht="12.75">
      <c r="A1290" s="267"/>
      <c r="B1290" s="267"/>
      <c r="C1290" s="267"/>
      <c r="D1290" s="267"/>
      <c r="E1290" s="267"/>
      <c r="F1290" s="267"/>
      <c r="G1290" s="267"/>
      <c r="H1290" s="267"/>
      <c r="I1290" s="412"/>
      <c r="J1290" s="267"/>
    </row>
    <row r="1291" spans="1:10" ht="12.75">
      <c r="A1291" s="267"/>
      <c r="B1291" s="267"/>
      <c r="C1291" s="267"/>
      <c r="D1291" s="267"/>
      <c r="E1291" s="267"/>
      <c r="F1291" s="267"/>
      <c r="G1291" s="267"/>
      <c r="H1291" s="267"/>
      <c r="I1291" s="412"/>
      <c r="J1291" s="267"/>
    </row>
    <row r="1292" spans="1:10" ht="12.75">
      <c r="A1292" s="267"/>
      <c r="B1292" s="267"/>
      <c r="C1292" s="267"/>
      <c r="D1292" s="267"/>
      <c r="E1292" s="267"/>
      <c r="F1292" s="267"/>
      <c r="G1292" s="267"/>
      <c r="H1292" s="267"/>
      <c r="I1292" s="412"/>
      <c r="J1292" s="267"/>
    </row>
    <row r="1293" spans="1:10" ht="12.75">
      <c r="A1293" s="267"/>
      <c r="B1293" s="267"/>
      <c r="C1293" s="267"/>
      <c r="D1293" s="267"/>
      <c r="E1293" s="267"/>
      <c r="F1293" s="267"/>
      <c r="G1293" s="267"/>
      <c r="H1293" s="267"/>
      <c r="I1293" s="412"/>
      <c r="J1293" s="267"/>
    </row>
    <row r="1294" spans="1:10" ht="12.75">
      <c r="A1294" s="267"/>
      <c r="B1294" s="267"/>
      <c r="C1294" s="267"/>
      <c r="D1294" s="267"/>
      <c r="E1294" s="267"/>
      <c r="F1294" s="267"/>
      <c r="G1294" s="267"/>
      <c r="H1294" s="267"/>
      <c r="I1294" s="412"/>
      <c r="J1294" s="267"/>
    </row>
    <row r="1295" spans="1:10" ht="12.75">
      <c r="A1295" s="267"/>
      <c r="B1295" s="267"/>
      <c r="C1295" s="267"/>
      <c r="D1295" s="267"/>
      <c r="E1295" s="267"/>
      <c r="F1295" s="267"/>
      <c r="G1295" s="267"/>
      <c r="H1295" s="267"/>
      <c r="I1295" s="412"/>
      <c r="J1295" s="267"/>
    </row>
    <row r="1296" spans="1:10" ht="12.75">
      <c r="A1296" s="267"/>
      <c r="B1296" s="267"/>
      <c r="C1296" s="267"/>
      <c r="D1296" s="267"/>
      <c r="E1296" s="267"/>
      <c r="F1296" s="267"/>
      <c r="G1296" s="267"/>
      <c r="H1296" s="267"/>
      <c r="I1296" s="412"/>
      <c r="J1296" s="267"/>
    </row>
    <row r="1297" spans="1:10" ht="12.75">
      <c r="A1297" s="267"/>
      <c r="B1297" s="267"/>
      <c r="C1297" s="267"/>
      <c r="D1297" s="267"/>
      <c r="E1297" s="267"/>
      <c r="F1297" s="267"/>
      <c r="G1297" s="267"/>
      <c r="H1297" s="267"/>
      <c r="I1297" s="412"/>
      <c r="J1297" s="267"/>
    </row>
    <row r="1298" spans="1:10" ht="12.75">
      <c r="A1298" s="267"/>
      <c r="B1298" s="267"/>
      <c r="C1298" s="267"/>
      <c r="D1298" s="267"/>
      <c r="E1298" s="267"/>
      <c r="F1298" s="267"/>
      <c r="G1298" s="267"/>
      <c r="H1298" s="267"/>
      <c r="I1298" s="412"/>
      <c r="J1298" s="267"/>
    </row>
    <row r="1299" spans="1:10" ht="12.75">
      <c r="A1299" s="267"/>
      <c r="B1299" s="267"/>
      <c r="C1299" s="267"/>
      <c r="D1299" s="267"/>
      <c r="E1299" s="267"/>
      <c r="F1299" s="267"/>
      <c r="G1299" s="267"/>
      <c r="H1299" s="267"/>
      <c r="I1299" s="412"/>
      <c r="J1299" s="267"/>
    </row>
    <row r="1300" spans="1:10" ht="12.75">
      <c r="A1300" s="267"/>
      <c r="B1300" s="267"/>
      <c r="C1300" s="267"/>
      <c r="D1300" s="267"/>
      <c r="E1300" s="267"/>
      <c r="F1300" s="267"/>
      <c r="G1300" s="267"/>
      <c r="H1300" s="267"/>
      <c r="I1300" s="412"/>
      <c r="J1300" s="267"/>
    </row>
    <row r="1301" spans="1:10" ht="12.75">
      <c r="A1301" s="267"/>
      <c r="B1301" s="267"/>
      <c r="C1301" s="267"/>
      <c r="D1301" s="267"/>
      <c r="E1301" s="267"/>
      <c r="F1301" s="267"/>
      <c r="G1301" s="267"/>
      <c r="H1301" s="267"/>
      <c r="I1301" s="412"/>
      <c r="J1301" s="267"/>
    </row>
    <row r="1302" spans="1:10" ht="12.75">
      <c r="A1302" s="267"/>
      <c r="B1302" s="267"/>
      <c r="C1302" s="267"/>
      <c r="D1302" s="267"/>
      <c r="E1302" s="267"/>
      <c r="F1302" s="267"/>
      <c r="G1302" s="267"/>
      <c r="H1302" s="267"/>
      <c r="I1302" s="412"/>
      <c r="J1302" s="267"/>
    </row>
    <row r="1303" spans="1:10" ht="12.75">
      <c r="A1303" s="267"/>
      <c r="B1303" s="267"/>
      <c r="C1303" s="267"/>
      <c r="D1303" s="267"/>
      <c r="E1303" s="267"/>
      <c r="F1303" s="267"/>
      <c r="G1303" s="267"/>
      <c r="H1303" s="267"/>
      <c r="I1303" s="412"/>
      <c r="J1303" s="267"/>
    </row>
    <row r="1304" spans="1:10" ht="12.75">
      <c r="A1304" s="267"/>
      <c r="B1304" s="267"/>
      <c r="C1304" s="267"/>
      <c r="D1304" s="267"/>
      <c r="E1304" s="267"/>
      <c r="F1304" s="267"/>
      <c r="G1304" s="267"/>
      <c r="H1304" s="267"/>
      <c r="I1304" s="412"/>
      <c r="J1304" s="267"/>
    </row>
    <row r="1305" spans="1:10" ht="12.75">
      <c r="A1305" s="267"/>
      <c r="B1305" s="267"/>
      <c r="C1305" s="267"/>
      <c r="D1305" s="267"/>
      <c r="E1305" s="267"/>
      <c r="F1305" s="267"/>
      <c r="G1305" s="267"/>
      <c r="H1305" s="267"/>
      <c r="I1305" s="412"/>
      <c r="J1305" s="267"/>
    </row>
    <row r="1306" spans="1:10" ht="12.75">
      <c r="A1306" s="267"/>
      <c r="B1306" s="267"/>
      <c r="C1306" s="267"/>
      <c r="D1306" s="267"/>
      <c r="E1306" s="267"/>
      <c r="F1306" s="267"/>
      <c r="G1306" s="267"/>
      <c r="H1306" s="267"/>
      <c r="I1306" s="412"/>
      <c r="J1306" s="267"/>
    </row>
    <row r="1307" spans="1:10" ht="12.75">
      <c r="A1307" s="267"/>
      <c r="B1307" s="267"/>
      <c r="C1307" s="267"/>
      <c r="D1307" s="267"/>
      <c r="E1307" s="267"/>
      <c r="F1307" s="267"/>
      <c r="G1307" s="267"/>
      <c r="H1307" s="267"/>
      <c r="I1307" s="412"/>
      <c r="J1307" s="267"/>
    </row>
    <row r="1308" spans="1:10" ht="12.75">
      <c r="A1308" s="267"/>
      <c r="B1308" s="267"/>
      <c r="C1308" s="267"/>
      <c r="D1308" s="267"/>
      <c r="E1308" s="267"/>
      <c r="F1308" s="267"/>
      <c r="G1308" s="267"/>
      <c r="H1308" s="267"/>
      <c r="I1308" s="412"/>
      <c r="J1308" s="267"/>
    </row>
    <row r="1309" spans="1:10" ht="12.75">
      <c r="A1309" s="267"/>
      <c r="B1309" s="267"/>
      <c r="C1309" s="267"/>
      <c r="D1309" s="267"/>
      <c r="E1309" s="267"/>
      <c r="F1309" s="267"/>
      <c r="G1309" s="267"/>
      <c r="H1309" s="267"/>
      <c r="I1309" s="412"/>
      <c r="J1309" s="267"/>
    </row>
    <row r="1310" spans="1:10" ht="12.75">
      <c r="A1310" s="267"/>
      <c r="B1310" s="267"/>
      <c r="C1310" s="267"/>
      <c r="D1310" s="267"/>
      <c r="E1310" s="267"/>
      <c r="F1310" s="267"/>
      <c r="G1310" s="267"/>
      <c r="H1310" s="267"/>
      <c r="I1310" s="412"/>
      <c r="J1310" s="267"/>
    </row>
    <row r="1311" spans="1:10" ht="12.75">
      <c r="A1311" s="267"/>
      <c r="B1311" s="267"/>
      <c r="C1311" s="267"/>
      <c r="D1311" s="267"/>
      <c r="E1311" s="267"/>
      <c r="F1311" s="267"/>
      <c r="G1311" s="267"/>
      <c r="H1311" s="267"/>
      <c r="I1311" s="412"/>
      <c r="J1311" s="267"/>
    </row>
    <row r="1312" spans="1:10" ht="12.75">
      <c r="A1312" s="267"/>
      <c r="B1312" s="267"/>
      <c r="C1312" s="267"/>
      <c r="D1312" s="267"/>
      <c r="E1312" s="267"/>
      <c r="F1312" s="267"/>
      <c r="G1312" s="267"/>
      <c r="H1312" s="267"/>
      <c r="I1312" s="412"/>
      <c r="J1312" s="267"/>
    </row>
    <row r="1313" spans="1:10" ht="12.75">
      <c r="A1313" s="267"/>
      <c r="B1313" s="267"/>
      <c r="C1313" s="267"/>
      <c r="D1313" s="267"/>
      <c r="E1313" s="267"/>
      <c r="F1313" s="267"/>
      <c r="G1313" s="267"/>
      <c r="H1313" s="267"/>
      <c r="I1313" s="412"/>
      <c r="J1313" s="267"/>
    </row>
    <row r="1314" spans="1:10" ht="12.75">
      <c r="A1314" s="267"/>
      <c r="B1314" s="267"/>
      <c r="C1314" s="267"/>
      <c r="D1314" s="267"/>
      <c r="E1314" s="267"/>
      <c r="F1314" s="267"/>
      <c r="G1314" s="267"/>
      <c r="H1314" s="267"/>
      <c r="I1314" s="412"/>
      <c r="J1314" s="267"/>
    </row>
    <row r="1315" spans="1:10" ht="12.75">
      <c r="A1315" s="267"/>
      <c r="B1315" s="267"/>
      <c r="C1315" s="267"/>
      <c r="D1315" s="267"/>
      <c r="E1315" s="267"/>
      <c r="F1315" s="267"/>
      <c r="G1315" s="267"/>
      <c r="H1315" s="267"/>
      <c r="I1315" s="412"/>
      <c r="J1315" s="267"/>
    </row>
    <row r="1316" spans="1:10" ht="12.75">
      <c r="A1316" s="267"/>
      <c r="B1316" s="267"/>
      <c r="C1316" s="267"/>
      <c r="D1316" s="267"/>
      <c r="E1316" s="267"/>
      <c r="F1316" s="267"/>
      <c r="G1316" s="267"/>
      <c r="H1316" s="267"/>
      <c r="I1316" s="412"/>
      <c r="J1316" s="267"/>
    </row>
    <row r="1317" spans="1:10" ht="12.75">
      <c r="A1317" s="267"/>
      <c r="B1317" s="267"/>
      <c r="C1317" s="267"/>
      <c r="D1317" s="267"/>
      <c r="E1317" s="267"/>
      <c r="F1317" s="267"/>
      <c r="G1317" s="267"/>
      <c r="H1317" s="267"/>
      <c r="I1317" s="412"/>
      <c r="J1317" s="267"/>
    </row>
    <row r="1318" spans="1:10" ht="12.75">
      <c r="A1318" s="267"/>
      <c r="B1318" s="267"/>
      <c r="C1318" s="267"/>
      <c r="D1318" s="267"/>
      <c r="E1318" s="267"/>
      <c r="F1318" s="267"/>
      <c r="G1318" s="267"/>
      <c r="H1318" s="267"/>
      <c r="I1318" s="412"/>
      <c r="J1318" s="267"/>
    </row>
    <row r="1319" spans="1:10" ht="12.75">
      <c r="A1319" s="267"/>
      <c r="B1319" s="267"/>
      <c r="C1319" s="267"/>
      <c r="D1319" s="267"/>
      <c r="E1319" s="267"/>
      <c r="F1319" s="267"/>
      <c r="G1319" s="267"/>
      <c r="H1319" s="267"/>
      <c r="I1319" s="412"/>
      <c r="J1319" s="267"/>
    </row>
    <row r="1320" spans="1:10" ht="12.75">
      <c r="A1320" s="267"/>
      <c r="B1320" s="267"/>
      <c r="C1320" s="267"/>
      <c r="D1320" s="267"/>
      <c r="E1320" s="267"/>
      <c r="F1320" s="267"/>
      <c r="G1320" s="267"/>
      <c r="H1320" s="267"/>
      <c r="I1320" s="412"/>
      <c r="J1320" s="267"/>
    </row>
    <row r="1321" spans="1:10" ht="12.75">
      <c r="A1321" s="267"/>
      <c r="B1321" s="267"/>
      <c r="C1321" s="267"/>
      <c r="D1321" s="267"/>
      <c r="E1321" s="267"/>
      <c r="F1321" s="267"/>
      <c r="G1321" s="267"/>
      <c r="H1321" s="267"/>
      <c r="I1321" s="412"/>
      <c r="J1321" s="267"/>
    </row>
    <row r="1322" spans="1:10" ht="12.75">
      <c r="A1322" s="267"/>
      <c r="B1322" s="267"/>
      <c r="C1322" s="267"/>
      <c r="D1322" s="267"/>
      <c r="E1322" s="267"/>
      <c r="F1322" s="267"/>
      <c r="G1322" s="267"/>
      <c r="H1322" s="267"/>
      <c r="I1322" s="412"/>
      <c r="J1322" s="267"/>
    </row>
    <row r="1323" spans="1:10" ht="12.75">
      <c r="A1323" s="267"/>
      <c r="B1323" s="267"/>
      <c r="C1323" s="267"/>
      <c r="D1323" s="267"/>
      <c r="E1323" s="267"/>
      <c r="F1323" s="267"/>
      <c r="G1323" s="267"/>
      <c r="H1323" s="267"/>
      <c r="I1323" s="412"/>
      <c r="J1323" s="267"/>
    </row>
    <row r="1324" spans="1:10" ht="12.75">
      <c r="A1324" s="267"/>
      <c r="B1324" s="267"/>
      <c r="C1324" s="267"/>
      <c r="D1324" s="267"/>
      <c r="E1324" s="267"/>
      <c r="F1324" s="267"/>
      <c r="G1324" s="267"/>
      <c r="H1324" s="267"/>
      <c r="I1324" s="412"/>
      <c r="J1324" s="267"/>
    </row>
    <row r="1325" spans="1:10" ht="12.75">
      <c r="A1325" s="267"/>
      <c r="B1325" s="267"/>
      <c r="C1325" s="267"/>
      <c r="D1325" s="267"/>
      <c r="E1325" s="267"/>
      <c r="F1325" s="267"/>
      <c r="G1325" s="267"/>
      <c r="H1325" s="267"/>
      <c r="I1325" s="412"/>
      <c r="J1325" s="267"/>
    </row>
    <row r="1326" spans="1:10" ht="12.75">
      <c r="A1326" s="267"/>
      <c r="B1326" s="267"/>
      <c r="C1326" s="267"/>
      <c r="D1326" s="267"/>
      <c r="E1326" s="267"/>
      <c r="F1326" s="267"/>
      <c r="G1326" s="267"/>
      <c r="H1326" s="267"/>
      <c r="I1326" s="412"/>
      <c r="J1326" s="267"/>
    </row>
    <row r="1327" spans="1:10" ht="12.75">
      <c r="A1327" s="267"/>
      <c r="B1327" s="267"/>
      <c r="C1327" s="267"/>
      <c r="D1327" s="267"/>
      <c r="E1327" s="267"/>
      <c r="F1327" s="267"/>
      <c r="G1327" s="267"/>
      <c r="H1327" s="267"/>
      <c r="I1327" s="412"/>
      <c r="J1327" s="267"/>
    </row>
    <row r="1328" spans="1:10" ht="12.75">
      <c r="A1328" s="267"/>
      <c r="B1328" s="267"/>
      <c r="C1328" s="267"/>
      <c r="D1328" s="267"/>
      <c r="E1328" s="267"/>
      <c r="F1328" s="267"/>
      <c r="G1328" s="267"/>
      <c r="H1328" s="267"/>
      <c r="I1328" s="412"/>
      <c r="J1328" s="267"/>
    </row>
    <row r="1329" spans="1:10" ht="12.75">
      <c r="A1329" s="267"/>
      <c r="B1329" s="267"/>
      <c r="C1329" s="267"/>
      <c r="D1329" s="267"/>
      <c r="E1329" s="267"/>
      <c r="F1329" s="267"/>
      <c r="G1329" s="267"/>
      <c r="H1329" s="267"/>
      <c r="I1329" s="412"/>
      <c r="J1329" s="267"/>
    </row>
    <row r="1330" spans="1:10" ht="12.75">
      <c r="A1330" s="267"/>
      <c r="B1330" s="267"/>
      <c r="C1330" s="267"/>
      <c r="D1330" s="267"/>
      <c r="E1330" s="267"/>
      <c r="F1330" s="267"/>
      <c r="G1330" s="267"/>
      <c r="H1330" s="267"/>
      <c r="I1330" s="412"/>
      <c r="J1330" s="267"/>
    </row>
    <row r="1331" spans="1:10" ht="12.75">
      <c r="A1331" s="267"/>
      <c r="B1331" s="267"/>
      <c r="C1331" s="267"/>
      <c r="D1331" s="267"/>
      <c r="E1331" s="267"/>
      <c r="F1331" s="267"/>
      <c r="G1331" s="267"/>
      <c r="H1331" s="267"/>
      <c r="I1331" s="412"/>
      <c r="J1331" s="267"/>
    </row>
    <row r="1332" spans="1:10" ht="12.75">
      <c r="A1332" s="267"/>
      <c r="B1332" s="267"/>
      <c r="C1332" s="267"/>
      <c r="D1332" s="267"/>
      <c r="E1332" s="267"/>
      <c r="F1332" s="267"/>
      <c r="G1332" s="267"/>
      <c r="H1332" s="267"/>
      <c r="I1332" s="412"/>
      <c r="J1332" s="267"/>
    </row>
    <row r="1333" spans="1:10" ht="12.75">
      <c r="A1333" s="267"/>
      <c r="B1333" s="267"/>
      <c r="C1333" s="267"/>
      <c r="D1333" s="267"/>
      <c r="E1333" s="267"/>
      <c r="F1333" s="267"/>
      <c r="G1333" s="267"/>
      <c r="H1333" s="267"/>
      <c r="I1333" s="412"/>
      <c r="J1333" s="267"/>
    </row>
    <row r="1334" spans="1:10" ht="12.75">
      <c r="A1334" s="267"/>
      <c r="B1334" s="267"/>
      <c r="C1334" s="267"/>
      <c r="D1334" s="267"/>
      <c r="E1334" s="267"/>
      <c r="F1334" s="267"/>
      <c r="G1334" s="267"/>
      <c r="H1334" s="267"/>
      <c r="I1334" s="412"/>
      <c r="J1334" s="267"/>
    </row>
    <row r="1335" spans="1:10" ht="12.75">
      <c r="A1335" s="267"/>
      <c r="B1335" s="267"/>
      <c r="C1335" s="267"/>
      <c r="D1335" s="267"/>
      <c r="E1335" s="267"/>
      <c r="F1335" s="267"/>
      <c r="G1335" s="267"/>
      <c r="H1335" s="267"/>
      <c r="I1335" s="412"/>
      <c r="J1335" s="267"/>
    </row>
    <row r="1336" spans="1:10" ht="12.75">
      <c r="A1336" s="267"/>
      <c r="B1336" s="267"/>
      <c r="C1336" s="267"/>
      <c r="D1336" s="267"/>
      <c r="E1336" s="267"/>
      <c r="F1336" s="267"/>
      <c r="G1336" s="267"/>
      <c r="H1336" s="267"/>
      <c r="I1336" s="412"/>
      <c r="J1336" s="267"/>
    </row>
    <row r="1337" spans="1:10" ht="12.75">
      <c r="A1337" s="267"/>
      <c r="B1337" s="267"/>
      <c r="C1337" s="267"/>
      <c r="D1337" s="267"/>
      <c r="E1337" s="267"/>
      <c r="F1337" s="267"/>
      <c r="G1337" s="267"/>
      <c r="H1337" s="267"/>
      <c r="I1337" s="412"/>
      <c r="J1337" s="267"/>
    </row>
    <row r="1338" spans="1:10" ht="12.75">
      <c r="A1338" s="267"/>
      <c r="B1338" s="267"/>
      <c r="C1338" s="267"/>
      <c r="D1338" s="267"/>
      <c r="E1338" s="267"/>
      <c r="F1338" s="267"/>
      <c r="G1338" s="267"/>
      <c r="H1338" s="267"/>
      <c r="I1338" s="412"/>
      <c r="J1338" s="267"/>
    </row>
    <row r="1339" spans="1:10" ht="12.75">
      <c r="A1339" s="267"/>
      <c r="B1339" s="267"/>
      <c r="C1339" s="267"/>
      <c r="D1339" s="267"/>
      <c r="E1339" s="267"/>
      <c r="F1339" s="267"/>
      <c r="G1339" s="267"/>
      <c r="H1339" s="267"/>
      <c r="I1339" s="412"/>
      <c r="J1339" s="267"/>
    </row>
    <row r="1340" spans="1:10" ht="12.75">
      <c r="A1340" s="267"/>
      <c r="B1340" s="267"/>
      <c r="C1340" s="267"/>
      <c r="D1340" s="267"/>
      <c r="E1340" s="267"/>
      <c r="F1340" s="267"/>
      <c r="G1340" s="267"/>
      <c r="H1340" s="267"/>
      <c r="I1340" s="412"/>
      <c r="J1340" s="267"/>
    </row>
    <row r="1341" spans="1:10" ht="12.75">
      <c r="A1341" s="267"/>
      <c r="B1341" s="267"/>
      <c r="C1341" s="267"/>
      <c r="D1341" s="267"/>
      <c r="E1341" s="267"/>
      <c r="F1341" s="267"/>
      <c r="G1341" s="267"/>
      <c r="H1341" s="267"/>
      <c r="I1341" s="412"/>
      <c r="J1341" s="267"/>
    </row>
    <row r="1342" spans="1:10" ht="12.75">
      <c r="A1342" s="267"/>
      <c r="B1342" s="267"/>
      <c r="C1342" s="267"/>
      <c r="D1342" s="267"/>
      <c r="E1342" s="267"/>
      <c r="F1342" s="267"/>
      <c r="G1342" s="267"/>
      <c r="H1342" s="267"/>
      <c r="I1342" s="412"/>
      <c r="J1342" s="267"/>
    </row>
    <row r="1343" spans="1:10" ht="12.75">
      <c r="A1343" s="267"/>
      <c r="B1343" s="267"/>
      <c r="C1343" s="267"/>
      <c r="D1343" s="267"/>
      <c r="E1343" s="267"/>
      <c r="F1343" s="267"/>
      <c r="G1343" s="267"/>
      <c r="H1343" s="267"/>
      <c r="I1343" s="412"/>
      <c r="J1343" s="267"/>
    </row>
    <row r="1344" spans="1:10" ht="12.75">
      <c r="A1344" s="267"/>
      <c r="B1344" s="267"/>
      <c r="C1344" s="267"/>
      <c r="D1344" s="267"/>
      <c r="E1344" s="267"/>
      <c r="F1344" s="267"/>
      <c r="G1344" s="267"/>
      <c r="H1344" s="267"/>
      <c r="I1344" s="412"/>
      <c r="J1344" s="267"/>
    </row>
    <row r="1345" spans="1:10" ht="12.75">
      <c r="A1345" s="267"/>
      <c r="B1345" s="267"/>
      <c r="C1345" s="267"/>
      <c r="D1345" s="267"/>
      <c r="E1345" s="267"/>
      <c r="F1345" s="267"/>
      <c r="G1345" s="267"/>
      <c r="H1345" s="267"/>
      <c r="I1345" s="412"/>
      <c r="J1345" s="267"/>
    </row>
    <row r="1346" spans="1:10" ht="12.75">
      <c r="A1346" s="267"/>
      <c r="B1346" s="267"/>
      <c r="C1346" s="267"/>
      <c r="D1346" s="267"/>
      <c r="E1346" s="267"/>
      <c r="F1346" s="267"/>
      <c r="G1346" s="267"/>
      <c r="H1346" s="267"/>
      <c r="I1346" s="412"/>
      <c r="J1346" s="267"/>
    </row>
    <row r="1347" spans="1:10" ht="12.75">
      <c r="A1347" s="267"/>
      <c r="B1347" s="267"/>
      <c r="C1347" s="267"/>
      <c r="D1347" s="267"/>
      <c r="E1347" s="267"/>
      <c r="F1347" s="267"/>
      <c r="G1347" s="267"/>
      <c r="H1347" s="267"/>
      <c r="I1347" s="412"/>
      <c r="J1347" s="267"/>
    </row>
    <row r="1348" spans="1:10" ht="12.75">
      <c r="A1348" s="267"/>
      <c r="B1348" s="267"/>
      <c r="C1348" s="267"/>
      <c r="D1348" s="267"/>
      <c r="E1348" s="267"/>
      <c r="F1348" s="267"/>
      <c r="G1348" s="267"/>
      <c r="H1348" s="267"/>
      <c r="I1348" s="412"/>
      <c r="J1348" s="267"/>
    </row>
    <row r="1349" spans="1:10" ht="12.75">
      <c r="A1349" s="267"/>
      <c r="B1349" s="267"/>
      <c r="C1349" s="267"/>
      <c r="D1349" s="267"/>
      <c r="E1349" s="267"/>
      <c r="F1349" s="267"/>
      <c r="G1349" s="267"/>
      <c r="H1349" s="267"/>
      <c r="I1349" s="412"/>
      <c r="J1349" s="267"/>
    </row>
    <row r="1350" spans="1:10" ht="12.75">
      <c r="A1350" s="267"/>
      <c r="B1350" s="267"/>
      <c r="C1350" s="267"/>
      <c r="D1350" s="267"/>
      <c r="E1350" s="267"/>
      <c r="F1350" s="267"/>
      <c r="G1350" s="267"/>
      <c r="H1350" s="267"/>
      <c r="I1350" s="412"/>
      <c r="J1350" s="267"/>
    </row>
    <row r="1351" spans="1:10" ht="12.75">
      <c r="A1351" s="267"/>
      <c r="B1351" s="267"/>
      <c r="C1351" s="267"/>
      <c r="D1351" s="267"/>
      <c r="E1351" s="267"/>
      <c r="F1351" s="267"/>
      <c r="G1351" s="267"/>
      <c r="H1351" s="267"/>
      <c r="I1351" s="412"/>
      <c r="J1351" s="267"/>
    </row>
    <row r="1352" spans="1:10" ht="12.75">
      <c r="A1352" s="267"/>
      <c r="B1352" s="267"/>
      <c r="C1352" s="267"/>
      <c r="D1352" s="267"/>
      <c r="E1352" s="267"/>
      <c r="F1352" s="267"/>
      <c r="G1352" s="267"/>
      <c r="H1352" s="267"/>
      <c r="I1352" s="412"/>
      <c r="J1352" s="267"/>
    </row>
    <row r="1353" spans="1:10" ht="12.75">
      <c r="A1353" s="267"/>
      <c r="B1353" s="267"/>
      <c r="C1353" s="267"/>
      <c r="D1353" s="267"/>
      <c r="E1353" s="267"/>
      <c r="F1353" s="267"/>
      <c r="G1353" s="267"/>
      <c r="H1353" s="267"/>
      <c r="I1353" s="412"/>
      <c r="J1353" s="267"/>
    </row>
    <row r="1354" spans="1:10" ht="12.75">
      <c r="A1354" s="267"/>
      <c r="B1354" s="267"/>
      <c r="C1354" s="267"/>
      <c r="D1354" s="267"/>
      <c r="E1354" s="267"/>
      <c r="F1354" s="267"/>
      <c r="G1354" s="267"/>
      <c r="H1354" s="267"/>
      <c r="I1354" s="412"/>
      <c r="J1354" s="267"/>
    </row>
    <row r="1355" spans="1:10" ht="12.75">
      <c r="A1355" s="267"/>
      <c r="B1355" s="267"/>
      <c r="C1355" s="267"/>
      <c r="D1355" s="267"/>
      <c r="E1355" s="267"/>
      <c r="F1355" s="267"/>
      <c r="G1355" s="267"/>
      <c r="H1355" s="267"/>
      <c r="I1355" s="412"/>
      <c r="J1355" s="267"/>
    </row>
    <row r="1356" spans="1:10" ht="12.75">
      <c r="A1356" s="267"/>
      <c r="B1356" s="267"/>
      <c r="C1356" s="267"/>
      <c r="D1356" s="267"/>
      <c r="E1356" s="267"/>
      <c r="F1356" s="267"/>
      <c r="G1356" s="267"/>
      <c r="H1356" s="267"/>
      <c r="I1356" s="412"/>
      <c r="J1356" s="267"/>
    </row>
    <row r="1357" spans="1:10" ht="12.75">
      <c r="A1357" s="267"/>
      <c r="B1357" s="267"/>
      <c r="C1357" s="267"/>
      <c r="D1357" s="267"/>
      <c r="E1357" s="267"/>
      <c r="F1357" s="267"/>
      <c r="G1357" s="267"/>
      <c r="H1357" s="267"/>
      <c r="I1357" s="412"/>
      <c r="J1357" s="267"/>
    </row>
    <row r="1358" spans="1:10" ht="12.75">
      <c r="A1358" s="267"/>
      <c r="B1358" s="267"/>
      <c r="C1358" s="267"/>
      <c r="D1358" s="267"/>
      <c r="E1358" s="267"/>
      <c r="F1358" s="267"/>
      <c r="G1358" s="267"/>
      <c r="H1358" s="267"/>
      <c r="I1358" s="412"/>
      <c r="J1358" s="267"/>
    </row>
    <row r="1359" spans="1:10" ht="12.75">
      <c r="A1359" s="267"/>
      <c r="B1359" s="267"/>
      <c r="C1359" s="267"/>
      <c r="D1359" s="267"/>
      <c r="E1359" s="267"/>
      <c r="F1359" s="267"/>
      <c r="G1359" s="267"/>
      <c r="H1359" s="267"/>
      <c r="I1359" s="412"/>
      <c r="J1359" s="267"/>
    </row>
    <row r="1360" spans="1:10" ht="12.75">
      <c r="A1360" s="267"/>
      <c r="B1360" s="267"/>
      <c r="C1360" s="267"/>
      <c r="D1360" s="267"/>
      <c r="E1360" s="267"/>
      <c r="F1360" s="267"/>
      <c r="G1360" s="267"/>
      <c r="H1360" s="267"/>
      <c r="I1360" s="412"/>
      <c r="J1360" s="267"/>
    </row>
    <row r="1361" spans="1:10" ht="12.75">
      <c r="A1361" s="267"/>
      <c r="B1361" s="267"/>
      <c r="C1361" s="267"/>
      <c r="D1361" s="267"/>
      <c r="E1361" s="267"/>
      <c r="F1361" s="267"/>
      <c r="G1361" s="267"/>
      <c r="H1361" s="267"/>
      <c r="I1361" s="412"/>
      <c r="J1361" s="267"/>
    </row>
    <row r="1362" spans="1:10" ht="12.75">
      <c r="A1362" s="267"/>
      <c r="B1362" s="267"/>
      <c r="C1362" s="267"/>
      <c r="D1362" s="267"/>
      <c r="E1362" s="267"/>
      <c r="F1362" s="267"/>
      <c r="G1362" s="267"/>
      <c r="H1362" s="267"/>
      <c r="I1362" s="412"/>
      <c r="J1362" s="267"/>
    </row>
    <row r="1363" spans="1:10" ht="12.75">
      <c r="A1363" s="267"/>
      <c r="B1363" s="267"/>
      <c r="C1363" s="267"/>
      <c r="D1363" s="267"/>
      <c r="E1363" s="267"/>
      <c r="F1363" s="267"/>
      <c r="G1363" s="267"/>
      <c r="H1363" s="267"/>
      <c r="I1363" s="412"/>
      <c r="J1363" s="267"/>
    </row>
    <row r="1364" spans="1:10" ht="12.75">
      <c r="A1364" s="267"/>
      <c r="B1364" s="267"/>
      <c r="C1364" s="267"/>
      <c r="D1364" s="267"/>
      <c r="E1364" s="267"/>
      <c r="F1364" s="267"/>
      <c r="G1364" s="267"/>
      <c r="H1364" s="267"/>
      <c r="I1364" s="412"/>
      <c r="J1364" s="267"/>
    </row>
    <row r="1365" spans="1:10" ht="12.75">
      <c r="A1365" s="267"/>
      <c r="B1365" s="267"/>
      <c r="C1365" s="267"/>
      <c r="D1365" s="267"/>
      <c r="E1365" s="267"/>
      <c r="F1365" s="267"/>
      <c r="G1365" s="267"/>
      <c r="H1365" s="267"/>
      <c r="I1365" s="412"/>
      <c r="J1365" s="267"/>
    </row>
    <row r="1366" spans="1:10" ht="12.75">
      <c r="A1366" s="267"/>
      <c r="B1366" s="267"/>
      <c r="C1366" s="267"/>
      <c r="D1366" s="267"/>
      <c r="E1366" s="267"/>
      <c r="F1366" s="267"/>
      <c r="G1366" s="267"/>
      <c r="H1366" s="267"/>
      <c r="I1366" s="412"/>
      <c r="J1366" s="267"/>
    </row>
    <row r="1367" spans="1:10" ht="12.75">
      <c r="A1367" s="267"/>
      <c r="B1367" s="267"/>
      <c r="C1367" s="267"/>
      <c r="D1367" s="267"/>
      <c r="E1367" s="267"/>
      <c r="F1367" s="267"/>
      <c r="G1367" s="267"/>
      <c r="H1367" s="267"/>
      <c r="I1367" s="412"/>
      <c r="J1367" s="267"/>
    </row>
    <row r="1368" spans="1:10" ht="12.75">
      <c r="A1368" s="267"/>
      <c r="B1368" s="267"/>
      <c r="C1368" s="267"/>
      <c r="D1368" s="267"/>
      <c r="E1368" s="267"/>
      <c r="F1368" s="267"/>
      <c r="G1368" s="267"/>
      <c r="H1368" s="267"/>
      <c r="I1368" s="412"/>
      <c r="J1368" s="267"/>
    </row>
    <row r="1369" spans="1:10" ht="12.75">
      <c r="A1369" s="267"/>
      <c r="B1369" s="267"/>
      <c r="C1369" s="267"/>
      <c r="D1369" s="267"/>
      <c r="E1369" s="267"/>
      <c r="F1369" s="267"/>
      <c r="G1369" s="267"/>
      <c r="H1369" s="267"/>
      <c r="I1369" s="412"/>
      <c r="J1369" s="267"/>
    </row>
    <row r="1370" spans="1:10" ht="12.75">
      <c r="A1370" s="267"/>
      <c r="B1370" s="267"/>
      <c r="C1370" s="267"/>
      <c r="D1370" s="267"/>
      <c r="E1370" s="267"/>
      <c r="F1370" s="267"/>
      <c r="G1370" s="267"/>
      <c r="H1370" s="267"/>
      <c r="I1370" s="412"/>
      <c r="J1370" s="267"/>
    </row>
    <row r="1371" spans="1:10" ht="12.75">
      <c r="A1371" s="267"/>
      <c r="B1371" s="267"/>
      <c r="C1371" s="267"/>
      <c r="D1371" s="267"/>
      <c r="E1371" s="267"/>
      <c r="F1371" s="267"/>
      <c r="G1371" s="267"/>
      <c r="H1371" s="267"/>
      <c r="I1371" s="412"/>
      <c r="J1371" s="267"/>
    </row>
    <row r="1372" spans="1:10" ht="12.75">
      <c r="A1372" s="267"/>
      <c r="B1372" s="267"/>
      <c r="C1372" s="267"/>
      <c r="D1372" s="267"/>
      <c r="E1372" s="267"/>
      <c r="F1372" s="267"/>
      <c r="G1372" s="267"/>
      <c r="H1372" s="267"/>
      <c r="I1372" s="412"/>
      <c r="J1372" s="267"/>
    </row>
    <row r="1373" spans="1:10" ht="12.75">
      <c r="A1373" s="267"/>
      <c r="B1373" s="267"/>
      <c r="C1373" s="267"/>
      <c r="D1373" s="267"/>
      <c r="E1373" s="267"/>
      <c r="F1373" s="267"/>
      <c r="G1373" s="267"/>
      <c r="H1373" s="267"/>
      <c r="I1373" s="412"/>
      <c r="J1373" s="267"/>
    </row>
    <row r="1374" spans="1:10" ht="12.75">
      <c r="A1374" s="267"/>
      <c r="B1374" s="267"/>
      <c r="C1374" s="267"/>
      <c r="D1374" s="267"/>
      <c r="E1374" s="267"/>
      <c r="F1374" s="267"/>
      <c r="G1374" s="267"/>
      <c r="H1374" s="267"/>
      <c r="I1374" s="412"/>
      <c r="J1374" s="267"/>
    </row>
    <row r="1375" spans="1:10" ht="12.75">
      <c r="A1375" s="267"/>
      <c r="B1375" s="267"/>
      <c r="C1375" s="267"/>
      <c r="D1375" s="267"/>
      <c r="E1375" s="267"/>
      <c r="F1375" s="267"/>
      <c r="G1375" s="267"/>
      <c r="H1375" s="267"/>
      <c r="I1375" s="412"/>
      <c r="J1375" s="267"/>
    </row>
    <row r="1376" spans="1:10" ht="12.75">
      <c r="A1376" s="267"/>
      <c r="B1376" s="267"/>
      <c r="C1376" s="267"/>
      <c r="D1376" s="267"/>
      <c r="E1376" s="267"/>
      <c r="F1376" s="267"/>
      <c r="G1376" s="267"/>
      <c r="H1376" s="267"/>
      <c r="I1376" s="412"/>
      <c r="J1376" s="267"/>
    </row>
    <row r="1377" spans="1:10" ht="12.75">
      <c r="A1377" s="267"/>
      <c r="B1377" s="267"/>
      <c r="C1377" s="267"/>
      <c r="D1377" s="267"/>
      <c r="E1377" s="267"/>
      <c r="F1377" s="267"/>
      <c r="G1377" s="267"/>
      <c r="H1377" s="267"/>
      <c r="I1377" s="412"/>
      <c r="J1377" s="267"/>
    </row>
    <row r="1378" spans="1:10" ht="12.75">
      <c r="A1378" s="267"/>
      <c r="B1378" s="267"/>
      <c r="C1378" s="267"/>
      <c r="D1378" s="267"/>
      <c r="E1378" s="267"/>
      <c r="F1378" s="267"/>
      <c r="G1378" s="267"/>
      <c r="H1378" s="267"/>
      <c r="I1378" s="412"/>
      <c r="J1378" s="267"/>
    </row>
    <row r="1379" spans="1:10" ht="12.75">
      <c r="A1379" s="267"/>
      <c r="B1379" s="267"/>
      <c r="C1379" s="267"/>
      <c r="D1379" s="267"/>
      <c r="E1379" s="267"/>
      <c r="F1379" s="267"/>
      <c r="G1379" s="267"/>
      <c r="H1379" s="267"/>
      <c r="I1379" s="412"/>
      <c r="J1379" s="267"/>
    </row>
    <row r="1380" spans="1:10" ht="12.75">
      <c r="A1380" s="267"/>
      <c r="B1380" s="267"/>
      <c r="C1380" s="267"/>
      <c r="D1380" s="267"/>
      <c r="E1380" s="267"/>
      <c r="F1380" s="267"/>
      <c r="G1380" s="267"/>
      <c r="H1380" s="267"/>
      <c r="I1380" s="412"/>
      <c r="J1380" s="267"/>
    </row>
    <row r="1381" spans="1:10" ht="12.75">
      <c r="A1381" s="267"/>
      <c r="B1381" s="267"/>
      <c r="C1381" s="267"/>
      <c r="D1381" s="267"/>
      <c r="E1381" s="267"/>
      <c r="F1381" s="267"/>
      <c r="G1381" s="267"/>
      <c r="H1381" s="267"/>
      <c r="I1381" s="412"/>
      <c r="J1381" s="267"/>
    </row>
    <row r="1382" spans="1:10" ht="12.75">
      <c r="A1382" s="267"/>
      <c r="B1382" s="267"/>
      <c r="C1382" s="267"/>
      <c r="D1382" s="267"/>
      <c r="E1382" s="267"/>
      <c r="F1382" s="267"/>
      <c r="G1382" s="267"/>
      <c r="H1382" s="267"/>
      <c r="I1382" s="412"/>
      <c r="J1382" s="267"/>
    </row>
    <row r="1383" spans="1:10" ht="12.75">
      <c r="A1383" s="267"/>
      <c r="B1383" s="267"/>
      <c r="C1383" s="267"/>
      <c r="D1383" s="267"/>
      <c r="E1383" s="267"/>
      <c r="F1383" s="267"/>
      <c r="G1383" s="267"/>
      <c r="H1383" s="267"/>
      <c r="I1383" s="412"/>
      <c r="J1383" s="267"/>
    </row>
    <row r="1384" spans="1:10" ht="12.75">
      <c r="A1384" s="267"/>
      <c r="B1384" s="267"/>
      <c r="C1384" s="267"/>
      <c r="D1384" s="267"/>
      <c r="E1384" s="267"/>
      <c r="F1384" s="267"/>
      <c r="G1384" s="267"/>
      <c r="H1384" s="267"/>
      <c r="I1384" s="412"/>
      <c r="J1384" s="267"/>
    </row>
    <row r="1385" spans="1:10" ht="12.75">
      <c r="A1385" s="267"/>
      <c r="B1385" s="267"/>
      <c r="C1385" s="267"/>
      <c r="D1385" s="267"/>
      <c r="E1385" s="267"/>
      <c r="F1385" s="267"/>
      <c r="G1385" s="267"/>
      <c r="H1385" s="267"/>
      <c r="I1385" s="412"/>
      <c r="J1385" s="267"/>
    </row>
    <row r="1386" spans="1:10" ht="12.75">
      <c r="A1386" s="267"/>
      <c r="B1386" s="267"/>
      <c r="C1386" s="267"/>
      <c r="D1386" s="267"/>
      <c r="E1386" s="267"/>
      <c r="F1386" s="267"/>
      <c r="G1386" s="267"/>
      <c r="H1386" s="267"/>
      <c r="I1386" s="412"/>
      <c r="J1386" s="267"/>
    </row>
    <row r="1387" spans="1:10" ht="12.75">
      <c r="A1387" s="267"/>
      <c r="B1387" s="267"/>
      <c r="C1387" s="267"/>
      <c r="D1387" s="267"/>
      <c r="E1387" s="267"/>
      <c r="F1387" s="267"/>
      <c r="G1387" s="267"/>
      <c r="H1387" s="267"/>
      <c r="I1387" s="412"/>
      <c r="J1387" s="267"/>
    </row>
    <row r="1388" spans="1:10" ht="12.75">
      <c r="A1388" s="267"/>
      <c r="B1388" s="267"/>
      <c r="C1388" s="267"/>
      <c r="D1388" s="267"/>
      <c r="E1388" s="267"/>
      <c r="F1388" s="267"/>
      <c r="G1388" s="267"/>
      <c r="H1388" s="267"/>
      <c r="I1388" s="412"/>
      <c r="J1388" s="267"/>
    </row>
    <row r="1389" spans="1:10" ht="12.75">
      <c r="A1389" s="267"/>
      <c r="B1389" s="267"/>
      <c r="C1389" s="267"/>
      <c r="D1389" s="267"/>
      <c r="E1389" s="267"/>
      <c r="F1389" s="267"/>
      <c r="G1389" s="267"/>
      <c r="H1389" s="267"/>
      <c r="I1389" s="412"/>
      <c r="J1389" s="267"/>
    </row>
    <row r="1390" spans="1:10" ht="12.75">
      <c r="A1390" s="267"/>
      <c r="B1390" s="267"/>
      <c r="C1390" s="267"/>
      <c r="D1390" s="267"/>
      <c r="E1390" s="267"/>
      <c r="F1390" s="267"/>
      <c r="G1390" s="267"/>
      <c r="H1390" s="267"/>
      <c r="I1390" s="412"/>
      <c r="J1390" s="267"/>
    </row>
    <row r="1391" spans="1:10" ht="12.75">
      <c r="A1391" s="267"/>
      <c r="B1391" s="267"/>
      <c r="C1391" s="267"/>
      <c r="D1391" s="267"/>
      <c r="E1391" s="267"/>
      <c r="F1391" s="267"/>
      <c r="G1391" s="267"/>
      <c r="H1391" s="267"/>
      <c r="I1391" s="412"/>
      <c r="J1391" s="267"/>
    </row>
    <row r="1392" spans="1:10" ht="12.75">
      <c r="A1392" s="267"/>
      <c r="B1392" s="267"/>
      <c r="C1392" s="267"/>
      <c r="D1392" s="267"/>
      <c r="E1392" s="267"/>
      <c r="F1392" s="267"/>
      <c r="G1392" s="267"/>
      <c r="H1392" s="267"/>
      <c r="I1392" s="412"/>
      <c r="J1392" s="267"/>
    </row>
    <row r="1393" spans="1:10" ht="12.75">
      <c r="A1393" s="267"/>
      <c r="B1393" s="267"/>
      <c r="C1393" s="267"/>
      <c r="D1393" s="267"/>
      <c r="E1393" s="267"/>
      <c r="F1393" s="267"/>
      <c r="G1393" s="267"/>
      <c r="H1393" s="267"/>
      <c r="I1393" s="412"/>
      <c r="J1393" s="267"/>
    </row>
    <row r="1394" spans="1:10" ht="12.75">
      <c r="A1394" s="267"/>
      <c r="B1394" s="267"/>
      <c r="C1394" s="267"/>
      <c r="D1394" s="267"/>
      <c r="E1394" s="267"/>
      <c r="F1394" s="267"/>
      <c r="G1394" s="267"/>
      <c r="H1394" s="267"/>
      <c r="I1394" s="412"/>
      <c r="J1394" s="267"/>
    </row>
    <row r="1395" spans="1:10" ht="12.75">
      <c r="A1395" s="267"/>
      <c r="B1395" s="267"/>
      <c r="C1395" s="267"/>
      <c r="D1395" s="267"/>
      <c r="E1395" s="267"/>
      <c r="F1395" s="267"/>
      <c r="G1395" s="267"/>
      <c r="H1395" s="267"/>
      <c r="I1395" s="412"/>
      <c r="J1395" s="267"/>
    </row>
    <row r="1396" spans="1:10" ht="12.75">
      <c r="A1396" s="267"/>
      <c r="B1396" s="267"/>
      <c r="C1396" s="267"/>
      <c r="D1396" s="267"/>
      <c r="E1396" s="267"/>
      <c r="F1396" s="267"/>
      <c r="G1396" s="267"/>
      <c r="H1396" s="267"/>
      <c r="I1396" s="412"/>
      <c r="J1396" s="267"/>
    </row>
    <row r="1397" spans="1:10" ht="12.75">
      <c r="A1397" s="267"/>
      <c r="B1397" s="267"/>
      <c r="C1397" s="267"/>
      <c r="D1397" s="267"/>
      <c r="E1397" s="267"/>
      <c r="F1397" s="267"/>
      <c r="G1397" s="267"/>
      <c r="H1397" s="267"/>
      <c r="I1397" s="412"/>
      <c r="J1397" s="267"/>
    </row>
    <row r="1398" spans="1:10" ht="12.75">
      <c r="A1398" s="267"/>
      <c r="B1398" s="267"/>
      <c r="C1398" s="267"/>
      <c r="D1398" s="267"/>
      <c r="E1398" s="267"/>
      <c r="F1398" s="267"/>
      <c r="G1398" s="267"/>
      <c r="H1398" s="267"/>
      <c r="I1398" s="412"/>
      <c r="J1398" s="267"/>
    </row>
    <row r="1399" spans="1:10" ht="12.75">
      <c r="A1399" s="267"/>
      <c r="B1399" s="267"/>
      <c r="C1399" s="267"/>
      <c r="D1399" s="267"/>
      <c r="E1399" s="267"/>
      <c r="F1399" s="267"/>
      <c r="G1399" s="267"/>
      <c r="H1399" s="267"/>
      <c r="I1399" s="412"/>
      <c r="J1399" s="267"/>
    </row>
    <row r="1400" spans="1:10" ht="12.75">
      <c r="A1400" s="267"/>
      <c r="B1400" s="267"/>
      <c r="C1400" s="267"/>
      <c r="D1400" s="267"/>
      <c r="E1400" s="267"/>
      <c r="F1400" s="267"/>
      <c r="G1400" s="267"/>
      <c r="H1400" s="267"/>
      <c r="I1400" s="412"/>
      <c r="J1400" s="267"/>
    </row>
    <row r="1401" spans="1:10" ht="12.75">
      <c r="A1401" s="267"/>
      <c r="B1401" s="267"/>
      <c r="C1401" s="267"/>
      <c r="D1401" s="267"/>
      <c r="E1401" s="267"/>
      <c r="F1401" s="267"/>
      <c r="G1401" s="267"/>
      <c r="H1401" s="267"/>
      <c r="I1401" s="412"/>
      <c r="J1401" s="267"/>
    </row>
    <row r="1402" spans="1:10" ht="12.75">
      <c r="A1402" s="267"/>
      <c r="B1402" s="267"/>
      <c r="C1402" s="267"/>
      <c r="D1402" s="267"/>
      <c r="E1402" s="267"/>
      <c r="F1402" s="267"/>
      <c r="G1402" s="267"/>
      <c r="H1402" s="267"/>
      <c r="I1402" s="412"/>
      <c r="J1402" s="267"/>
    </row>
    <row r="1403" spans="1:10" ht="12.75">
      <c r="A1403" s="267"/>
      <c r="B1403" s="267"/>
      <c r="C1403" s="267"/>
      <c r="D1403" s="267"/>
      <c r="E1403" s="267"/>
      <c r="F1403" s="267"/>
      <c r="G1403" s="267"/>
      <c r="H1403" s="267"/>
      <c r="I1403" s="412"/>
      <c r="J1403" s="267"/>
    </row>
    <row r="1404" spans="1:10" ht="12.75">
      <c r="A1404" s="267"/>
      <c r="B1404" s="267"/>
      <c r="C1404" s="267"/>
      <c r="D1404" s="267"/>
      <c r="E1404" s="267"/>
      <c r="F1404" s="267"/>
      <c r="G1404" s="267"/>
      <c r="H1404" s="267"/>
      <c r="I1404" s="412"/>
      <c r="J1404" s="267"/>
    </row>
    <row r="1405" spans="1:10" ht="12.75">
      <c r="A1405" s="267"/>
      <c r="B1405" s="267"/>
      <c r="C1405" s="267"/>
      <c r="D1405" s="267"/>
      <c r="E1405" s="267"/>
      <c r="F1405" s="267"/>
      <c r="G1405" s="267"/>
      <c r="H1405" s="267"/>
      <c r="I1405" s="412"/>
      <c r="J1405" s="267"/>
    </row>
    <row r="1406" spans="1:10" ht="12.75">
      <c r="A1406" s="267"/>
      <c r="B1406" s="267"/>
      <c r="C1406" s="267"/>
      <c r="D1406" s="267"/>
      <c r="E1406" s="267"/>
      <c r="F1406" s="267"/>
      <c r="G1406" s="267"/>
      <c r="H1406" s="267"/>
      <c r="I1406" s="412"/>
      <c r="J1406" s="267"/>
    </row>
    <row r="1407" spans="1:10" ht="12.75">
      <c r="A1407" s="267"/>
      <c r="B1407" s="267"/>
      <c r="C1407" s="267"/>
      <c r="D1407" s="267"/>
      <c r="E1407" s="267"/>
      <c r="F1407" s="267"/>
      <c r="G1407" s="267"/>
      <c r="H1407" s="267"/>
      <c r="I1407" s="412"/>
      <c r="J1407" s="267"/>
    </row>
    <row r="1408" spans="1:10" ht="12.75">
      <c r="A1408" s="267"/>
      <c r="B1408" s="267"/>
      <c r="C1408" s="267"/>
      <c r="D1408" s="267"/>
      <c r="E1408" s="267"/>
      <c r="F1408" s="267"/>
      <c r="G1408" s="267"/>
      <c r="H1408" s="267"/>
      <c r="I1408" s="412"/>
      <c r="J1408" s="267"/>
    </row>
    <row r="1409" spans="1:10" ht="12.75">
      <c r="A1409" s="267"/>
      <c r="B1409" s="267"/>
      <c r="C1409" s="267"/>
      <c r="D1409" s="267"/>
      <c r="E1409" s="267"/>
      <c r="F1409" s="267"/>
      <c r="G1409" s="267"/>
      <c r="H1409" s="267"/>
      <c r="I1409" s="412"/>
      <c r="J1409" s="267"/>
    </row>
    <row r="1410" spans="1:10" ht="12.75">
      <c r="A1410" s="267"/>
      <c r="B1410" s="267"/>
      <c r="C1410" s="267"/>
      <c r="D1410" s="267"/>
      <c r="E1410" s="267"/>
      <c r="F1410" s="267"/>
      <c r="G1410" s="267"/>
      <c r="H1410" s="267"/>
      <c r="I1410" s="412"/>
      <c r="J1410" s="267"/>
    </row>
    <row r="1411" spans="1:10" ht="12.75">
      <c r="A1411" s="267"/>
      <c r="B1411" s="267"/>
      <c r="C1411" s="267"/>
      <c r="D1411" s="267"/>
      <c r="E1411" s="267"/>
      <c r="F1411" s="267"/>
      <c r="G1411" s="267"/>
      <c r="H1411" s="267"/>
      <c r="I1411" s="412"/>
      <c r="J1411" s="267"/>
    </row>
    <row r="1412" spans="1:10" ht="12.75">
      <c r="A1412" s="267"/>
      <c r="B1412" s="267"/>
      <c r="C1412" s="267"/>
      <c r="D1412" s="267"/>
      <c r="E1412" s="267"/>
      <c r="F1412" s="267"/>
      <c r="G1412" s="267"/>
      <c r="H1412" s="267"/>
      <c r="I1412" s="412"/>
      <c r="J1412" s="267"/>
    </row>
    <row r="1413" spans="1:10" ht="12.75">
      <c r="A1413" s="267"/>
      <c r="B1413" s="267"/>
      <c r="C1413" s="267"/>
      <c r="D1413" s="267"/>
      <c r="E1413" s="267"/>
      <c r="F1413" s="267"/>
      <c r="G1413" s="267"/>
      <c r="H1413" s="267"/>
      <c r="I1413" s="412"/>
      <c r="J1413" s="267"/>
    </row>
    <row r="1414" spans="1:10" ht="12.75">
      <c r="A1414" s="267"/>
      <c r="B1414" s="267"/>
      <c r="C1414" s="267"/>
      <c r="D1414" s="267"/>
      <c r="E1414" s="267"/>
      <c r="F1414" s="267"/>
      <c r="G1414" s="267"/>
      <c r="H1414" s="267"/>
      <c r="I1414" s="412"/>
      <c r="J1414" s="267"/>
    </row>
    <row r="1415" spans="1:10" ht="12.75">
      <c r="A1415" s="267"/>
      <c r="B1415" s="267"/>
      <c r="C1415" s="267"/>
      <c r="D1415" s="267"/>
      <c r="E1415" s="267"/>
      <c r="F1415" s="267"/>
      <c r="G1415" s="267"/>
      <c r="H1415" s="267"/>
      <c r="I1415" s="412"/>
      <c r="J1415" s="267"/>
    </row>
    <row r="1416" spans="1:10" ht="12.75">
      <c r="A1416" s="267"/>
      <c r="B1416" s="267"/>
      <c r="C1416" s="267"/>
      <c r="D1416" s="267"/>
      <c r="E1416" s="267"/>
      <c r="F1416" s="267"/>
      <c r="G1416" s="267"/>
      <c r="H1416" s="267"/>
      <c r="I1416" s="412"/>
      <c r="J1416" s="267"/>
    </row>
    <row r="1417" spans="1:10" ht="12.75">
      <c r="A1417" s="267"/>
      <c r="B1417" s="267"/>
      <c r="C1417" s="267"/>
      <c r="D1417" s="267"/>
      <c r="E1417" s="267"/>
      <c r="F1417" s="267"/>
      <c r="G1417" s="267"/>
      <c r="H1417" s="267"/>
      <c r="I1417" s="412"/>
      <c r="J1417" s="267"/>
    </row>
    <row r="1418" spans="1:10" ht="12.75">
      <c r="A1418" s="267"/>
      <c r="B1418" s="267"/>
      <c r="C1418" s="267"/>
      <c r="D1418" s="267"/>
      <c r="E1418" s="267"/>
      <c r="F1418" s="267"/>
      <c r="G1418" s="267"/>
      <c r="H1418" s="267"/>
      <c r="I1418" s="412"/>
      <c r="J1418" s="267"/>
    </row>
    <row r="1419" spans="1:10" ht="12.75">
      <c r="A1419" s="267"/>
      <c r="B1419" s="267"/>
      <c r="C1419" s="267"/>
      <c r="D1419" s="267"/>
      <c r="E1419" s="267"/>
      <c r="F1419" s="267"/>
      <c r="G1419" s="267"/>
      <c r="H1419" s="267"/>
      <c r="I1419" s="412"/>
      <c r="J1419" s="267"/>
    </row>
    <row r="1420" spans="1:10" ht="12.75">
      <c r="A1420" s="267"/>
      <c r="B1420" s="267"/>
      <c r="C1420" s="267"/>
      <c r="D1420" s="267"/>
      <c r="E1420" s="267"/>
      <c r="F1420" s="267"/>
      <c r="G1420" s="267"/>
      <c r="H1420" s="267"/>
      <c r="I1420" s="412"/>
      <c r="J1420" s="267"/>
    </row>
    <row r="1421" spans="1:10" ht="12.75">
      <c r="A1421" s="267"/>
      <c r="B1421" s="267"/>
      <c r="C1421" s="267"/>
      <c r="D1421" s="267"/>
      <c r="E1421" s="267"/>
      <c r="F1421" s="267"/>
      <c r="G1421" s="267"/>
      <c r="H1421" s="267"/>
      <c r="I1421" s="412"/>
      <c r="J1421" s="267"/>
    </row>
    <row r="1422" spans="1:10" ht="12.75">
      <c r="A1422" s="267"/>
      <c r="B1422" s="267"/>
      <c r="C1422" s="267"/>
      <c r="D1422" s="267"/>
      <c r="E1422" s="267"/>
      <c r="F1422" s="267"/>
      <c r="G1422" s="267"/>
      <c r="H1422" s="267"/>
      <c r="I1422" s="412"/>
      <c r="J1422" s="267"/>
    </row>
    <row r="1423" spans="1:10" ht="12.75">
      <c r="A1423" s="267"/>
      <c r="B1423" s="267"/>
      <c r="C1423" s="267"/>
      <c r="D1423" s="267"/>
      <c r="E1423" s="267"/>
      <c r="F1423" s="267"/>
      <c r="G1423" s="267"/>
      <c r="H1423" s="267"/>
      <c r="I1423" s="412"/>
      <c r="J1423" s="267"/>
    </row>
    <row r="1424" spans="1:10" ht="12.75">
      <c r="A1424" s="267"/>
      <c r="B1424" s="267"/>
      <c r="C1424" s="267"/>
      <c r="D1424" s="267"/>
      <c r="E1424" s="267"/>
      <c r="F1424" s="267"/>
      <c r="G1424" s="267"/>
      <c r="H1424" s="267"/>
      <c r="I1424" s="412"/>
      <c r="J1424" s="267"/>
    </row>
    <row r="1425" spans="1:10" ht="12.75">
      <c r="A1425" s="267"/>
      <c r="B1425" s="267"/>
      <c r="C1425" s="267"/>
      <c r="D1425" s="267"/>
      <c r="E1425" s="267"/>
      <c r="F1425" s="267"/>
      <c r="G1425" s="267"/>
      <c r="H1425" s="267"/>
      <c r="I1425" s="412"/>
      <c r="J1425" s="267"/>
    </row>
    <row r="1426" spans="1:10" ht="12.75">
      <c r="A1426" s="267"/>
      <c r="B1426" s="267"/>
      <c r="C1426" s="267"/>
      <c r="D1426" s="267"/>
      <c r="E1426" s="267"/>
      <c r="F1426" s="267"/>
      <c r="G1426" s="267"/>
      <c r="H1426" s="267"/>
      <c r="I1426" s="412"/>
      <c r="J1426" s="267"/>
    </row>
    <row r="1427" spans="1:10" ht="12.75">
      <c r="A1427" s="267"/>
      <c r="B1427" s="267"/>
      <c r="C1427" s="267"/>
      <c r="D1427" s="267"/>
      <c r="E1427" s="267"/>
      <c r="F1427" s="267"/>
      <c r="G1427" s="267"/>
      <c r="H1427" s="267"/>
      <c r="I1427" s="412"/>
      <c r="J1427" s="267"/>
    </row>
    <row r="1428" spans="1:10" ht="12.75">
      <c r="A1428" s="267"/>
      <c r="B1428" s="267"/>
      <c r="C1428" s="267"/>
      <c r="D1428" s="267"/>
      <c r="E1428" s="267"/>
      <c r="F1428" s="267"/>
      <c r="G1428" s="267"/>
      <c r="H1428" s="267"/>
      <c r="I1428" s="412"/>
      <c r="J1428" s="267"/>
    </row>
    <row r="1429" spans="1:10" ht="12.75">
      <c r="A1429" s="267"/>
      <c r="B1429" s="267"/>
      <c r="C1429" s="267"/>
      <c r="D1429" s="267"/>
      <c r="E1429" s="267"/>
      <c r="F1429" s="267"/>
      <c r="G1429" s="267"/>
      <c r="H1429" s="267"/>
      <c r="I1429" s="412"/>
      <c r="J1429" s="267"/>
    </row>
    <row r="1430" spans="1:10" ht="12.75">
      <c r="A1430" s="267"/>
      <c r="B1430" s="267"/>
      <c r="C1430" s="267"/>
      <c r="D1430" s="267"/>
      <c r="E1430" s="267"/>
      <c r="F1430" s="267"/>
      <c r="G1430" s="267"/>
      <c r="H1430" s="267"/>
      <c r="I1430" s="412"/>
      <c r="J1430" s="267"/>
    </row>
    <row r="1431" spans="1:10" ht="12.75">
      <c r="A1431" s="267"/>
      <c r="B1431" s="267"/>
      <c r="C1431" s="267"/>
      <c r="D1431" s="267"/>
      <c r="E1431" s="267"/>
      <c r="F1431" s="267"/>
      <c r="G1431" s="267"/>
      <c r="H1431" s="267"/>
      <c r="I1431" s="412"/>
      <c r="J1431" s="267"/>
    </row>
    <row r="1432" spans="1:10" ht="12.75">
      <c r="A1432" s="267"/>
      <c r="B1432" s="267"/>
      <c r="C1432" s="267"/>
      <c r="D1432" s="267"/>
      <c r="E1432" s="267"/>
      <c r="F1432" s="267"/>
      <c r="G1432" s="267"/>
      <c r="H1432" s="267"/>
      <c r="I1432" s="412"/>
      <c r="J1432" s="267"/>
    </row>
    <row r="1433" spans="1:10" ht="12.75">
      <c r="A1433" s="267"/>
      <c r="B1433" s="267"/>
      <c r="C1433" s="267"/>
      <c r="D1433" s="267"/>
      <c r="E1433" s="267"/>
      <c r="F1433" s="267"/>
      <c r="G1433" s="267"/>
      <c r="H1433" s="267"/>
      <c r="I1433" s="412"/>
      <c r="J1433" s="267"/>
    </row>
    <row r="1434" spans="1:10" ht="12.75">
      <c r="A1434" s="267"/>
      <c r="B1434" s="267"/>
      <c r="C1434" s="267"/>
      <c r="D1434" s="267"/>
      <c r="E1434" s="267"/>
      <c r="F1434" s="267"/>
      <c r="G1434" s="267"/>
      <c r="H1434" s="267"/>
      <c r="I1434" s="412"/>
      <c r="J1434" s="267"/>
    </row>
    <row r="1435" spans="1:10" ht="12.75">
      <c r="A1435" s="267"/>
      <c r="B1435" s="267"/>
      <c r="C1435" s="267"/>
      <c r="D1435" s="267"/>
      <c r="E1435" s="267"/>
      <c r="F1435" s="267"/>
      <c r="G1435" s="267"/>
      <c r="H1435" s="267"/>
      <c r="I1435" s="412"/>
      <c r="J1435" s="267"/>
    </row>
    <row r="1436" spans="1:10" ht="12.75">
      <c r="A1436" s="267"/>
      <c r="B1436" s="267"/>
      <c r="C1436" s="267"/>
      <c r="D1436" s="267"/>
      <c r="E1436" s="267"/>
      <c r="F1436" s="267"/>
      <c r="G1436" s="267"/>
      <c r="H1436" s="267"/>
      <c r="I1436" s="412"/>
      <c r="J1436" s="267"/>
    </row>
    <row r="1437" spans="1:10" ht="12.75">
      <c r="A1437" s="267"/>
      <c r="B1437" s="267"/>
      <c r="C1437" s="267"/>
      <c r="D1437" s="267"/>
      <c r="E1437" s="267"/>
      <c r="F1437" s="267"/>
      <c r="G1437" s="267"/>
      <c r="H1437" s="267"/>
      <c r="I1437" s="412"/>
      <c r="J1437" s="267"/>
    </row>
    <row r="1438" spans="1:10" ht="12.75">
      <c r="A1438" s="267"/>
      <c r="B1438" s="267"/>
      <c r="C1438" s="267"/>
      <c r="D1438" s="267"/>
      <c r="E1438" s="267"/>
      <c r="F1438" s="267"/>
      <c r="G1438" s="267"/>
      <c r="H1438" s="267"/>
      <c r="I1438" s="412"/>
      <c r="J1438" s="267"/>
    </row>
    <row r="1439" spans="1:10" ht="12.75">
      <c r="A1439" s="267"/>
      <c r="B1439" s="267"/>
      <c r="C1439" s="267"/>
      <c r="D1439" s="267"/>
      <c r="E1439" s="267"/>
      <c r="F1439" s="267"/>
      <c r="G1439" s="267"/>
      <c r="H1439" s="267"/>
      <c r="I1439" s="412"/>
      <c r="J1439" s="267"/>
    </row>
    <row r="1440" spans="1:10" ht="12.75">
      <c r="A1440" s="267"/>
      <c r="B1440" s="267"/>
      <c r="C1440" s="267"/>
      <c r="D1440" s="267"/>
      <c r="E1440" s="267"/>
      <c r="F1440" s="267"/>
      <c r="G1440" s="267"/>
      <c r="H1440" s="267"/>
      <c r="I1440" s="412"/>
      <c r="J1440" s="267"/>
    </row>
    <row r="1441" spans="1:10" ht="12.75">
      <c r="A1441" s="267"/>
      <c r="B1441" s="267"/>
      <c r="C1441" s="267"/>
      <c r="D1441" s="267"/>
      <c r="E1441" s="267"/>
      <c r="F1441" s="267"/>
      <c r="G1441" s="267"/>
      <c r="H1441" s="267"/>
      <c r="I1441" s="412"/>
      <c r="J1441" s="267"/>
    </row>
    <row r="1442" spans="1:10" ht="12.75">
      <c r="A1442" s="267"/>
      <c r="B1442" s="267"/>
      <c r="C1442" s="267"/>
      <c r="D1442" s="267"/>
      <c r="E1442" s="267"/>
      <c r="F1442" s="267"/>
      <c r="G1442" s="267"/>
      <c r="H1442" s="267"/>
      <c r="I1442" s="412"/>
      <c r="J1442" s="267"/>
    </row>
    <row r="1443" spans="1:10" ht="12.75">
      <c r="A1443" s="267"/>
      <c r="B1443" s="267"/>
      <c r="C1443" s="267"/>
      <c r="D1443" s="267"/>
      <c r="E1443" s="267"/>
      <c r="F1443" s="267"/>
      <c r="G1443" s="267"/>
      <c r="H1443" s="267"/>
      <c r="I1443" s="412"/>
      <c r="J1443" s="267"/>
    </row>
    <row r="1444" spans="1:10" ht="12.75">
      <c r="A1444" s="267"/>
      <c r="B1444" s="267"/>
      <c r="C1444" s="267"/>
      <c r="D1444" s="267"/>
      <c r="E1444" s="267"/>
      <c r="F1444" s="267"/>
      <c r="G1444" s="267"/>
      <c r="H1444" s="267"/>
      <c r="I1444" s="412"/>
      <c r="J1444" s="267"/>
    </row>
    <row r="1445" spans="1:10" ht="12.75">
      <c r="A1445" s="267"/>
      <c r="B1445" s="267"/>
      <c r="C1445" s="267"/>
      <c r="D1445" s="267"/>
      <c r="E1445" s="267"/>
      <c r="F1445" s="267"/>
      <c r="G1445" s="267"/>
      <c r="H1445" s="267"/>
      <c r="I1445" s="412"/>
      <c r="J1445" s="267"/>
    </row>
    <row r="1446" spans="1:10" ht="12.75">
      <c r="A1446" s="267"/>
      <c r="B1446" s="267"/>
      <c r="C1446" s="267"/>
      <c r="D1446" s="267"/>
      <c r="E1446" s="267"/>
      <c r="F1446" s="267"/>
      <c r="G1446" s="267"/>
      <c r="H1446" s="267"/>
      <c r="I1446" s="412"/>
      <c r="J1446" s="267"/>
    </row>
    <row r="1447" spans="1:10" ht="12.75">
      <c r="A1447" s="267"/>
      <c r="B1447" s="267"/>
      <c r="C1447" s="267"/>
      <c r="D1447" s="267"/>
      <c r="E1447" s="267"/>
      <c r="F1447" s="267"/>
      <c r="G1447" s="267"/>
      <c r="H1447" s="267"/>
      <c r="I1447" s="412"/>
      <c r="J1447" s="267"/>
    </row>
    <row r="1448" spans="1:10" ht="12.75">
      <c r="A1448" s="267"/>
      <c r="B1448" s="267"/>
      <c r="C1448" s="267"/>
      <c r="D1448" s="267"/>
      <c r="E1448" s="267"/>
      <c r="F1448" s="267"/>
      <c r="G1448" s="267"/>
      <c r="H1448" s="267"/>
      <c r="I1448" s="412"/>
      <c r="J1448" s="267"/>
    </row>
    <row r="1449" spans="1:10" ht="12.75">
      <c r="A1449" s="267"/>
      <c r="B1449" s="267"/>
      <c r="C1449" s="267"/>
      <c r="D1449" s="267"/>
      <c r="E1449" s="267"/>
      <c r="F1449" s="267"/>
      <c r="G1449" s="267"/>
      <c r="H1449" s="267"/>
      <c r="I1449" s="412"/>
      <c r="J1449" s="267"/>
    </row>
    <row r="1450" spans="1:10" ht="12.75">
      <c r="A1450" s="267"/>
      <c r="B1450" s="267"/>
      <c r="C1450" s="267"/>
      <c r="D1450" s="267"/>
      <c r="E1450" s="267"/>
      <c r="F1450" s="267"/>
      <c r="G1450" s="267"/>
      <c r="H1450" s="267"/>
      <c r="I1450" s="412"/>
      <c r="J1450" s="267"/>
    </row>
    <row r="1451" spans="1:10" ht="12.75">
      <c r="A1451" s="267"/>
      <c r="B1451" s="267"/>
      <c r="C1451" s="267"/>
      <c r="D1451" s="267"/>
      <c r="E1451" s="267"/>
      <c r="F1451" s="267"/>
      <c r="G1451" s="267"/>
      <c r="H1451" s="267"/>
      <c r="I1451" s="412"/>
      <c r="J1451" s="267"/>
    </row>
    <row r="1452" spans="1:10" ht="12.75">
      <c r="A1452" s="267"/>
      <c r="B1452" s="267"/>
      <c r="C1452" s="267"/>
      <c r="D1452" s="267"/>
      <c r="E1452" s="267"/>
      <c r="F1452" s="267"/>
      <c r="G1452" s="267"/>
      <c r="H1452" s="267"/>
      <c r="I1452" s="412"/>
      <c r="J1452" s="267"/>
    </row>
    <row r="1453" spans="1:10" ht="12.75">
      <c r="A1453" s="267"/>
      <c r="B1453" s="267"/>
      <c r="C1453" s="267"/>
      <c r="D1453" s="267"/>
      <c r="E1453" s="267"/>
      <c r="F1453" s="267"/>
      <c r="G1453" s="267"/>
      <c r="H1453" s="267"/>
      <c r="I1453" s="412"/>
      <c r="J1453" s="267"/>
    </row>
    <row r="1454" spans="1:10" ht="12.75">
      <c r="A1454" s="267"/>
      <c r="B1454" s="267"/>
      <c r="C1454" s="267"/>
      <c r="D1454" s="267"/>
      <c r="E1454" s="267"/>
      <c r="F1454" s="267"/>
      <c r="G1454" s="267"/>
      <c r="H1454" s="267"/>
      <c r="I1454" s="412"/>
      <c r="J1454" s="267"/>
    </row>
    <row r="1455" spans="1:10" ht="12.75">
      <c r="A1455" s="267"/>
      <c r="B1455" s="267"/>
      <c r="C1455" s="267"/>
      <c r="D1455" s="267"/>
      <c r="E1455" s="267"/>
      <c r="F1455" s="267"/>
      <c r="G1455" s="267"/>
      <c r="H1455" s="267"/>
      <c r="I1455" s="412"/>
      <c r="J1455" s="267"/>
    </row>
    <row r="1456" spans="1:10" ht="12.75">
      <c r="A1456" s="267"/>
      <c r="B1456" s="267"/>
      <c r="C1456" s="267"/>
      <c r="D1456" s="267"/>
      <c r="E1456" s="267"/>
      <c r="F1456" s="267"/>
      <c r="G1456" s="267"/>
      <c r="H1456" s="267"/>
      <c r="I1456" s="412"/>
      <c r="J1456" s="267"/>
    </row>
    <row r="1457" spans="1:10" ht="12.75">
      <c r="A1457" s="267"/>
      <c r="B1457" s="267"/>
      <c r="C1457" s="267"/>
      <c r="D1457" s="267"/>
      <c r="E1457" s="267"/>
      <c r="F1457" s="267"/>
      <c r="G1457" s="267"/>
      <c r="H1457" s="267"/>
      <c r="I1457" s="412"/>
      <c r="J1457" s="267"/>
    </row>
    <row r="1458" spans="1:10" ht="12.75">
      <c r="A1458" s="267"/>
      <c r="B1458" s="267"/>
      <c r="C1458" s="267"/>
      <c r="D1458" s="267"/>
      <c r="E1458" s="267"/>
      <c r="F1458" s="267"/>
      <c r="G1458" s="267"/>
      <c r="H1458" s="267"/>
      <c r="I1458" s="412"/>
      <c r="J1458" s="267"/>
    </row>
    <row r="1459" spans="1:10" ht="12.75">
      <c r="A1459" s="267"/>
      <c r="B1459" s="267"/>
      <c r="C1459" s="267"/>
      <c r="D1459" s="267"/>
      <c r="E1459" s="267"/>
      <c r="F1459" s="267"/>
      <c r="G1459" s="267"/>
      <c r="H1459" s="267"/>
      <c r="I1459" s="412"/>
      <c r="J1459" s="267"/>
    </row>
    <row r="1460" spans="1:10" ht="12.75">
      <c r="A1460" s="267"/>
      <c r="B1460" s="267"/>
      <c r="C1460" s="267"/>
      <c r="D1460" s="267"/>
      <c r="E1460" s="267"/>
      <c r="F1460" s="267"/>
      <c r="G1460" s="267"/>
      <c r="H1460" s="267"/>
      <c r="I1460" s="412"/>
      <c r="J1460" s="267"/>
    </row>
    <row r="1461" spans="1:10" ht="12.75">
      <c r="A1461" s="267"/>
      <c r="B1461" s="267"/>
      <c r="C1461" s="267"/>
      <c r="D1461" s="267"/>
      <c r="E1461" s="267"/>
      <c r="F1461" s="267"/>
      <c r="G1461" s="267"/>
      <c r="H1461" s="267"/>
      <c r="I1461" s="412"/>
      <c r="J1461" s="267"/>
    </row>
    <row r="1462" spans="1:10" ht="12.75">
      <c r="A1462" s="267"/>
      <c r="B1462" s="267"/>
      <c r="C1462" s="267"/>
      <c r="D1462" s="267"/>
      <c r="E1462" s="267"/>
      <c r="F1462" s="267"/>
      <c r="G1462" s="267"/>
      <c r="H1462" s="267"/>
      <c r="I1462" s="412"/>
      <c r="J1462" s="267"/>
    </row>
    <row r="1463" spans="1:10" ht="12.75">
      <c r="A1463" s="267"/>
      <c r="B1463" s="267"/>
      <c r="C1463" s="267"/>
      <c r="D1463" s="267"/>
      <c r="E1463" s="267"/>
      <c r="F1463" s="267"/>
      <c r="G1463" s="267"/>
      <c r="H1463" s="267"/>
      <c r="I1463" s="412"/>
      <c r="J1463" s="267"/>
    </row>
    <row r="1464" spans="1:10" ht="12.75">
      <c r="A1464" s="267"/>
      <c r="B1464" s="267"/>
      <c r="C1464" s="267"/>
      <c r="D1464" s="267"/>
      <c r="E1464" s="267"/>
      <c r="F1464" s="267"/>
      <c r="G1464" s="267"/>
      <c r="H1464" s="267"/>
      <c r="I1464" s="412"/>
      <c r="J1464" s="267"/>
    </row>
    <row r="1465" spans="1:10" ht="12.75">
      <c r="A1465" s="267"/>
      <c r="B1465" s="267"/>
      <c r="C1465" s="267"/>
      <c r="D1465" s="267"/>
      <c r="E1465" s="267"/>
      <c r="F1465" s="267"/>
      <c r="G1465" s="267"/>
      <c r="H1465" s="267"/>
      <c r="I1465" s="412"/>
      <c r="J1465" s="267"/>
    </row>
    <row r="1466" spans="1:10" ht="12.75">
      <c r="A1466" s="267"/>
      <c r="B1466" s="267"/>
      <c r="C1466" s="267"/>
      <c r="D1466" s="267"/>
      <c r="E1466" s="267"/>
      <c r="F1466" s="267"/>
      <c r="G1466" s="267"/>
      <c r="H1466" s="267"/>
      <c r="I1466" s="412"/>
      <c r="J1466" s="267"/>
    </row>
    <row r="1467" spans="1:10" ht="12.75">
      <c r="A1467" s="267"/>
      <c r="B1467" s="267"/>
      <c r="C1467" s="267"/>
      <c r="D1467" s="267"/>
      <c r="E1467" s="267"/>
      <c r="F1467" s="267"/>
      <c r="G1467" s="267"/>
      <c r="H1467" s="267"/>
      <c r="I1467" s="412"/>
      <c r="J1467" s="267"/>
    </row>
    <row r="1468" spans="1:10" ht="12.75">
      <c r="A1468" s="267"/>
      <c r="B1468" s="267"/>
      <c r="C1468" s="267"/>
      <c r="D1468" s="267"/>
      <c r="E1468" s="267"/>
      <c r="F1468" s="267"/>
      <c r="G1468" s="267"/>
      <c r="H1468" s="267"/>
      <c r="I1468" s="412"/>
      <c r="J1468" s="267"/>
    </row>
    <row r="1469" spans="1:10" ht="12.75">
      <c r="A1469" s="267"/>
      <c r="B1469" s="267"/>
      <c r="C1469" s="267"/>
      <c r="D1469" s="267"/>
      <c r="E1469" s="267"/>
      <c r="F1469" s="267"/>
      <c r="G1469" s="267"/>
      <c r="H1469" s="267"/>
      <c r="I1469" s="412"/>
      <c r="J1469" s="267"/>
    </row>
    <row r="1470" spans="1:10" ht="12.75">
      <c r="A1470" s="267"/>
      <c r="B1470" s="267"/>
      <c r="C1470" s="267"/>
      <c r="D1470" s="267"/>
      <c r="E1470" s="267"/>
      <c r="F1470" s="267"/>
      <c r="G1470" s="267"/>
      <c r="H1470" s="267"/>
      <c r="I1470" s="412"/>
      <c r="J1470" s="267"/>
    </row>
    <row r="1471" spans="1:10" ht="12.75">
      <c r="A1471" s="267"/>
      <c r="B1471" s="267"/>
      <c r="C1471" s="267"/>
      <c r="D1471" s="267"/>
      <c r="E1471" s="267"/>
      <c r="F1471" s="267"/>
      <c r="G1471" s="267"/>
      <c r="H1471" s="267"/>
      <c r="I1471" s="412"/>
      <c r="J1471" s="267"/>
    </row>
    <row r="1472" spans="1:10" ht="12.75">
      <c r="A1472" s="267"/>
      <c r="B1472" s="267"/>
      <c r="C1472" s="267"/>
      <c r="D1472" s="267"/>
      <c r="E1472" s="267"/>
      <c r="F1472" s="267"/>
      <c r="G1472" s="267"/>
      <c r="H1472" s="267"/>
      <c r="I1472" s="412"/>
      <c r="J1472" s="267"/>
    </row>
    <row r="1473" spans="1:10" ht="12.75">
      <c r="A1473" s="267"/>
      <c r="B1473" s="267"/>
      <c r="C1473" s="267"/>
      <c r="D1473" s="267"/>
      <c r="E1473" s="267"/>
      <c r="F1473" s="267"/>
      <c r="G1473" s="267"/>
      <c r="H1473" s="267"/>
      <c r="I1473" s="412"/>
      <c r="J1473" s="267"/>
    </row>
    <row r="1474" spans="1:10" ht="12.75">
      <c r="A1474" s="267"/>
      <c r="B1474" s="267"/>
      <c r="C1474" s="267"/>
      <c r="D1474" s="267"/>
      <c r="E1474" s="267"/>
      <c r="F1474" s="267"/>
      <c r="G1474" s="267"/>
      <c r="H1474" s="267"/>
      <c r="I1474" s="412"/>
      <c r="J1474" s="267"/>
    </row>
    <row r="1475" spans="1:10" ht="12.75">
      <c r="A1475" s="267"/>
      <c r="B1475" s="267"/>
      <c r="C1475" s="267"/>
      <c r="D1475" s="267"/>
      <c r="E1475" s="267"/>
      <c r="F1475" s="267"/>
      <c r="G1475" s="267"/>
      <c r="H1475" s="267"/>
      <c r="I1475" s="412"/>
      <c r="J1475" s="267"/>
    </row>
    <row r="1476" spans="1:10" ht="12.75">
      <c r="A1476" s="267"/>
      <c r="B1476" s="267"/>
      <c r="C1476" s="267"/>
      <c r="D1476" s="267"/>
      <c r="E1476" s="267"/>
      <c r="F1476" s="267"/>
      <c r="G1476" s="267"/>
      <c r="H1476" s="267"/>
      <c r="I1476" s="412"/>
      <c r="J1476" s="267"/>
    </row>
    <row r="1477" spans="1:10" ht="12.75">
      <c r="A1477" s="267"/>
      <c r="B1477" s="267"/>
      <c r="C1477" s="267"/>
      <c r="D1477" s="267"/>
      <c r="E1477" s="267"/>
      <c r="F1477" s="267"/>
      <c r="G1477" s="267"/>
      <c r="H1477" s="267"/>
      <c r="I1477" s="412"/>
      <c r="J1477" s="267"/>
    </row>
    <row r="1478" spans="1:10" ht="12.75">
      <c r="A1478" s="267"/>
      <c r="B1478" s="267"/>
      <c r="C1478" s="267"/>
      <c r="D1478" s="267"/>
      <c r="E1478" s="267"/>
      <c r="F1478" s="267"/>
      <c r="G1478" s="267"/>
      <c r="H1478" s="267"/>
      <c r="I1478" s="412"/>
      <c r="J1478" s="267"/>
    </row>
    <row r="1479" spans="1:10" ht="12.75">
      <c r="A1479" s="267"/>
      <c r="B1479" s="267"/>
      <c r="C1479" s="267"/>
      <c r="D1479" s="267"/>
      <c r="E1479" s="267"/>
      <c r="F1479" s="267"/>
      <c r="G1479" s="267"/>
      <c r="H1479" s="267"/>
      <c r="I1479" s="412"/>
      <c r="J1479" s="267"/>
    </row>
    <row r="1480" spans="1:10" ht="12.75">
      <c r="A1480" s="267"/>
      <c r="B1480" s="267"/>
      <c r="C1480" s="267"/>
      <c r="D1480" s="267"/>
      <c r="E1480" s="267"/>
      <c r="F1480" s="267"/>
      <c r="G1480" s="267"/>
      <c r="H1480" s="267"/>
      <c r="I1480" s="412"/>
      <c r="J1480" s="267"/>
    </row>
    <row r="1481" spans="1:10" ht="12.75">
      <c r="A1481" s="267"/>
      <c r="B1481" s="267"/>
      <c r="C1481" s="267"/>
      <c r="D1481" s="267"/>
      <c r="E1481" s="267"/>
      <c r="F1481" s="267"/>
      <c r="G1481" s="267"/>
      <c r="H1481" s="267"/>
      <c r="I1481" s="412"/>
      <c r="J1481" s="267"/>
    </row>
    <row r="1482" spans="1:10" ht="12.75">
      <c r="A1482" s="267"/>
      <c r="B1482" s="267"/>
      <c r="C1482" s="267"/>
      <c r="D1482" s="267"/>
      <c r="E1482" s="267"/>
      <c r="F1482" s="267"/>
      <c r="G1482" s="267"/>
      <c r="H1482" s="267"/>
      <c r="I1482" s="412"/>
      <c r="J1482" s="267"/>
    </row>
    <row r="1483" spans="1:10" ht="12.75">
      <c r="A1483" s="267"/>
      <c r="B1483" s="267"/>
      <c r="C1483" s="267"/>
      <c r="D1483" s="267"/>
      <c r="E1483" s="267"/>
      <c r="F1483" s="267"/>
      <c r="G1483" s="267"/>
      <c r="H1483" s="267"/>
      <c r="I1483" s="412"/>
      <c r="J1483" s="267"/>
    </row>
    <row r="1484" spans="1:10" ht="12.75">
      <c r="A1484" s="267"/>
      <c r="B1484" s="267"/>
      <c r="C1484" s="267"/>
      <c r="D1484" s="267"/>
      <c r="E1484" s="267"/>
      <c r="F1484" s="267"/>
      <c r="G1484" s="267"/>
      <c r="H1484" s="267"/>
      <c r="I1484" s="412"/>
      <c r="J1484" s="267"/>
    </row>
    <row r="1485" spans="1:10" ht="12.75">
      <c r="A1485" s="267"/>
      <c r="B1485" s="267"/>
      <c r="C1485" s="267"/>
      <c r="D1485" s="267"/>
      <c r="E1485" s="267"/>
      <c r="F1485" s="267"/>
      <c r="G1485" s="267"/>
      <c r="H1485" s="267"/>
      <c r="I1485" s="412"/>
      <c r="J1485" s="267"/>
    </row>
    <row r="1486" spans="1:10" ht="12.75">
      <c r="A1486" s="267"/>
      <c r="B1486" s="267"/>
      <c r="C1486" s="267"/>
      <c r="D1486" s="267"/>
      <c r="E1486" s="267"/>
      <c r="F1486" s="267"/>
      <c r="G1486" s="267"/>
      <c r="H1486" s="267"/>
      <c r="I1486" s="412"/>
      <c r="J1486" s="267"/>
    </row>
    <row r="1487" spans="1:10" ht="12.75">
      <c r="A1487" s="267"/>
      <c r="B1487" s="267"/>
      <c r="C1487" s="267"/>
      <c r="D1487" s="267"/>
      <c r="E1487" s="267"/>
      <c r="F1487" s="267"/>
      <c r="G1487" s="267"/>
      <c r="H1487" s="267"/>
      <c r="I1487" s="412"/>
      <c r="J1487" s="267"/>
    </row>
    <row r="1488" spans="1:10" ht="12.75">
      <c r="A1488" s="267"/>
      <c r="B1488" s="267"/>
      <c r="C1488" s="267"/>
      <c r="D1488" s="267"/>
      <c r="E1488" s="267"/>
      <c r="F1488" s="267"/>
      <c r="G1488" s="267"/>
      <c r="H1488" s="267"/>
      <c r="I1488" s="412"/>
      <c r="J1488" s="267"/>
    </row>
    <row r="1489" spans="1:10" ht="12.75">
      <c r="A1489" s="267"/>
      <c r="B1489" s="267"/>
      <c r="C1489" s="267"/>
      <c r="D1489" s="267"/>
      <c r="E1489" s="267"/>
      <c r="F1489" s="267"/>
      <c r="G1489" s="267"/>
      <c r="H1489" s="267"/>
      <c r="I1489" s="412"/>
      <c r="J1489" s="267"/>
    </row>
    <row r="1490" spans="1:10" ht="12.75">
      <c r="A1490" s="267"/>
      <c r="B1490" s="267"/>
      <c r="C1490" s="267"/>
      <c r="D1490" s="267"/>
      <c r="E1490" s="267"/>
      <c r="F1490" s="267"/>
      <c r="G1490" s="267"/>
      <c r="H1490" s="267"/>
      <c r="I1490" s="412"/>
      <c r="J1490" s="267"/>
    </row>
    <row r="1491" spans="1:10" ht="12.75">
      <c r="A1491" s="267"/>
      <c r="B1491" s="267"/>
      <c r="C1491" s="267"/>
      <c r="D1491" s="267"/>
      <c r="E1491" s="267"/>
      <c r="F1491" s="267"/>
      <c r="G1491" s="267"/>
      <c r="H1491" s="267"/>
      <c r="I1491" s="412"/>
      <c r="J1491" s="267"/>
    </row>
    <row r="1492" spans="1:10" ht="12.75">
      <c r="A1492" s="267"/>
      <c r="B1492" s="267"/>
      <c r="C1492" s="267"/>
      <c r="D1492" s="267"/>
      <c r="E1492" s="267"/>
      <c r="F1492" s="267"/>
      <c r="G1492" s="267"/>
      <c r="H1492" s="267"/>
      <c r="I1492" s="412"/>
      <c r="J1492" s="267"/>
    </row>
    <row r="1493" spans="1:10" ht="12.75">
      <c r="A1493" s="267"/>
      <c r="B1493" s="267"/>
      <c r="C1493" s="267"/>
      <c r="D1493" s="267"/>
      <c r="E1493" s="267"/>
      <c r="F1493" s="267"/>
      <c r="G1493" s="267"/>
      <c r="H1493" s="267"/>
      <c r="I1493" s="412"/>
      <c r="J1493" s="267"/>
    </row>
    <row r="1494" spans="1:10" ht="12.75">
      <c r="A1494" s="267"/>
      <c r="B1494" s="267"/>
      <c r="C1494" s="267"/>
      <c r="D1494" s="267"/>
      <c r="E1494" s="267"/>
      <c r="F1494" s="267"/>
      <c r="G1494" s="267"/>
      <c r="H1494" s="267"/>
      <c r="I1494" s="412"/>
      <c r="J1494" s="267"/>
    </row>
    <row r="1495" spans="1:10" ht="12.75">
      <c r="A1495" s="267"/>
      <c r="B1495" s="267"/>
      <c r="C1495" s="267"/>
      <c r="D1495" s="267"/>
      <c r="E1495" s="267"/>
      <c r="F1495" s="267"/>
      <c r="G1495" s="267"/>
      <c r="H1495" s="267"/>
      <c r="I1495" s="412"/>
      <c r="J1495" s="267"/>
    </row>
    <row r="1496" spans="1:10" ht="12.75">
      <c r="A1496" s="267"/>
      <c r="B1496" s="267"/>
      <c r="C1496" s="267"/>
      <c r="D1496" s="267"/>
      <c r="E1496" s="267"/>
      <c r="F1496" s="267"/>
      <c r="G1496" s="267"/>
      <c r="H1496" s="267"/>
      <c r="I1496" s="412"/>
      <c r="J1496" s="267"/>
    </row>
    <row r="1497" spans="1:10" ht="12.75">
      <c r="A1497" s="267"/>
      <c r="B1497" s="267"/>
      <c r="C1497" s="267"/>
      <c r="D1497" s="267"/>
      <c r="E1497" s="267"/>
      <c r="F1497" s="267"/>
      <c r="G1497" s="267"/>
      <c r="H1497" s="267"/>
      <c r="I1497" s="412"/>
      <c r="J1497" s="267"/>
    </row>
    <row r="1498" spans="1:10" ht="12.75">
      <c r="A1498" s="267"/>
      <c r="B1498" s="267"/>
      <c r="C1498" s="267"/>
      <c r="D1498" s="267"/>
      <c r="E1498" s="267"/>
      <c r="F1498" s="267"/>
      <c r="G1498" s="267"/>
      <c r="H1498" s="267"/>
      <c r="I1498" s="412"/>
      <c r="J1498" s="267"/>
    </row>
    <row r="1499" spans="1:10" ht="12.75">
      <c r="A1499" s="267"/>
      <c r="B1499" s="267"/>
      <c r="C1499" s="267"/>
      <c r="D1499" s="267"/>
      <c r="E1499" s="267"/>
      <c r="F1499" s="267"/>
      <c r="G1499" s="267"/>
      <c r="H1499" s="267"/>
      <c r="I1499" s="412"/>
      <c r="J1499" s="267"/>
    </row>
    <row r="1500" spans="1:10" ht="12.75">
      <c r="A1500" s="267"/>
      <c r="B1500" s="267"/>
      <c r="C1500" s="267"/>
      <c r="D1500" s="267"/>
      <c r="E1500" s="267"/>
      <c r="F1500" s="267"/>
      <c r="G1500" s="267"/>
      <c r="H1500" s="267"/>
      <c r="I1500" s="412"/>
      <c r="J1500" s="267"/>
    </row>
    <row r="1501" spans="1:10" ht="12.75">
      <c r="A1501" s="267"/>
      <c r="B1501" s="267"/>
      <c r="C1501" s="267"/>
      <c r="D1501" s="267"/>
      <c r="E1501" s="267"/>
      <c r="F1501" s="267"/>
      <c r="G1501" s="267"/>
      <c r="H1501" s="267"/>
      <c r="I1501" s="412"/>
      <c r="J1501" s="267"/>
    </row>
    <row r="1502" spans="1:10" ht="12.75">
      <c r="A1502" s="267"/>
      <c r="B1502" s="267"/>
      <c r="C1502" s="267"/>
      <c r="D1502" s="267"/>
      <c r="E1502" s="267"/>
      <c r="F1502" s="267"/>
      <c r="G1502" s="267"/>
      <c r="H1502" s="267"/>
      <c r="I1502" s="412"/>
      <c r="J1502" s="267"/>
    </row>
    <row r="1503" spans="1:10" ht="12.75">
      <c r="A1503" s="267"/>
      <c r="B1503" s="267"/>
      <c r="C1503" s="267"/>
      <c r="D1503" s="267"/>
      <c r="E1503" s="267"/>
      <c r="F1503" s="267"/>
      <c r="G1503" s="267"/>
      <c r="H1503" s="267"/>
      <c r="I1503" s="412"/>
      <c r="J1503" s="267"/>
    </row>
    <row r="1504" spans="1:10" ht="12.75">
      <c r="A1504" s="267"/>
      <c r="B1504" s="267"/>
      <c r="C1504" s="267"/>
      <c r="D1504" s="267"/>
      <c r="E1504" s="267"/>
      <c r="F1504" s="267"/>
      <c r="G1504" s="267"/>
      <c r="H1504" s="267"/>
      <c r="I1504" s="412"/>
      <c r="J1504" s="267"/>
    </row>
    <row r="1505" spans="1:10" ht="12.75">
      <c r="A1505" s="267"/>
      <c r="B1505" s="267"/>
      <c r="C1505" s="267"/>
      <c r="D1505" s="267"/>
      <c r="E1505" s="267"/>
      <c r="F1505" s="267"/>
      <c r="G1505" s="267"/>
      <c r="H1505" s="267"/>
      <c r="I1505" s="412"/>
      <c r="J1505" s="267"/>
    </row>
    <row r="1506" spans="1:10" ht="12.75">
      <c r="A1506" s="267"/>
      <c r="B1506" s="267"/>
      <c r="C1506" s="267"/>
      <c r="D1506" s="267"/>
      <c r="E1506" s="267"/>
      <c r="F1506" s="267"/>
      <c r="G1506" s="267"/>
      <c r="H1506" s="267"/>
      <c r="I1506" s="412"/>
      <c r="J1506" s="267"/>
    </row>
    <row r="1507" spans="1:10" ht="12.75">
      <c r="A1507" s="267"/>
      <c r="B1507" s="267"/>
      <c r="C1507" s="267"/>
      <c r="D1507" s="267"/>
      <c r="E1507" s="267"/>
      <c r="F1507" s="267"/>
      <c r="G1507" s="267"/>
      <c r="H1507" s="267"/>
      <c r="I1507" s="412"/>
      <c r="J1507" s="267"/>
    </row>
    <row r="1508" spans="1:10" ht="12.75">
      <c r="A1508" s="267"/>
      <c r="B1508" s="267"/>
      <c r="C1508" s="267"/>
      <c r="D1508" s="267"/>
      <c r="E1508" s="267"/>
      <c r="F1508" s="267"/>
      <c r="G1508" s="267"/>
      <c r="H1508" s="267"/>
      <c r="I1508" s="412"/>
      <c r="J1508" s="267"/>
    </row>
    <row r="1509" spans="1:10" ht="12.75">
      <c r="A1509" s="267"/>
      <c r="B1509" s="267"/>
      <c r="C1509" s="267"/>
      <c r="D1509" s="267"/>
      <c r="E1509" s="267"/>
      <c r="F1509" s="267"/>
      <c r="G1509" s="267"/>
      <c r="H1509" s="267"/>
      <c r="I1509" s="412"/>
      <c r="J1509" s="267"/>
    </row>
    <row r="1510" spans="1:10" ht="12.75">
      <c r="A1510" s="267"/>
      <c r="B1510" s="267"/>
      <c r="C1510" s="267"/>
      <c r="D1510" s="267"/>
      <c r="E1510" s="267"/>
      <c r="F1510" s="267"/>
      <c r="G1510" s="267"/>
      <c r="H1510" s="267"/>
      <c r="I1510" s="412"/>
      <c r="J1510" s="267"/>
    </row>
    <row r="1511" spans="1:10" ht="12.75">
      <c r="A1511" s="267"/>
      <c r="B1511" s="267"/>
      <c r="C1511" s="267"/>
      <c r="D1511" s="267"/>
      <c r="E1511" s="267"/>
      <c r="F1511" s="267"/>
      <c r="G1511" s="267"/>
      <c r="H1511" s="267"/>
      <c r="I1511" s="412"/>
      <c r="J1511" s="267"/>
    </row>
    <row r="1512" spans="1:10" ht="12.75">
      <c r="A1512" s="267"/>
      <c r="B1512" s="267"/>
      <c r="C1512" s="267"/>
      <c r="D1512" s="267"/>
      <c r="E1512" s="267"/>
      <c r="F1512" s="267"/>
      <c r="G1512" s="267"/>
      <c r="H1512" s="267"/>
      <c r="I1512" s="412"/>
      <c r="J1512" s="267"/>
    </row>
    <row r="1513" spans="1:10" ht="12.75">
      <c r="A1513" s="267"/>
      <c r="B1513" s="267"/>
      <c r="C1513" s="267"/>
      <c r="D1513" s="267"/>
      <c r="E1513" s="267"/>
      <c r="F1513" s="267"/>
      <c r="G1513" s="267"/>
      <c r="H1513" s="267"/>
      <c r="I1513" s="412"/>
      <c r="J1513" s="267"/>
    </row>
    <row r="1514" spans="1:10" ht="12.75">
      <c r="A1514" s="267"/>
      <c r="B1514" s="267"/>
      <c r="C1514" s="267"/>
      <c r="D1514" s="267"/>
      <c r="E1514" s="267"/>
      <c r="F1514" s="267"/>
      <c r="G1514" s="267"/>
      <c r="H1514" s="267"/>
      <c r="I1514" s="412"/>
      <c r="J1514" s="267"/>
    </row>
    <row r="1515" spans="1:10" ht="12.75">
      <c r="A1515" s="267"/>
      <c r="B1515" s="267"/>
      <c r="C1515" s="267"/>
      <c r="D1515" s="267"/>
      <c r="E1515" s="267"/>
      <c r="F1515" s="267"/>
      <c r="G1515" s="267"/>
      <c r="H1515" s="267"/>
      <c r="I1515" s="412"/>
      <c r="J1515" s="267"/>
    </row>
    <row r="1516" spans="1:10" ht="12.75">
      <c r="A1516" s="267"/>
      <c r="B1516" s="267"/>
      <c r="C1516" s="267"/>
      <c r="D1516" s="267"/>
      <c r="E1516" s="267"/>
      <c r="F1516" s="267"/>
      <c r="G1516" s="267"/>
      <c r="H1516" s="267"/>
      <c r="I1516" s="412"/>
      <c r="J1516" s="267"/>
    </row>
    <row r="1517" spans="1:10" ht="12.75">
      <c r="A1517" s="267"/>
      <c r="B1517" s="267"/>
      <c r="C1517" s="267"/>
      <c r="D1517" s="267"/>
      <c r="E1517" s="267"/>
      <c r="F1517" s="267"/>
      <c r="G1517" s="267"/>
      <c r="H1517" s="267"/>
      <c r="I1517" s="412"/>
      <c r="J1517" s="267"/>
    </row>
    <row r="1518" spans="1:10" ht="12.75">
      <c r="A1518" s="267"/>
      <c r="B1518" s="267"/>
      <c r="C1518" s="267"/>
      <c r="D1518" s="267"/>
      <c r="E1518" s="267"/>
      <c r="F1518" s="267"/>
      <c r="G1518" s="267"/>
      <c r="H1518" s="267"/>
      <c r="I1518" s="412"/>
      <c r="J1518" s="267"/>
    </row>
    <row r="1519" spans="1:10" ht="12.75">
      <c r="A1519" s="267"/>
      <c r="B1519" s="267"/>
      <c r="C1519" s="267"/>
      <c r="D1519" s="267"/>
      <c r="E1519" s="267"/>
      <c r="F1519" s="267"/>
      <c r="G1519" s="267"/>
      <c r="H1519" s="267"/>
      <c r="I1519" s="412"/>
      <c r="J1519" s="267"/>
    </row>
    <row r="1520" spans="1:10" ht="12.75">
      <c r="A1520" s="267"/>
      <c r="B1520" s="267"/>
      <c r="C1520" s="267"/>
      <c r="D1520" s="267"/>
      <c r="E1520" s="267"/>
      <c r="F1520" s="267"/>
      <c r="G1520" s="267"/>
      <c r="H1520" s="267"/>
      <c r="I1520" s="412"/>
      <c r="J1520" s="267"/>
    </row>
    <row r="1521" spans="1:10" ht="12.75">
      <c r="A1521" s="267"/>
      <c r="B1521" s="267"/>
      <c r="C1521" s="267"/>
      <c r="D1521" s="267"/>
      <c r="E1521" s="267"/>
      <c r="F1521" s="267"/>
      <c r="G1521" s="267"/>
      <c r="H1521" s="267"/>
      <c r="I1521" s="412"/>
      <c r="J1521" s="267"/>
    </row>
    <row r="1522" spans="1:10" ht="12.75">
      <c r="A1522" s="267"/>
      <c r="B1522" s="267"/>
      <c r="C1522" s="267"/>
      <c r="D1522" s="267"/>
      <c r="E1522" s="267"/>
      <c r="F1522" s="267"/>
      <c r="G1522" s="267"/>
      <c r="H1522" s="267"/>
      <c r="I1522" s="412"/>
      <c r="J1522" s="267"/>
    </row>
    <row r="1523" spans="1:10" ht="12.75">
      <c r="A1523" s="267"/>
      <c r="B1523" s="267"/>
      <c r="C1523" s="267"/>
      <c r="D1523" s="267"/>
      <c r="E1523" s="267"/>
      <c r="F1523" s="267"/>
      <c r="G1523" s="267"/>
      <c r="H1523" s="267"/>
      <c r="I1523" s="412"/>
      <c r="J1523" s="267"/>
    </row>
    <row r="1524" spans="1:10" ht="12.75">
      <c r="A1524" s="267"/>
      <c r="B1524" s="267"/>
      <c r="C1524" s="267"/>
      <c r="D1524" s="267"/>
      <c r="E1524" s="267"/>
      <c r="F1524" s="267"/>
      <c r="G1524" s="267"/>
      <c r="H1524" s="267"/>
      <c r="I1524" s="412"/>
      <c r="J1524" s="267"/>
    </row>
    <row r="1525" spans="1:10" ht="12.75">
      <c r="A1525" s="267"/>
      <c r="B1525" s="267"/>
      <c r="C1525" s="267"/>
      <c r="D1525" s="267"/>
      <c r="E1525" s="267"/>
      <c r="F1525" s="267"/>
      <c r="G1525" s="267"/>
      <c r="H1525" s="267"/>
      <c r="I1525" s="412"/>
      <c r="J1525" s="267"/>
    </row>
    <row r="1526" spans="1:10" ht="12.75">
      <c r="A1526" s="267"/>
      <c r="B1526" s="267"/>
      <c r="C1526" s="267"/>
      <c r="D1526" s="267"/>
      <c r="E1526" s="267"/>
      <c r="F1526" s="267"/>
      <c r="G1526" s="267"/>
      <c r="H1526" s="267"/>
      <c r="I1526" s="412"/>
      <c r="J1526" s="267"/>
    </row>
    <row r="1527" spans="1:10" ht="12.75">
      <c r="A1527" s="267"/>
      <c r="B1527" s="267"/>
      <c r="C1527" s="267"/>
      <c r="D1527" s="267"/>
      <c r="E1527" s="267"/>
      <c r="F1527" s="267"/>
      <c r="G1527" s="267"/>
      <c r="H1527" s="267"/>
      <c r="I1527" s="412"/>
      <c r="J1527" s="267"/>
    </row>
    <row r="1528" spans="1:10" ht="12.75">
      <c r="A1528" s="267"/>
      <c r="B1528" s="267"/>
      <c r="C1528" s="267"/>
      <c r="D1528" s="267"/>
      <c r="E1528" s="267"/>
      <c r="F1528" s="267"/>
      <c r="G1528" s="267"/>
      <c r="H1528" s="267"/>
      <c r="I1528" s="412"/>
      <c r="J1528" s="267"/>
    </row>
    <row r="1529" spans="1:10" ht="12.75">
      <c r="A1529" s="267"/>
      <c r="B1529" s="267"/>
      <c r="C1529" s="267"/>
      <c r="D1529" s="267"/>
      <c r="E1529" s="267"/>
      <c r="F1529" s="267"/>
      <c r="G1529" s="267"/>
      <c r="H1529" s="267"/>
      <c r="I1529" s="412"/>
      <c r="J1529" s="267"/>
    </row>
    <row r="1530" spans="1:10" ht="12.75">
      <c r="A1530" s="267"/>
      <c r="B1530" s="267"/>
      <c r="C1530" s="267"/>
      <c r="D1530" s="267"/>
      <c r="E1530" s="267"/>
      <c r="F1530" s="267"/>
      <c r="G1530" s="267"/>
      <c r="H1530" s="267"/>
      <c r="I1530" s="412"/>
      <c r="J1530" s="267"/>
    </row>
    <row r="1531" spans="1:10" ht="12.75">
      <c r="A1531" s="267"/>
      <c r="B1531" s="267"/>
      <c r="C1531" s="267"/>
      <c r="D1531" s="267"/>
      <c r="E1531" s="267"/>
      <c r="F1531" s="267"/>
      <c r="G1531" s="267"/>
      <c r="H1531" s="267"/>
      <c r="I1531" s="412"/>
      <c r="J1531" s="267"/>
    </row>
    <row r="1532" spans="1:10" ht="12.75">
      <c r="A1532" s="267"/>
      <c r="B1532" s="267"/>
      <c r="C1532" s="267"/>
      <c r="D1532" s="267"/>
      <c r="E1532" s="267"/>
      <c r="F1532" s="267"/>
      <c r="G1532" s="267"/>
      <c r="H1532" s="267"/>
      <c r="I1532" s="412"/>
      <c r="J1532" s="267"/>
    </row>
    <row r="1533" spans="1:10" ht="12.75">
      <c r="A1533" s="267"/>
      <c r="B1533" s="267"/>
      <c r="C1533" s="267"/>
      <c r="D1533" s="267"/>
      <c r="E1533" s="267"/>
      <c r="F1533" s="267"/>
      <c r="G1533" s="267"/>
      <c r="H1533" s="267"/>
      <c r="I1533" s="412"/>
      <c r="J1533" s="267"/>
    </row>
    <row r="1534" spans="1:10" ht="12.75">
      <c r="A1534" s="267"/>
      <c r="B1534" s="267"/>
      <c r="C1534" s="267"/>
      <c r="D1534" s="267"/>
      <c r="E1534" s="267"/>
      <c r="F1534" s="267"/>
      <c r="G1534" s="267"/>
      <c r="H1534" s="267"/>
      <c r="I1534" s="412"/>
      <c r="J1534" s="267"/>
    </row>
    <row r="1535" spans="1:10" ht="12.75">
      <c r="A1535" s="267"/>
      <c r="B1535" s="267"/>
      <c r="C1535" s="267"/>
      <c r="D1535" s="267"/>
      <c r="E1535" s="267"/>
      <c r="F1535" s="267"/>
      <c r="G1535" s="267"/>
      <c r="H1535" s="267"/>
      <c r="I1535" s="412"/>
      <c r="J1535" s="267"/>
    </row>
    <row r="1536" spans="1:10" ht="12.75">
      <c r="A1536" s="267"/>
      <c r="B1536" s="267"/>
      <c r="C1536" s="267"/>
      <c r="D1536" s="267"/>
      <c r="E1536" s="267"/>
      <c r="F1536" s="267"/>
      <c r="G1536" s="267"/>
      <c r="H1536" s="267"/>
      <c r="I1536" s="412"/>
      <c r="J1536" s="267"/>
    </row>
    <row r="1537" spans="1:10" ht="12.75">
      <c r="A1537" s="267"/>
      <c r="B1537" s="267"/>
      <c r="C1537" s="267"/>
      <c r="D1537" s="267"/>
      <c r="E1537" s="267"/>
      <c r="F1537" s="267"/>
      <c r="G1537" s="267"/>
      <c r="H1537" s="267"/>
      <c r="I1537" s="412"/>
      <c r="J1537" s="267"/>
    </row>
    <row r="1538" spans="1:10" ht="12.75">
      <c r="A1538" s="267"/>
      <c r="B1538" s="267"/>
      <c r="C1538" s="267"/>
      <c r="D1538" s="267"/>
      <c r="E1538" s="267"/>
      <c r="F1538" s="267"/>
      <c r="G1538" s="267"/>
      <c r="H1538" s="267"/>
      <c r="I1538" s="412"/>
      <c r="J1538" s="267"/>
    </row>
    <row r="1539" spans="1:10" ht="12.75">
      <c r="A1539" s="267"/>
      <c r="B1539" s="267"/>
      <c r="C1539" s="267"/>
      <c r="D1539" s="267"/>
      <c r="E1539" s="267"/>
      <c r="F1539" s="267"/>
      <c r="G1539" s="267"/>
      <c r="H1539" s="267"/>
      <c r="I1539" s="412"/>
      <c r="J1539" s="267"/>
    </row>
    <row r="1540" spans="1:10" ht="12.75">
      <c r="A1540" s="267"/>
      <c r="B1540" s="267"/>
      <c r="C1540" s="267"/>
      <c r="D1540" s="267"/>
      <c r="E1540" s="267"/>
      <c r="F1540" s="267"/>
      <c r="G1540" s="267"/>
      <c r="H1540" s="267"/>
      <c r="I1540" s="412"/>
      <c r="J1540" s="267"/>
    </row>
    <row r="1541" spans="1:10" ht="12.75">
      <c r="A1541" s="267"/>
      <c r="B1541" s="267"/>
      <c r="C1541" s="267"/>
      <c r="D1541" s="267"/>
      <c r="E1541" s="267"/>
      <c r="F1541" s="267"/>
      <c r="G1541" s="267"/>
      <c r="H1541" s="267"/>
      <c r="I1541" s="412"/>
      <c r="J1541" s="267"/>
    </row>
    <row r="1542" spans="1:10" ht="12.75">
      <c r="A1542" s="267"/>
      <c r="B1542" s="267"/>
      <c r="C1542" s="267"/>
      <c r="D1542" s="267"/>
      <c r="E1542" s="267"/>
      <c r="F1542" s="267"/>
      <c r="G1542" s="267"/>
      <c r="H1542" s="267"/>
      <c r="I1542" s="412"/>
      <c r="J1542" s="267"/>
    </row>
    <row r="1543" spans="1:10" ht="12.75">
      <c r="A1543" s="267"/>
      <c r="B1543" s="267"/>
      <c r="C1543" s="267"/>
      <c r="D1543" s="267"/>
      <c r="E1543" s="267"/>
      <c r="F1543" s="267"/>
      <c r="G1543" s="267"/>
      <c r="H1543" s="267"/>
      <c r="I1543" s="412"/>
      <c r="J1543" s="267"/>
    </row>
    <row r="1544" spans="1:10" ht="12.75">
      <c r="A1544" s="267"/>
      <c r="B1544" s="267"/>
      <c r="C1544" s="267"/>
      <c r="D1544" s="267"/>
      <c r="E1544" s="267"/>
      <c r="F1544" s="267"/>
      <c r="G1544" s="267"/>
      <c r="H1544" s="267"/>
      <c r="I1544" s="412"/>
      <c r="J1544" s="267"/>
    </row>
    <row r="1545" spans="1:10" ht="12.75">
      <c r="A1545" s="267"/>
      <c r="B1545" s="267"/>
      <c r="C1545" s="267"/>
      <c r="D1545" s="267"/>
      <c r="E1545" s="267"/>
      <c r="F1545" s="267"/>
      <c r="G1545" s="267"/>
      <c r="H1545" s="267"/>
      <c r="I1545" s="412"/>
      <c r="J1545" s="267"/>
    </row>
    <row r="1546" spans="1:10" ht="12.75">
      <c r="A1546" s="267"/>
      <c r="B1546" s="267"/>
      <c r="C1546" s="267"/>
      <c r="D1546" s="267"/>
      <c r="E1546" s="267"/>
      <c r="F1546" s="267"/>
      <c r="G1546" s="267"/>
      <c r="H1546" s="267"/>
      <c r="I1546" s="412"/>
      <c r="J1546" s="267"/>
    </row>
    <row r="1547" spans="1:10" ht="12.75">
      <c r="A1547" s="267"/>
      <c r="B1547" s="267"/>
      <c r="C1547" s="267"/>
      <c r="D1547" s="267"/>
      <c r="E1547" s="267"/>
      <c r="F1547" s="267"/>
      <c r="G1547" s="267"/>
      <c r="H1547" s="267"/>
      <c r="I1547" s="412"/>
      <c r="J1547" s="267"/>
    </row>
    <row r="1548" spans="1:10" ht="12.75">
      <c r="A1548" s="267"/>
      <c r="B1548" s="267"/>
      <c r="C1548" s="267"/>
      <c r="D1548" s="267"/>
      <c r="E1548" s="267"/>
      <c r="F1548" s="267"/>
      <c r="G1548" s="267"/>
      <c r="H1548" s="267"/>
      <c r="I1548" s="412"/>
      <c r="J1548" s="267"/>
    </row>
    <row r="1549" spans="1:10" ht="12.75">
      <c r="A1549" s="267"/>
      <c r="B1549" s="267"/>
      <c r="C1549" s="267"/>
      <c r="D1549" s="267"/>
      <c r="E1549" s="267"/>
      <c r="F1549" s="267"/>
      <c r="G1549" s="267"/>
      <c r="H1549" s="267"/>
      <c r="I1549" s="412"/>
      <c r="J1549" s="267"/>
    </row>
    <row r="1550" spans="1:10" ht="12.75">
      <c r="A1550" s="267"/>
      <c r="B1550" s="267"/>
      <c r="C1550" s="267"/>
      <c r="D1550" s="267"/>
      <c r="E1550" s="267"/>
      <c r="F1550" s="267"/>
      <c r="G1550" s="267"/>
      <c r="H1550" s="267"/>
      <c r="I1550" s="412"/>
      <c r="J1550" s="267"/>
    </row>
    <row r="1551" spans="1:10" ht="12.75">
      <c r="A1551" s="267"/>
      <c r="B1551" s="267"/>
      <c r="C1551" s="267"/>
      <c r="D1551" s="267"/>
      <c r="E1551" s="267"/>
      <c r="F1551" s="267"/>
      <c r="G1551" s="267"/>
      <c r="H1551" s="267"/>
      <c r="I1551" s="412"/>
      <c r="J1551" s="267"/>
    </row>
    <row r="1552" spans="1:10" ht="12.75">
      <c r="A1552" s="267"/>
      <c r="B1552" s="267"/>
      <c r="C1552" s="267"/>
      <c r="D1552" s="267"/>
      <c r="E1552" s="267"/>
      <c r="F1552" s="267"/>
      <c r="G1552" s="267"/>
      <c r="H1552" s="267"/>
      <c r="I1552" s="412"/>
      <c r="J1552" s="267"/>
    </row>
    <row r="1553" spans="1:10" ht="12.75">
      <c r="A1553" s="267"/>
      <c r="B1553" s="267"/>
      <c r="C1553" s="267"/>
      <c r="D1553" s="267"/>
      <c r="E1553" s="267"/>
      <c r="F1553" s="267"/>
      <c r="G1553" s="267"/>
      <c r="H1553" s="267"/>
      <c r="I1553" s="412"/>
      <c r="J1553" s="267"/>
    </row>
    <row r="1554" spans="1:10" ht="12.75">
      <c r="A1554" s="267"/>
      <c r="B1554" s="267"/>
      <c r="C1554" s="267"/>
      <c r="D1554" s="267"/>
      <c r="E1554" s="267"/>
      <c r="F1554" s="267"/>
      <c r="G1554" s="267"/>
      <c r="H1554" s="267"/>
      <c r="I1554" s="412"/>
      <c r="J1554" s="267"/>
    </row>
    <row r="1555" spans="1:10" ht="12.75">
      <c r="A1555" s="267"/>
      <c r="B1555" s="267"/>
      <c r="C1555" s="267"/>
      <c r="D1555" s="267"/>
      <c r="E1555" s="267"/>
      <c r="F1555" s="267"/>
      <c r="G1555" s="267"/>
      <c r="H1555" s="267"/>
      <c r="I1555" s="412"/>
      <c r="J1555" s="267"/>
    </row>
    <row r="1556" spans="1:10" ht="12.75">
      <c r="A1556" s="267"/>
      <c r="B1556" s="267"/>
      <c r="C1556" s="267"/>
      <c r="D1556" s="267"/>
      <c r="E1556" s="267"/>
      <c r="F1556" s="267"/>
      <c r="G1556" s="267"/>
      <c r="H1556" s="267"/>
      <c r="I1556" s="412"/>
      <c r="J1556" s="267"/>
    </row>
    <row r="1557" spans="1:10" ht="12.75">
      <c r="A1557" s="267"/>
      <c r="B1557" s="267"/>
      <c r="C1557" s="267"/>
      <c r="D1557" s="267"/>
      <c r="E1557" s="267"/>
      <c r="F1557" s="267"/>
      <c r="G1557" s="267"/>
      <c r="H1557" s="267"/>
      <c r="I1557" s="412"/>
      <c r="J1557" s="267"/>
    </row>
    <row r="1558" spans="1:10" ht="12.75">
      <c r="A1558" s="267"/>
      <c r="B1558" s="267"/>
      <c r="C1558" s="267"/>
      <c r="D1558" s="267"/>
      <c r="E1558" s="267"/>
      <c r="F1558" s="267"/>
      <c r="G1558" s="267"/>
      <c r="H1558" s="267"/>
      <c r="I1558" s="412"/>
      <c r="J1558" s="267"/>
    </row>
    <row r="1559" spans="1:10" ht="12.75">
      <c r="A1559" s="267"/>
      <c r="B1559" s="267"/>
      <c r="C1559" s="267"/>
      <c r="D1559" s="267"/>
      <c r="E1559" s="267"/>
      <c r="F1559" s="267"/>
      <c r="G1559" s="267"/>
      <c r="H1559" s="267"/>
      <c r="I1559" s="412"/>
      <c r="J1559" s="267"/>
    </row>
    <row r="1560" spans="1:10" ht="12.75">
      <c r="A1560" s="267"/>
      <c r="B1560" s="267"/>
      <c r="C1560" s="267"/>
      <c r="D1560" s="267"/>
      <c r="E1560" s="267"/>
      <c r="F1560" s="267"/>
      <c r="G1560" s="267"/>
      <c r="H1560" s="267"/>
      <c r="I1560" s="412"/>
      <c r="J1560" s="267"/>
    </row>
    <row r="1561" spans="1:10" ht="12.75">
      <c r="A1561" s="267"/>
      <c r="B1561" s="267"/>
      <c r="C1561" s="267"/>
      <c r="D1561" s="267"/>
      <c r="E1561" s="267"/>
      <c r="F1561" s="267"/>
      <c r="G1561" s="267"/>
      <c r="H1561" s="267"/>
      <c r="I1561" s="412"/>
      <c r="J1561" s="267"/>
    </row>
    <row r="1562" spans="1:10" ht="12.75">
      <c r="A1562" s="267"/>
      <c r="B1562" s="267"/>
      <c r="C1562" s="267"/>
      <c r="D1562" s="267"/>
      <c r="E1562" s="267"/>
      <c r="F1562" s="267"/>
      <c r="G1562" s="267"/>
      <c r="H1562" s="267"/>
      <c r="I1562" s="412"/>
      <c r="J1562" s="267"/>
    </row>
    <row r="1563" spans="1:10" ht="12.75">
      <c r="A1563" s="267"/>
      <c r="B1563" s="267"/>
      <c r="C1563" s="267"/>
      <c r="D1563" s="267"/>
      <c r="E1563" s="267"/>
      <c r="F1563" s="267"/>
      <c r="G1563" s="267"/>
      <c r="H1563" s="267"/>
      <c r="I1563" s="412"/>
      <c r="J1563" s="267"/>
    </row>
    <row r="1564" spans="1:10" ht="12.75">
      <c r="A1564" s="267"/>
      <c r="B1564" s="267"/>
      <c r="C1564" s="267"/>
      <c r="D1564" s="267"/>
      <c r="E1564" s="267"/>
      <c r="F1564" s="267"/>
      <c r="G1564" s="267"/>
      <c r="H1564" s="267"/>
      <c r="I1564" s="412"/>
      <c r="J1564" s="267"/>
    </row>
    <row r="1565" spans="1:10" ht="12.75">
      <c r="A1565" s="267"/>
      <c r="B1565" s="267"/>
      <c r="C1565" s="267"/>
      <c r="D1565" s="267"/>
      <c r="E1565" s="267"/>
      <c r="F1565" s="267"/>
      <c r="G1565" s="267"/>
      <c r="H1565" s="267"/>
      <c r="I1565" s="412"/>
      <c r="J1565" s="267"/>
    </row>
    <row r="1566" spans="1:10" ht="12.75">
      <c r="A1566" s="267"/>
      <c r="B1566" s="267"/>
      <c r="C1566" s="267"/>
      <c r="D1566" s="267"/>
      <c r="E1566" s="267"/>
      <c r="F1566" s="267"/>
      <c r="G1566" s="267"/>
      <c r="H1566" s="267"/>
      <c r="I1566" s="412"/>
      <c r="J1566" s="267"/>
    </row>
    <row r="1567" spans="1:10" ht="12.75">
      <c r="A1567" s="267"/>
      <c r="B1567" s="267"/>
      <c r="C1567" s="267"/>
      <c r="D1567" s="267"/>
      <c r="E1567" s="267"/>
      <c r="F1567" s="267"/>
      <c r="G1567" s="267"/>
      <c r="H1567" s="267"/>
      <c r="I1567" s="412"/>
      <c r="J1567" s="267"/>
    </row>
    <row r="1568" spans="1:10" ht="12.75">
      <c r="A1568" s="267"/>
      <c r="B1568" s="267"/>
      <c r="C1568" s="267"/>
      <c r="D1568" s="267"/>
      <c r="E1568" s="267"/>
      <c r="F1568" s="267"/>
      <c r="G1568" s="267"/>
      <c r="H1568" s="267"/>
      <c r="I1568" s="412"/>
      <c r="J1568" s="267"/>
    </row>
    <row r="1569" spans="1:10" ht="12.75">
      <c r="A1569" s="267"/>
      <c r="B1569" s="267"/>
      <c r="C1569" s="267"/>
      <c r="D1569" s="267"/>
      <c r="E1569" s="267"/>
      <c r="F1569" s="267"/>
      <c r="G1569" s="267"/>
      <c r="H1569" s="267"/>
      <c r="I1569" s="412"/>
      <c r="J1569" s="267"/>
    </row>
    <row r="1570" spans="1:10" ht="12.75">
      <c r="A1570" s="267"/>
      <c r="B1570" s="267"/>
      <c r="C1570" s="267"/>
      <c r="D1570" s="267"/>
      <c r="E1570" s="267"/>
      <c r="F1570" s="267"/>
      <c r="G1570" s="267"/>
      <c r="H1570" s="267"/>
      <c r="I1570" s="412"/>
      <c r="J1570" s="267"/>
    </row>
    <row r="1571" spans="1:10" ht="12.75">
      <c r="A1571" s="267"/>
      <c r="B1571" s="267"/>
      <c r="C1571" s="267"/>
      <c r="D1571" s="267"/>
      <c r="E1571" s="267"/>
      <c r="F1571" s="267"/>
      <c r="G1571" s="267"/>
      <c r="H1571" s="267"/>
      <c r="I1571" s="412"/>
      <c r="J1571" s="267"/>
    </row>
    <row r="1572" spans="1:10" ht="12.75">
      <c r="A1572" s="267"/>
      <c r="B1572" s="267"/>
      <c r="C1572" s="267"/>
      <c r="D1572" s="267"/>
      <c r="E1572" s="267"/>
      <c r="F1572" s="267"/>
      <c r="G1572" s="267"/>
      <c r="H1572" s="267"/>
      <c r="I1572" s="412"/>
      <c r="J1572" s="267"/>
    </row>
    <row r="1573" spans="1:10" ht="12.75">
      <c r="A1573" s="267"/>
      <c r="B1573" s="267"/>
      <c r="C1573" s="267"/>
      <c r="D1573" s="267"/>
      <c r="E1573" s="267"/>
      <c r="F1573" s="267"/>
      <c r="G1573" s="267"/>
      <c r="H1573" s="267"/>
      <c r="I1573" s="412"/>
      <c r="J1573" s="267"/>
    </row>
    <row r="1574" spans="1:10" ht="12.75">
      <c r="A1574" s="267"/>
      <c r="B1574" s="267"/>
      <c r="C1574" s="267"/>
      <c r="D1574" s="267"/>
      <c r="E1574" s="267"/>
      <c r="F1574" s="267"/>
      <c r="G1574" s="267"/>
      <c r="H1574" s="267"/>
      <c r="I1574" s="412"/>
      <c r="J1574" s="267"/>
    </row>
    <row r="1575" spans="1:10" ht="12.75">
      <c r="A1575" s="267"/>
      <c r="B1575" s="267"/>
      <c r="C1575" s="267"/>
      <c r="D1575" s="267"/>
      <c r="E1575" s="267"/>
      <c r="F1575" s="267"/>
      <c r="G1575" s="267"/>
      <c r="H1575" s="267"/>
      <c r="I1575" s="412"/>
      <c r="J1575" s="267"/>
    </row>
    <row r="1576" spans="1:10" ht="12.75">
      <c r="A1576" s="267"/>
      <c r="B1576" s="267"/>
      <c r="C1576" s="267"/>
      <c r="D1576" s="267"/>
      <c r="E1576" s="267"/>
      <c r="F1576" s="267"/>
      <c r="G1576" s="267"/>
      <c r="H1576" s="267"/>
      <c r="I1576" s="412"/>
      <c r="J1576" s="267"/>
    </row>
    <row r="1577" spans="1:10" ht="12.75">
      <c r="A1577" s="267"/>
      <c r="B1577" s="267"/>
      <c r="C1577" s="267"/>
      <c r="D1577" s="267"/>
      <c r="E1577" s="267"/>
      <c r="F1577" s="267"/>
      <c r="G1577" s="267"/>
      <c r="H1577" s="267"/>
      <c r="I1577" s="412"/>
      <c r="J1577" s="267"/>
    </row>
    <row r="1578" spans="1:10" ht="12.75">
      <c r="A1578" s="267"/>
      <c r="B1578" s="267"/>
      <c r="C1578" s="267"/>
      <c r="D1578" s="267"/>
      <c r="E1578" s="267"/>
      <c r="F1578" s="267"/>
      <c r="G1578" s="267"/>
      <c r="H1578" s="267"/>
      <c r="I1578" s="412"/>
      <c r="J1578" s="267"/>
    </row>
    <row r="1579" spans="1:10" ht="12.75">
      <c r="A1579" s="267"/>
      <c r="B1579" s="267"/>
      <c r="C1579" s="267"/>
      <c r="D1579" s="267"/>
      <c r="E1579" s="267"/>
      <c r="F1579" s="267"/>
      <c r="G1579" s="267"/>
      <c r="H1579" s="267"/>
      <c r="I1579" s="412"/>
      <c r="J1579" s="267"/>
    </row>
    <row r="1580" spans="1:10" ht="12.75">
      <c r="A1580" s="267"/>
      <c r="B1580" s="267"/>
      <c r="C1580" s="267"/>
      <c r="D1580" s="267"/>
      <c r="E1580" s="267"/>
      <c r="F1580" s="267"/>
      <c r="G1580" s="267"/>
      <c r="H1580" s="267"/>
      <c r="I1580" s="412"/>
      <c r="J1580" s="267"/>
    </row>
    <row r="1581" spans="1:10" ht="12.75">
      <c r="A1581" s="267"/>
      <c r="B1581" s="267"/>
      <c r="C1581" s="267"/>
      <c r="D1581" s="267"/>
      <c r="E1581" s="267"/>
      <c r="F1581" s="267"/>
      <c r="G1581" s="267"/>
      <c r="H1581" s="267"/>
      <c r="I1581" s="412"/>
      <c r="J1581" s="267"/>
    </row>
    <row r="1582" spans="1:10" ht="12.75">
      <c r="A1582" s="267"/>
      <c r="B1582" s="267"/>
      <c r="C1582" s="267"/>
      <c r="D1582" s="267"/>
      <c r="E1582" s="267"/>
      <c r="F1582" s="267"/>
      <c r="G1582" s="267"/>
      <c r="H1582" s="267"/>
      <c r="I1582" s="412"/>
      <c r="J1582" s="267"/>
    </row>
    <row r="1583" spans="1:10" ht="12.75">
      <c r="A1583" s="267"/>
      <c r="B1583" s="267"/>
      <c r="C1583" s="267"/>
      <c r="D1583" s="267"/>
      <c r="E1583" s="267"/>
      <c r="F1583" s="267"/>
      <c r="G1583" s="267"/>
      <c r="H1583" s="267"/>
      <c r="I1583" s="412"/>
      <c r="J1583" s="267"/>
    </row>
    <row r="1584" spans="1:10" ht="12.75">
      <c r="A1584" s="267"/>
      <c r="B1584" s="267"/>
      <c r="C1584" s="267"/>
      <c r="D1584" s="267"/>
      <c r="E1584" s="267"/>
      <c r="F1584" s="267"/>
      <c r="G1584" s="267"/>
      <c r="H1584" s="267"/>
      <c r="I1584" s="412"/>
      <c r="J1584" s="267"/>
    </row>
    <row r="1585" spans="1:10" ht="12.75">
      <c r="A1585" s="267"/>
      <c r="B1585" s="267"/>
      <c r="C1585" s="267"/>
      <c r="D1585" s="267"/>
      <c r="E1585" s="267"/>
      <c r="F1585" s="267"/>
      <c r="G1585" s="267"/>
      <c r="H1585" s="267"/>
      <c r="I1585" s="412"/>
      <c r="J1585" s="267"/>
    </row>
    <row r="1586" spans="1:10" ht="12.75">
      <c r="A1586" s="267"/>
      <c r="B1586" s="267"/>
      <c r="C1586" s="267"/>
      <c r="D1586" s="267"/>
      <c r="E1586" s="267"/>
      <c r="F1586" s="267"/>
      <c r="G1586" s="267"/>
      <c r="H1586" s="267"/>
      <c r="I1586" s="412"/>
      <c r="J1586" s="267"/>
    </row>
    <row r="1587" spans="1:10" ht="12.75">
      <c r="A1587" s="267"/>
      <c r="B1587" s="267"/>
      <c r="C1587" s="267"/>
      <c r="D1587" s="267"/>
      <c r="E1587" s="267"/>
      <c r="F1587" s="267"/>
      <c r="G1587" s="267"/>
      <c r="H1587" s="267"/>
      <c r="I1587" s="412"/>
      <c r="J1587" s="267"/>
    </row>
    <row r="1588" spans="1:10" ht="12.75">
      <c r="A1588" s="267"/>
      <c r="B1588" s="267"/>
      <c r="C1588" s="267"/>
      <c r="D1588" s="267"/>
      <c r="E1588" s="267"/>
      <c r="F1588" s="267"/>
      <c r="G1588" s="267"/>
      <c r="H1588" s="267"/>
      <c r="I1588" s="412"/>
      <c r="J1588" s="267"/>
    </row>
    <row r="1589" spans="1:10" ht="12.75">
      <c r="A1589" s="267"/>
      <c r="B1589" s="267"/>
      <c r="C1589" s="267"/>
      <c r="D1589" s="267"/>
      <c r="E1589" s="267"/>
      <c r="F1589" s="267"/>
      <c r="G1589" s="267"/>
      <c r="H1589" s="267"/>
      <c r="I1589" s="412"/>
      <c r="J1589" s="267"/>
    </row>
    <row r="1590" spans="1:10" ht="12.75">
      <c r="A1590" s="267"/>
      <c r="B1590" s="267"/>
      <c r="C1590" s="267"/>
      <c r="D1590" s="267"/>
      <c r="E1590" s="267"/>
      <c r="F1590" s="267"/>
      <c r="G1590" s="267"/>
      <c r="H1590" s="267"/>
      <c r="I1590" s="412"/>
      <c r="J1590" s="267"/>
    </row>
    <row r="1591" spans="1:10" ht="12.75">
      <c r="A1591" s="267"/>
      <c r="B1591" s="267"/>
      <c r="C1591" s="267"/>
      <c r="D1591" s="267"/>
      <c r="E1591" s="267"/>
      <c r="F1591" s="267"/>
      <c r="G1591" s="267"/>
      <c r="H1591" s="267"/>
      <c r="I1591" s="412"/>
      <c r="J1591" s="267"/>
    </row>
    <row r="1592" spans="1:10" ht="12.75">
      <c r="A1592" s="267"/>
      <c r="B1592" s="267"/>
      <c r="C1592" s="267"/>
      <c r="D1592" s="267"/>
      <c r="E1592" s="267"/>
      <c r="F1592" s="267"/>
      <c r="G1592" s="267"/>
      <c r="H1592" s="267"/>
      <c r="I1592" s="412"/>
      <c r="J1592" s="267"/>
    </row>
    <row r="1593" spans="1:10" ht="12.75">
      <c r="A1593" s="267"/>
      <c r="B1593" s="267"/>
      <c r="C1593" s="267"/>
      <c r="D1593" s="267"/>
      <c r="E1593" s="267"/>
      <c r="F1593" s="267"/>
      <c r="G1593" s="267"/>
      <c r="H1593" s="267"/>
      <c r="I1593" s="412"/>
      <c r="J1593" s="267"/>
    </row>
    <row r="1594" spans="1:10" ht="12.75">
      <c r="A1594" s="267"/>
      <c r="B1594" s="267"/>
      <c r="C1594" s="267"/>
      <c r="D1594" s="267"/>
      <c r="E1594" s="267"/>
      <c r="F1594" s="267"/>
      <c r="G1594" s="267"/>
      <c r="H1594" s="267"/>
      <c r="I1594" s="412"/>
      <c r="J1594" s="267"/>
    </row>
    <row r="1595" spans="1:10" ht="12.75">
      <c r="A1595" s="267"/>
      <c r="B1595" s="267"/>
      <c r="C1595" s="267"/>
      <c r="D1595" s="267"/>
      <c r="E1595" s="267"/>
      <c r="F1595" s="267"/>
      <c r="G1595" s="267"/>
      <c r="H1595" s="267"/>
      <c r="I1595" s="412"/>
      <c r="J1595" s="267"/>
    </row>
    <row r="1596" spans="1:10" ht="12.75">
      <c r="A1596" s="267"/>
      <c r="B1596" s="267"/>
      <c r="C1596" s="267"/>
      <c r="D1596" s="267"/>
      <c r="E1596" s="267"/>
      <c r="F1596" s="267"/>
      <c r="G1596" s="267"/>
      <c r="H1596" s="267"/>
      <c r="I1596" s="412"/>
      <c r="J1596" s="267"/>
    </row>
    <row r="1597" spans="1:10" ht="12.75">
      <c r="A1597" s="267"/>
      <c r="B1597" s="267"/>
      <c r="C1597" s="267"/>
      <c r="D1597" s="267"/>
      <c r="E1597" s="267"/>
      <c r="F1597" s="267"/>
      <c r="G1597" s="267"/>
      <c r="H1597" s="267"/>
      <c r="I1597" s="412"/>
      <c r="J1597" s="267"/>
    </row>
    <row r="1598" spans="1:10" ht="12.75">
      <c r="A1598" s="267"/>
      <c r="B1598" s="267"/>
      <c r="C1598" s="267"/>
      <c r="D1598" s="267"/>
      <c r="E1598" s="267"/>
      <c r="F1598" s="267"/>
      <c r="G1598" s="267"/>
      <c r="H1598" s="267"/>
      <c r="I1598" s="412"/>
      <c r="J1598" s="267"/>
    </row>
    <row r="1599" spans="1:10" ht="12.75">
      <c r="A1599" s="267"/>
      <c r="B1599" s="267"/>
      <c r="C1599" s="267"/>
      <c r="D1599" s="267"/>
      <c r="E1599" s="267"/>
      <c r="F1599" s="267"/>
      <c r="G1599" s="267"/>
      <c r="H1599" s="267"/>
      <c r="I1599" s="412"/>
      <c r="J1599" s="267"/>
    </row>
    <row r="1600" spans="1:10" ht="12.75">
      <c r="A1600" s="267"/>
      <c r="B1600" s="267"/>
      <c r="C1600" s="267"/>
      <c r="D1600" s="267"/>
      <c r="E1600" s="267"/>
      <c r="F1600" s="267"/>
      <c r="G1600" s="267"/>
      <c r="H1600" s="267"/>
      <c r="I1600" s="412"/>
      <c r="J1600" s="267"/>
    </row>
    <row r="1601" spans="1:10" ht="12.75">
      <c r="A1601" s="267"/>
      <c r="B1601" s="267"/>
      <c r="C1601" s="267"/>
      <c r="D1601" s="267"/>
      <c r="E1601" s="267"/>
      <c r="F1601" s="267"/>
      <c r="G1601" s="267"/>
      <c r="H1601" s="267"/>
      <c r="I1601" s="412"/>
      <c r="J1601" s="267"/>
    </row>
    <row r="1602" spans="1:10" ht="12.75">
      <c r="A1602" s="267"/>
      <c r="B1602" s="267"/>
      <c r="C1602" s="267"/>
      <c r="D1602" s="267"/>
      <c r="E1602" s="267"/>
      <c r="F1602" s="267"/>
      <c r="G1602" s="267"/>
      <c r="H1602" s="267"/>
      <c r="I1602" s="412"/>
      <c r="J1602" s="267"/>
    </row>
    <row r="1603" spans="1:10" ht="12.75">
      <c r="A1603" s="267"/>
      <c r="B1603" s="267"/>
      <c r="C1603" s="267"/>
      <c r="D1603" s="267"/>
      <c r="E1603" s="267"/>
      <c r="F1603" s="267"/>
      <c r="G1603" s="267"/>
      <c r="H1603" s="267"/>
      <c r="I1603" s="412"/>
      <c r="J1603" s="267"/>
    </row>
    <row r="1604" spans="1:10" ht="12.75">
      <c r="A1604" s="267"/>
      <c r="B1604" s="267"/>
      <c r="C1604" s="267"/>
      <c r="D1604" s="267"/>
      <c r="E1604" s="267"/>
      <c r="F1604" s="267"/>
      <c r="G1604" s="267"/>
      <c r="H1604" s="267"/>
      <c r="I1604" s="412"/>
      <c r="J1604" s="267"/>
    </row>
    <row r="1605" spans="1:10" ht="12.75">
      <c r="A1605" s="267"/>
      <c r="B1605" s="267"/>
      <c r="C1605" s="267"/>
      <c r="D1605" s="267"/>
      <c r="E1605" s="267"/>
      <c r="F1605" s="267"/>
      <c r="G1605" s="267"/>
      <c r="H1605" s="267"/>
      <c r="I1605" s="412"/>
      <c r="J1605" s="267"/>
    </row>
    <row r="1606" spans="1:10" ht="12.75">
      <c r="A1606" s="267"/>
      <c r="B1606" s="267"/>
      <c r="C1606" s="267"/>
      <c r="D1606" s="267"/>
      <c r="E1606" s="267"/>
      <c r="F1606" s="267"/>
      <c r="G1606" s="267"/>
      <c r="H1606" s="267"/>
      <c r="I1606" s="412"/>
      <c r="J1606" s="267"/>
    </row>
    <row r="1607" spans="1:10" ht="12.75">
      <c r="A1607" s="267"/>
      <c r="B1607" s="267"/>
      <c r="C1607" s="267"/>
      <c r="D1607" s="267"/>
      <c r="E1607" s="267"/>
      <c r="F1607" s="267"/>
      <c r="G1607" s="267"/>
      <c r="H1607" s="267"/>
      <c r="I1607" s="412"/>
      <c r="J1607" s="267"/>
    </row>
    <row r="1608" spans="1:10" ht="12.75">
      <c r="A1608" s="267"/>
      <c r="B1608" s="267"/>
      <c r="C1608" s="267"/>
      <c r="D1608" s="267"/>
      <c r="E1608" s="267"/>
      <c r="F1608" s="267"/>
      <c r="G1608" s="267"/>
      <c r="H1608" s="267"/>
      <c r="I1608" s="412"/>
      <c r="J1608" s="267"/>
    </row>
    <row r="1609" spans="1:10" ht="12.75">
      <c r="A1609" s="267"/>
      <c r="B1609" s="267"/>
      <c r="C1609" s="267"/>
      <c r="D1609" s="267"/>
      <c r="E1609" s="267"/>
      <c r="F1609" s="267"/>
      <c r="G1609" s="267"/>
      <c r="H1609" s="267"/>
      <c r="I1609" s="412"/>
      <c r="J1609" s="267"/>
    </row>
    <row r="1610" spans="1:10" ht="12.75">
      <c r="A1610" s="267"/>
      <c r="B1610" s="267"/>
      <c r="C1610" s="267"/>
      <c r="D1610" s="267"/>
      <c r="E1610" s="267"/>
      <c r="F1610" s="267"/>
      <c r="G1610" s="267"/>
      <c r="H1610" s="267"/>
      <c r="I1610" s="412"/>
      <c r="J1610" s="267"/>
    </row>
    <row r="1611" spans="1:10" ht="12.75">
      <c r="A1611" s="267"/>
      <c r="B1611" s="267"/>
      <c r="C1611" s="267"/>
      <c r="D1611" s="267"/>
      <c r="E1611" s="267"/>
      <c r="F1611" s="267"/>
      <c r="G1611" s="267"/>
      <c r="H1611" s="267"/>
      <c r="I1611" s="412"/>
      <c r="J1611" s="267"/>
    </row>
    <row r="1612" spans="1:10" ht="12.75">
      <c r="A1612" s="267"/>
      <c r="B1612" s="267"/>
      <c r="C1612" s="267"/>
      <c r="D1612" s="267"/>
      <c r="E1612" s="267"/>
      <c r="F1612" s="267"/>
      <c r="G1612" s="267"/>
      <c r="H1612" s="267"/>
      <c r="I1612" s="412"/>
      <c r="J1612" s="267"/>
    </row>
    <row r="1613" spans="1:10" ht="12.75">
      <c r="A1613" s="267"/>
      <c r="B1613" s="267"/>
      <c r="C1613" s="267"/>
      <c r="D1613" s="267"/>
      <c r="E1613" s="267"/>
      <c r="F1613" s="267"/>
      <c r="G1613" s="267"/>
      <c r="H1613" s="267"/>
      <c r="I1613" s="412"/>
      <c r="J1613" s="267"/>
    </row>
    <row r="1614" spans="1:10" ht="12.75">
      <c r="A1614" s="267"/>
      <c r="B1614" s="267"/>
      <c r="C1614" s="267"/>
      <c r="D1614" s="267"/>
      <c r="E1614" s="267"/>
      <c r="F1614" s="267"/>
      <c r="G1614" s="267"/>
      <c r="H1614" s="267"/>
      <c r="I1614" s="412"/>
      <c r="J1614" s="267"/>
    </row>
    <row r="1615" spans="1:10" ht="12.75">
      <c r="A1615" s="267"/>
      <c r="B1615" s="267"/>
      <c r="C1615" s="267"/>
      <c r="D1615" s="267"/>
      <c r="E1615" s="267"/>
      <c r="F1615" s="267"/>
      <c r="G1615" s="267"/>
      <c r="H1615" s="267"/>
      <c r="I1615" s="412"/>
      <c r="J1615" s="267"/>
    </row>
    <row r="1616" spans="1:10" ht="12.75">
      <c r="A1616" s="267"/>
      <c r="B1616" s="267"/>
      <c r="C1616" s="267"/>
      <c r="D1616" s="267"/>
      <c r="E1616" s="267"/>
      <c r="F1616" s="267"/>
      <c r="G1616" s="267"/>
      <c r="H1616" s="267"/>
      <c r="I1616" s="412"/>
      <c r="J1616" s="267"/>
    </row>
    <row r="1617" spans="1:10" ht="12.75">
      <c r="A1617" s="267"/>
      <c r="B1617" s="267"/>
      <c r="C1617" s="267"/>
      <c r="D1617" s="267"/>
      <c r="E1617" s="267"/>
      <c r="F1617" s="267"/>
      <c r="G1617" s="267"/>
      <c r="H1617" s="267"/>
      <c r="I1617" s="412"/>
      <c r="J1617" s="267"/>
    </row>
    <row r="1618" spans="1:10" ht="12.75">
      <c r="A1618" s="267"/>
      <c r="B1618" s="267"/>
      <c r="C1618" s="267"/>
      <c r="D1618" s="267"/>
      <c r="E1618" s="267"/>
      <c r="F1618" s="267"/>
      <c r="G1618" s="267"/>
      <c r="H1618" s="267"/>
      <c r="I1618" s="412"/>
      <c r="J1618" s="267"/>
    </row>
    <row r="1619" spans="1:10" ht="12.75">
      <c r="A1619" s="267"/>
      <c r="B1619" s="267"/>
      <c r="C1619" s="267"/>
      <c r="D1619" s="267"/>
      <c r="E1619" s="267"/>
      <c r="F1619" s="267"/>
      <c r="G1619" s="267"/>
      <c r="H1619" s="267"/>
      <c r="I1619" s="412"/>
      <c r="J1619" s="267"/>
    </row>
    <row r="1620" spans="1:10" ht="12.75">
      <c r="A1620" s="267"/>
      <c r="B1620" s="267"/>
      <c r="C1620" s="267"/>
      <c r="D1620" s="267"/>
      <c r="E1620" s="267"/>
      <c r="F1620" s="267"/>
      <c r="G1620" s="267"/>
      <c r="H1620" s="267"/>
      <c r="I1620" s="412"/>
      <c r="J1620" s="267"/>
    </row>
    <row r="1621" spans="1:10" ht="12.75">
      <c r="A1621" s="267"/>
      <c r="B1621" s="267"/>
      <c r="C1621" s="267"/>
      <c r="D1621" s="267"/>
      <c r="E1621" s="267"/>
      <c r="F1621" s="267"/>
      <c r="G1621" s="267"/>
      <c r="H1621" s="267"/>
      <c r="I1621" s="412"/>
      <c r="J1621" s="267"/>
    </row>
    <row r="1622" spans="1:10" ht="12.75">
      <c r="A1622" s="267"/>
      <c r="B1622" s="267"/>
      <c r="C1622" s="267"/>
      <c r="D1622" s="267"/>
      <c r="E1622" s="267"/>
      <c r="F1622" s="267"/>
      <c r="G1622" s="267"/>
      <c r="H1622" s="267"/>
      <c r="I1622" s="412"/>
      <c r="J1622" s="267"/>
    </row>
    <row r="1623" spans="1:10" ht="12.75">
      <c r="A1623" s="267"/>
      <c r="B1623" s="267"/>
      <c r="C1623" s="267"/>
      <c r="D1623" s="267"/>
      <c r="E1623" s="267"/>
      <c r="F1623" s="267"/>
      <c r="G1623" s="267"/>
      <c r="H1623" s="267"/>
      <c r="I1623" s="412"/>
      <c r="J1623" s="267"/>
    </row>
    <row r="1624" spans="1:10" ht="12.75">
      <c r="A1624" s="267"/>
      <c r="B1624" s="267"/>
      <c r="C1624" s="267"/>
      <c r="D1624" s="267"/>
      <c r="E1624" s="267"/>
      <c r="F1624" s="267"/>
      <c r="G1624" s="267"/>
      <c r="H1624" s="267"/>
      <c r="I1624" s="412"/>
      <c r="J1624" s="267"/>
    </row>
    <row r="1625" spans="1:10" ht="12.75">
      <c r="A1625" s="267"/>
      <c r="B1625" s="267"/>
      <c r="C1625" s="267"/>
      <c r="D1625" s="267"/>
      <c r="E1625" s="267"/>
      <c r="F1625" s="267"/>
      <c r="G1625" s="267"/>
      <c r="H1625" s="267"/>
      <c r="I1625" s="412"/>
      <c r="J1625" s="267"/>
    </row>
    <row r="1626" spans="1:10" ht="12.75">
      <c r="A1626" s="267"/>
      <c r="B1626" s="267"/>
      <c r="C1626" s="267"/>
      <c r="D1626" s="267"/>
      <c r="E1626" s="267"/>
      <c r="F1626" s="267"/>
      <c r="G1626" s="267"/>
      <c r="H1626" s="267"/>
      <c r="I1626" s="412"/>
      <c r="J1626" s="267"/>
    </row>
    <row r="1627" spans="1:10" ht="12.75">
      <c r="A1627" s="267"/>
      <c r="B1627" s="267"/>
      <c r="C1627" s="267"/>
      <c r="D1627" s="267"/>
      <c r="E1627" s="267"/>
      <c r="F1627" s="267"/>
      <c r="G1627" s="267"/>
      <c r="H1627" s="267"/>
      <c r="I1627" s="412"/>
      <c r="J1627" s="267"/>
    </row>
    <row r="1628" spans="1:10" ht="12.75">
      <c r="A1628" s="267"/>
      <c r="B1628" s="267"/>
      <c r="C1628" s="267"/>
      <c r="D1628" s="267"/>
      <c r="E1628" s="267"/>
      <c r="F1628" s="267"/>
      <c r="G1628" s="267"/>
      <c r="H1628" s="267"/>
      <c r="I1628" s="412"/>
      <c r="J1628" s="267"/>
    </row>
    <row r="1629" spans="1:10" ht="12.75">
      <c r="A1629" s="267"/>
      <c r="B1629" s="267"/>
      <c r="C1629" s="267"/>
      <c r="D1629" s="267"/>
      <c r="E1629" s="267"/>
      <c r="F1629" s="267"/>
      <c r="G1629" s="267"/>
      <c r="H1629" s="267"/>
      <c r="I1629" s="412"/>
      <c r="J1629" s="267"/>
    </row>
    <row r="1630" spans="1:10" ht="12.75">
      <c r="A1630" s="267"/>
      <c r="B1630" s="267"/>
      <c r="C1630" s="267"/>
      <c r="D1630" s="267"/>
      <c r="E1630" s="267"/>
      <c r="F1630" s="267"/>
      <c r="G1630" s="267"/>
      <c r="H1630" s="267"/>
      <c r="I1630" s="412"/>
      <c r="J1630" s="267"/>
    </row>
    <row r="1631" spans="1:10" ht="12.75">
      <c r="A1631" s="267"/>
      <c r="B1631" s="267"/>
      <c r="C1631" s="267"/>
      <c r="D1631" s="267"/>
      <c r="E1631" s="267"/>
      <c r="F1631" s="267"/>
      <c r="G1631" s="267"/>
      <c r="H1631" s="267"/>
      <c r="I1631" s="412"/>
      <c r="J1631" s="267"/>
    </row>
    <row r="1632" spans="1:10" ht="12.75">
      <c r="A1632" s="267"/>
      <c r="B1632" s="267"/>
      <c r="C1632" s="267"/>
      <c r="D1632" s="267"/>
      <c r="E1632" s="267"/>
      <c r="F1632" s="267"/>
      <c r="G1632" s="267"/>
      <c r="H1632" s="267"/>
      <c r="I1632" s="412"/>
      <c r="J1632" s="267"/>
    </row>
    <row r="1633" spans="1:10" ht="12.75">
      <c r="A1633" s="267"/>
      <c r="B1633" s="267"/>
      <c r="C1633" s="267"/>
      <c r="D1633" s="267"/>
      <c r="E1633" s="267"/>
      <c r="F1633" s="267"/>
      <c r="G1633" s="267"/>
      <c r="H1633" s="267"/>
      <c r="I1633" s="412"/>
      <c r="J1633" s="267"/>
    </row>
    <row r="1634" spans="1:10" ht="12.75">
      <c r="A1634" s="267"/>
      <c r="B1634" s="267"/>
      <c r="C1634" s="267"/>
      <c r="D1634" s="267"/>
      <c r="E1634" s="267"/>
      <c r="F1634" s="267"/>
      <c r="G1634" s="267"/>
      <c r="H1634" s="267"/>
      <c r="I1634" s="412"/>
      <c r="J1634" s="267"/>
    </row>
    <row r="1635" spans="1:10" ht="12.75">
      <c r="A1635" s="267"/>
      <c r="B1635" s="267"/>
      <c r="C1635" s="267"/>
      <c r="D1635" s="267"/>
      <c r="E1635" s="267"/>
      <c r="F1635" s="267"/>
      <c r="G1635" s="267"/>
      <c r="H1635" s="267"/>
      <c r="I1635" s="412"/>
      <c r="J1635" s="267"/>
    </row>
    <row r="1636" spans="1:10" ht="12.75">
      <c r="A1636" s="267"/>
      <c r="B1636" s="267"/>
      <c r="C1636" s="267"/>
      <c r="D1636" s="267"/>
      <c r="E1636" s="267"/>
      <c r="F1636" s="267"/>
      <c r="G1636" s="267"/>
      <c r="H1636" s="267"/>
      <c r="I1636" s="412"/>
      <c r="J1636" s="267"/>
    </row>
    <row r="1637" spans="1:10" ht="12.75">
      <c r="A1637" s="267"/>
      <c r="B1637" s="267"/>
      <c r="C1637" s="267"/>
      <c r="D1637" s="267"/>
      <c r="E1637" s="267"/>
      <c r="F1637" s="267"/>
      <c r="G1637" s="267"/>
      <c r="H1637" s="267"/>
      <c r="I1637" s="412"/>
      <c r="J1637" s="267"/>
    </row>
    <row r="1638" spans="1:10" ht="12.75">
      <c r="A1638" s="267"/>
      <c r="B1638" s="267"/>
      <c r="C1638" s="267"/>
      <c r="D1638" s="267"/>
      <c r="E1638" s="267"/>
      <c r="F1638" s="267"/>
      <c r="G1638" s="267"/>
      <c r="H1638" s="267"/>
      <c r="I1638" s="412"/>
      <c r="J1638" s="267"/>
    </row>
    <row r="1639" spans="1:10" ht="12.75">
      <c r="A1639" s="267"/>
      <c r="B1639" s="267"/>
      <c r="C1639" s="267"/>
      <c r="D1639" s="267"/>
      <c r="E1639" s="267"/>
      <c r="F1639" s="267"/>
      <c r="G1639" s="267"/>
      <c r="H1639" s="267"/>
      <c r="I1639" s="412"/>
      <c r="J1639" s="267"/>
    </row>
    <row r="1640" spans="1:10" ht="12.75">
      <c r="A1640" s="267"/>
      <c r="B1640" s="267"/>
      <c r="C1640" s="267"/>
      <c r="D1640" s="267"/>
      <c r="E1640" s="267"/>
      <c r="F1640" s="267"/>
      <c r="G1640" s="267"/>
      <c r="H1640" s="267"/>
      <c r="I1640" s="412"/>
      <c r="J1640" s="267"/>
    </row>
    <row r="1641" spans="1:10" ht="12.75">
      <c r="A1641" s="267"/>
      <c r="B1641" s="267"/>
      <c r="C1641" s="267"/>
      <c r="D1641" s="267"/>
      <c r="E1641" s="267"/>
      <c r="F1641" s="267"/>
      <c r="G1641" s="267"/>
      <c r="H1641" s="267"/>
      <c r="I1641" s="412"/>
      <c r="J1641" s="267"/>
    </row>
    <row r="1642" spans="1:10" ht="12.75">
      <c r="A1642" s="267"/>
      <c r="B1642" s="267"/>
      <c r="C1642" s="267"/>
      <c r="D1642" s="267"/>
      <c r="E1642" s="267"/>
      <c r="F1642" s="267"/>
      <c r="G1642" s="267"/>
      <c r="H1642" s="267"/>
      <c r="I1642" s="412"/>
      <c r="J1642" s="267"/>
    </row>
    <row r="1643" spans="1:10" ht="12.75">
      <c r="A1643" s="267"/>
      <c r="B1643" s="267"/>
      <c r="C1643" s="267"/>
      <c r="D1643" s="267"/>
      <c r="E1643" s="267"/>
      <c r="F1643" s="267"/>
      <c r="G1643" s="267"/>
      <c r="H1643" s="267"/>
      <c r="I1643" s="412"/>
      <c r="J1643" s="267"/>
    </row>
    <row r="1644" spans="1:10" ht="12.75">
      <c r="A1644" s="267"/>
      <c r="B1644" s="267"/>
      <c r="C1644" s="267"/>
      <c r="D1644" s="267"/>
      <c r="E1644" s="267"/>
      <c r="F1644" s="267"/>
      <c r="G1644" s="267"/>
      <c r="H1644" s="267"/>
      <c r="I1644" s="412"/>
      <c r="J1644" s="267"/>
    </row>
    <row r="1645" spans="1:10" ht="12.75">
      <c r="A1645" s="267"/>
      <c r="B1645" s="267"/>
      <c r="C1645" s="267"/>
      <c r="D1645" s="267"/>
      <c r="E1645" s="267"/>
      <c r="F1645" s="267"/>
      <c r="G1645" s="267"/>
      <c r="H1645" s="267"/>
      <c r="I1645" s="412"/>
      <c r="J1645" s="267"/>
    </row>
    <row r="1646" spans="1:10" ht="12.75">
      <c r="A1646" s="267"/>
      <c r="B1646" s="267"/>
      <c r="C1646" s="267"/>
      <c r="D1646" s="267"/>
      <c r="E1646" s="267"/>
      <c r="F1646" s="267"/>
      <c r="G1646" s="267"/>
      <c r="H1646" s="267"/>
      <c r="I1646" s="412"/>
      <c r="J1646" s="267"/>
    </row>
    <row r="1647" spans="1:10" ht="12.75">
      <c r="A1647" s="267"/>
      <c r="B1647" s="267"/>
      <c r="C1647" s="267"/>
      <c r="D1647" s="267"/>
      <c r="E1647" s="267"/>
      <c r="F1647" s="267"/>
      <c r="G1647" s="267"/>
      <c r="H1647" s="267"/>
      <c r="I1647" s="412"/>
      <c r="J1647" s="267"/>
    </row>
    <row r="1648" spans="1:10" ht="12.75">
      <c r="A1648" s="267"/>
      <c r="B1648" s="267"/>
      <c r="C1648" s="267"/>
      <c r="D1648" s="267"/>
      <c r="E1648" s="267"/>
      <c r="F1648" s="267"/>
      <c r="G1648" s="267"/>
      <c r="H1648" s="267"/>
      <c r="I1648" s="412"/>
      <c r="J1648" s="267"/>
    </row>
    <row r="1649" spans="1:10" ht="12.75">
      <c r="A1649" s="267"/>
      <c r="B1649" s="267"/>
      <c r="C1649" s="267"/>
      <c r="D1649" s="267"/>
      <c r="E1649" s="267"/>
      <c r="F1649" s="267"/>
      <c r="G1649" s="267"/>
      <c r="H1649" s="267"/>
      <c r="I1649" s="412"/>
      <c r="J1649" s="267"/>
    </row>
    <row r="1650" spans="1:10" ht="12.75">
      <c r="A1650" s="267"/>
      <c r="B1650" s="267"/>
      <c r="C1650" s="267"/>
      <c r="D1650" s="267"/>
      <c r="E1650" s="267"/>
      <c r="F1650" s="267"/>
      <c r="G1650" s="267"/>
      <c r="H1650" s="267"/>
      <c r="I1650" s="412"/>
      <c r="J1650" s="267"/>
    </row>
    <row r="1651" spans="1:10" ht="12.75">
      <c r="A1651" s="267"/>
      <c r="B1651" s="267"/>
      <c r="C1651" s="267"/>
      <c r="D1651" s="267"/>
      <c r="E1651" s="267"/>
      <c r="F1651" s="267"/>
      <c r="G1651" s="267"/>
      <c r="H1651" s="267"/>
      <c r="I1651" s="412"/>
      <c r="J1651" s="267"/>
    </row>
    <row r="1652" spans="1:10" ht="12.75">
      <c r="A1652" s="267"/>
      <c r="B1652" s="267"/>
      <c r="C1652" s="267"/>
      <c r="D1652" s="267"/>
      <c r="E1652" s="267"/>
      <c r="F1652" s="267"/>
      <c r="G1652" s="267"/>
      <c r="H1652" s="267"/>
      <c r="I1652" s="412"/>
      <c r="J1652" s="267"/>
    </row>
    <row r="1653" spans="1:10" ht="12.75">
      <c r="A1653" s="267"/>
      <c r="B1653" s="267"/>
      <c r="C1653" s="267"/>
      <c r="D1653" s="267"/>
      <c r="E1653" s="267"/>
      <c r="F1653" s="267"/>
      <c r="G1653" s="267"/>
      <c r="H1653" s="267"/>
      <c r="I1653" s="412"/>
      <c r="J1653" s="267"/>
    </row>
    <row r="1654" spans="1:10" ht="12.75">
      <c r="A1654" s="267"/>
      <c r="B1654" s="267"/>
      <c r="C1654" s="267"/>
      <c r="D1654" s="267"/>
      <c r="E1654" s="267"/>
      <c r="F1654" s="267"/>
      <c r="G1654" s="267"/>
      <c r="H1654" s="267"/>
      <c r="I1654" s="412"/>
      <c r="J1654" s="267"/>
    </row>
    <row r="1655" spans="1:10" ht="12.75">
      <c r="A1655" s="267"/>
      <c r="B1655" s="267"/>
      <c r="C1655" s="267"/>
      <c r="D1655" s="267"/>
      <c r="E1655" s="267"/>
      <c r="F1655" s="267"/>
      <c r="G1655" s="267"/>
      <c r="H1655" s="267"/>
      <c r="I1655" s="412"/>
      <c r="J1655" s="267"/>
    </row>
    <row r="1656" spans="1:10" ht="12.75">
      <c r="A1656" s="267"/>
      <c r="B1656" s="267"/>
      <c r="C1656" s="267"/>
      <c r="D1656" s="267"/>
      <c r="E1656" s="267"/>
      <c r="F1656" s="267"/>
      <c r="G1656" s="267"/>
      <c r="H1656" s="267"/>
      <c r="I1656" s="412"/>
      <c r="J1656" s="267"/>
    </row>
    <row r="1657" spans="1:10" ht="12.75">
      <c r="A1657" s="267"/>
      <c r="B1657" s="267"/>
      <c r="C1657" s="267"/>
      <c r="D1657" s="267"/>
      <c r="E1657" s="267"/>
      <c r="F1657" s="267"/>
      <c r="G1657" s="267"/>
      <c r="H1657" s="267"/>
      <c r="I1657" s="412"/>
      <c r="J1657" s="267"/>
    </row>
    <row r="1658" spans="1:10" ht="12.75">
      <c r="A1658" s="267"/>
      <c r="B1658" s="267"/>
      <c r="C1658" s="267"/>
      <c r="D1658" s="267"/>
      <c r="E1658" s="267"/>
      <c r="F1658" s="267"/>
      <c r="G1658" s="267"/>
      <c r="H1658" s="267"/>
      <c r="I1658" s="412"/>
      <c r="J1658" s="267"/>
    </row>
    <row r="1659" spans="1:10" ht="12.75">
      <c r="A1659" s="267"/>
      <c r="B1659" s="267"/>
      <c r="C1659" s="267"/>
      <c r="D1659" s="267"/>
      <c r="E1659" s="267"/>
      <c r="F1659" s="267"/>
      <c r="G1659" s="267"/>
      <c r="H1659" s="267"/>
      <c r="I1659" s="412"/>
      <c r="J1659" s="267"/>
    </row>
    <row r="1660" spans="1:10" ht="12.75">
      <c r="A1660" s="267"/>
      <c r="B1660" s="267"/>
      <c r="C1660" s="267"/>
      <c r="D1660" s="267"/>
      <c r="E1660" s="267"/>
      <c r="F1660" s="267"/>
      <c r="G1660" s="267"/>
      <c r="H1660" s="267"/>
      <c r="I1660" s="412"/>
      <c r="J1660" s="267"/>
    </row>
    <row r="1661" spans="1:10" ht="12.75">
      <c r="A1661" s="267"/>
      <c r="B1661" s="267"/>
      <c r="C1661" s="267"/>
      <c r="D1661" s="267"/>
      <c r="E1661" s="267"/>
      <c r="F1661" s="267"/>
      <c r="G1661" s="267"/>
      <c r="H1661" s="267"/>
      <c r="I1661" s="412"/>
      <c r="J1661" s="267"/>
    </row>
    <row r="1662" spans="1:10" ht="12.75">
      <c r="A1662" s="267"/>
      <c r="B1662" s="267"/>
      <c r="C1662" s="267"/>
      <c r="D1662" s="267"/>
      <c r="E1662" s="267"/>
      <c r="F1662" s="267"/>
      <c r="G1662" s="267"/>
      <c r="H1662" s="267"/>
      <c r="I1662" s="412"/>
      <c r="J1662" s="267"/>
    </row>
    <row r="1663" spans="1:10" ht="12.75">
      <c r="A1663" s="267"/>
      <c r="B1663" s="267"/>
      <c r="C1663" s="267"/>
      <c r="D1663" s="267"/>
      <c r="E1663" s="267"/>
      <c r="F1663" s="267"/>
      <c r="G1663" s="267"/>
      <c r="H1663" s="267"/>
      <c r="I1663" s="412"/>
      <c r="J1663" s="267"/>
    </row>
    <row r="1664" spans="1:10" ht="12.75">
      <c r="A1664" s="267"/>
      <c r="B1664" s="267"/>
      <c r="C1664" s="267"/>
      <c r="D1664" s="267"/>
      <c r="E1664" s="267"/>
      <c r="F1664" s="267"/>
      <c r="G1664" s="267"/>
      <c r="H1664" s="267"/>
      <c r="I1664" s="412"/>
      <c r="J1664" s="267"/>
    </row>
    <row r="1665" spans="1:10" ht="12.75">
      <c r="A1665" s="267"/>
      <c r="B1665" s="267"/>
      <c r="C1665" s="267"/>
      <c r="D1665" s="267"/>
      <c r="E1665" s="267"/>
      <c r="F1665" s="267"/>
      <c r="G1665" s="267"/>
      <c r="H1665" s="267"/>
      <c r="I1665" s="412"/>
      <c r="J1665" s="267"/>
    </row>
    <row r="1666" spans="1:10" ht="12.75">
      <c r="A1666" s="267"/>
      <c r="B1666" s="267"/>
      <c r="C1666" s="267"/>
      <c r="D1666" s="267"/>
      <c r="E1666" s="267"/>
      <c r="F1666" s="267"/>
      <c r="G1666" s="267"/>
      <c r="H1666" s="267"/>
      <c r="I1666" s="412"/>
      <c r="J1666" s="267"/>
    </row>
    <row r="1667" spans="1:10" ht="12.75">
      <c r="A1667" s="267"/>
      <c r="B1667" s="267"/>
      <c r="C1667" s="267"/>
      <c r="D1667" s="267"/>
      <c r="E1667" s="267"/>
      <c r="F1667" s="267"/>
      <c r="G1667" s="267"/>
      <c r="H1667" s="267"/>
      <c r="I1667" s="412"/>
      <c r="J1667" s="267"/>
    </row>
    <row r="1668" spans="1:10" ht="12.75">
      <c r="A1668" s="267"/>
      <c r="B1668" s="267"/>
      <c r="C1668" s="267"/>
      <c r="D1668" s="267"/>
      <c r="E1668" s="267"/>
      <c r="F1668" s="267"/>
      <c r="G1668" s="267"/>
      <c r="H1668" s="267"/>
      <c r="I1668" s="412"/>
      <c r="J1668" s="267"/>
    </row>
    <row r="1669" spans="1:10" ht="12.75">
      <c r="A1669" s="267"/>
      <c r="B1669" s="267"/>
      <c r="C1669" s="267"/>
      <c r="D1669" s="267"/>
      <c r="E1669" s="267"/>
      <c r="F1669" s="267"/>
      <c r="G1669" s="267"/>
      <c r="H1669" s="267"/>
      <c r="I1669" s="412"/>
      <c r="J1669" s="267"/>
    </row>
    <row r="1670" spans="1:10" ht="12.75">
      <c r="A1670" s="267"/>
      <c r="B1670" s="267"/>
      <c r="C1670" s="267"/>
      <c r="D1670" s="267"/>
      <c r="E1670" s="267"/>
      <c r="F1670" s="267"/>
      <c r="G1670" s="267"/>
      <c r="H1670" s="267"/>
      <c r="I1670" s="412"/>
      <c r="J1670" s="267"/>
    </row>
    <row r="1671" spans="1:10" ht="12.75">
      <c r="A1671" s="267"/>
      <c r="B1671" s="267"/>
      <c r="C1671" s="267"/>
      <c r="D1671" s="267"/>
      <c r="E1671" s="267"/>
      <c r="F1671" s="267"/>
      <c r="G1671" s="267"/>
      <c r="H1671" s="267"/>
      <c r="I1671" s="412"/>
      <c r="J1671" s="267"/>
    </row>
    <row r="1672" spans="1:10" ht="12.75">
      <c r="A1672" s="267"/>
      <c r="B1672" s="267"/>
      <c r="C1672" s="267"/>
      <c r="D1672" s="267"/>
      <c r="E1672" s="267"/>
      <c r="F1672" s="267"/>
      <c r="G1672" s="267"/>
      <c r="H1672" s="267"/>
      <c r="I1672" s="412"/>
      <c r="J1672" s="267"/>
    </row>
    <row r="1673" spans="1:10" ht="12.75">
      <c r="A1673" s="267"/>
      <c r="B1673" s="267"/>
      <c r="C1673" s="267"/>
      <c r="D1673" s="267"/>
      <c r="E1673" s="267"/>
      <c r="F1673" s="267"/>
      <c r="G1673" s="267"/>
      <c r="H1673" s="267"/>
      <c r="I1673" s="412"/>
      <c r="J1673" s="267"/>
    </row>
    <row r="1674" spans="1:10" ht="12.75">
      <c r="A1674" s="267"/>
      <c r="B1674" s="267"/>
      <c r="C1674" s="267"/>
      <c r="D1674" s="267"/>
      <c r="E1674" s="267"/>
      <c r="F1674" s="267"/>
      <c r="G1674" s="267"/>
      <c r="H1674" s="267"/>
      <c r="I1674" s="412"/>
      <c r="J1674" s="267"/>
    </row>
    <row r="1675" spans="1:10" ht="12.75">
      <c r="A1675" s="267"/>
      <c r="B1675" s="267"/>
      <c r="C1675" s="267"/>
      <c r="D1675" s="267"/>
      <c r="E1675" s="267"/>
      <c r="F1675" s="267"/>
      <c r="G1675" s="267"/>
      <c r="H1675" s="267"/>
      <c r="I1675" s="412"/>
      <c r="J1675" s="267"/>
    </row>
    <row r="1676" spans="1:10" ht="12.75">
      <c r="A1676" s="267"/>
      <c r="B1676" s="267"/>
      <c r="C1676" s="267"/>
      <c r="D1676" s="267"/>
      <c r="E1676" s="267"/>
      <c r="F1676" s="267"/>
      <c r="G1676" s="267"/>
      <c r="H1676" s="267"/>
      <c r="I1676" s="412"/>
      <c r="J1676" s="267"/>
    </row>
    <row r="1677" spans="1:10" ht="12.75">
      <c r="A1677" s="267"/>
      <c r="B1677" s="267"/>
      <c r="C1677" s="267"/>
      <c r="D1677" s="267"/>
      <c r="E1677" s="267"/>
      <c r="F1677" s="267"/>
      <c r="G1677" s="267"/>
      <c r="H1677" s="267"/>
      <c r="I1677" s="412"/>
      <c r="J1677" s="267"/>
    </row>
    <row r="1678" spans="1:10" ht="12.75">
      <c r="A1678" s="267"/>
      <c r="B1678" s="267"/>
      <c r="C1678" s="267"/>
      <c r="D1678" s="267"/>
      <c r="E1678" s="267"/>
      <c r="F1678" s="267"/>
      <c r="G1678" s="267"/>
      <c r="H1678" s="267"/>
      <c r="I1678" s="412"/>
      <c r="J1678" s="267"/>
    </row>
    <row r="1679" spans="1:10" ht="12.75">
      <c r="A1679" s="267"/>
      <c r="B1679" s="267"/>
      <c r="C1679" s="267"/>
      <c r="D1679" s="267"/>
      <c r="E1679" s="267"/>
      <c r="F1679" s="267"/>
      <c r="G1679" s="267"/>
      <c r="H1679" s="267"/>
      <c r="I1679" s="412"/>
      <c r="J1679" s="267"/>
    </row>
    <row r="1680" spans="1:10" ht="12.75">
      <c r="A1680" s="267"/>
      <c r="B1680" s="267"/>
      <c r="C1680" s="267"/>
      <c r="D1680" s="267"/>
      <c r="E1680" s="267"/>
      <c r="F1680" s="267"/>
      <c r="G1680" s="267"/>
      <c r="H1680" s="267"/>
      <c r="I1680" s="412"/>
      <c r="J1680" s="267"/>
    </row>
    <row r="1681" spans="1:10" ht="12.75">
      <c r="A1681" s="267"/>
      <c r="B1681" s="267"/>
      <c r="C1681" s="267"/>
      <c r="D1681" s="267"/>
      <c r="E1681" s="267"/>
      <c r="F1681" s="267"/>
      <c r="G1681" s="267"/>
      <c r="H1681" s="267"/>
      <c r="I1681" s="412"/>
      <c r="J1681" s="267"/>
    </row>
    <row r="1682" spans="1:10" ht="12.75">
      <c r="A1682" s="267"/>
      <c r="B1682" s="267"/>
      <c r="C1682" s="267"/>
      <c r="D1682" s="267"/>
      <c r="E1682" s="267"/>
      <c r="F1682" s="267"/>
      <c r="G1682" s="267"/>
      <c r="H1682" s="267"/>
      <c r="I1682" s="412"/>
      <c r="J1682" s="267"/>
    </row>
    <row r="1683" spans="1:10" ht="12.75">
      <c r="A1683" s="267"/>
      <c r="B1683" s="267"/>
      <c r="C1683" s="267"/>
      <c r="D1683" s="267"/>
      <c r="E1683" s="267"/>
      <c r="F1683" s="267"/>
      <c r="G1683" s="267"/>
      <c r="H1683" s="267"/>
      <c r="I1683" s="412"/>
      <c r="J1683" s="267"/>
    </row>
    <row r="1684" spans="1:10" ht="12.75">
      <c r="A1684" s="267"/>
      <c r="B1684" s="267"/>
      <c r="C1684" s="267"/>
      <c r="D1684" s="267"/>
      <c r="E1684" s="267"/>
      <c r="F1684" s="267"/>
      <c r="G1684" s="267"/>
      <c r="H1684" s="267"/>
      <c r="I1684" s="412"/>
      <c r="J1684" s="267"/>
    </row>
    <row r="1685" spans="1:10" ht="12.75">
      <c r="A1685" s="267"/>
      <c r="B1685" s="267"/>
      <c r="C1685" s="267"/>
      <c r="D1685" s="267"/>
      <c r="E1685" s="267"/>
      <c r="F1685" s="267"/>
      <c r="G1685" s="267"/>
      <c r="H1685" s="267"/>
      <c r="I1685" s="412"/>
      <c r="J1685" s="267"/>
    </row>
    <row r="1686" spans="1:10" ht="12.75">
      <c r="A1686" s="267"/>
      <c r="B1686" s="267"/>
      <c r="C1686" s="267"/>
      <c r="D1686" s="267"/>
      <c r="E1686" s="267"/>
      <c r="F1686" s="267"/>
      <c r="G1686" s="267"/>
      <c r="H1686" s="267"/>
      <c r="I1686" s="412"/>
      <c r="J1686" s="267"/>
    </row>
    <row r="1687" spans="1:10" ht="12.75">
      <c r="A1687" s="267"/>
      <c r="B1687" s="267"/>
      <c r="C1687" s="267"/>
      <c r="D1687" s="267"/>
      <c r="E1687" s="267"/>
      <c r="F1687" s="267"/>
      <c r="G1687" s="267"/>
      <c r="H1687" s="267"/>
      <c r="I1687" s="412"/>
      <c r="J1687" s="267"/>
    </row>
    <row r="1688" spans="1:10" ht="12.75">
      <c r="A1688" s="267"/>
      <c r="B1688" s="267"/>
      <c r="C1688" s="267"/>
      <c r="D1688" s="267"/>
      <c r="E1688" s="267"/>
      <c r="F1688" s="267"/>
      <c r="G1688" s="267"/>
      <c r="H1688" s="267"/>
      <c r="I1688" s="412"/>
      <c r="J1688" s="267"/>
    </row>
    <row r="1689" spans="1:10" ht="12.75">
      <c r="A1689" s="267"/>
      <c r="B1689" s="267"/>
      <c r="C1689" s="267"/>
      <c r="D1689" s="267"/>
      <c r="E1689" s="267"/>
      <c r="F1689" s="267"/>
      <c r="G1689" s="267"/>
      <c r="H1689" s="267"/>
      <c r="I1689" s="412"/>
      <c r="J1689" s="267"/>
    </row>
    <row r="1690" spans="1:10" ht="12.75">
      <c r="A1690" s="267"/>
      <c r="B1690" s="267"/>
      <c r="C1690" s="267"/>
      <c r="D1690" s="267"/>
      <c r="E1690" s="267"/>
      <c r="F1690" s="267"/>
      <c r="G1690" s="267"/>
      <c r="H1690" s="267"/>
      <c r="I1690" s="412"/>
      <c r="J1690" s="267"/>
    </row>
    <row r="1691" spans="1:10" ht="12.75">
      <c r="A1691" s="267"/>
      <c r="B1691" s="267"/>
      <c r="C1691" s="267"/>
      <c r="D1691" s="267"/>
      <c r="E1691" s="267"/>
      <c r="F1691" s="267"/>
      <c r="G1691" s="267"/>
      <c r="H1691" s="267"/>
      <c r="I1691" s="412"/>
      <c r="J1691" s="267"/>
    </row>
    <row r="1692" spans="1:10" ht="12.75">
      <c r="A1692" s="267"/>
      <c r="B1692" s="267"/>
      <c r="C1692" s="267"/>
      <c r="D1692" s="267"/>
      <c r="E1692" s="267"/>
      <c r="F1692" s="267"/>
      <c r="G1692" s="267"/>
      <c r="H1692" s="267"/>
      <c r="I1692" s="412"/>
      <c r="J1692" s="267"/>
    </row>
    <row r="1693" spans="1:10" ht="12.75">
      <c r="A1693" s="267"/>
      <c r="B1693" s="267"/>
      <c r="C1693" s="267"/>
      <c r="D1693" s="267"/>
      <c r="E1693" s="267"/>
      <c r="F1693" s="267"/>
      <c r="G1693" s="267"/>
      <c r="H1693" s="267"/>
      <c r="I1693" s="412"/>
      <c r="J1693" s="267"/>
    </row>
    <row r="1694" spans="1:10" ht="12.75">
      <c r="A1694" s="267"/>
      <c r="B1694" s="267"/>
      <c r="C1694" s="267"/>
      <c r="D1694" s="267"/>
      <c r="E1694" s="267"/>
      <c r="F1694" s="267"/>
      <c r="G1694" s="267"/>
      <c r="H1694" s="267"/>
      <c r="I1694" s="412"/>
      <c r="J1694" s="267"/>
    </row>
    <row r="1695" spans="1:10" ht="12.75">
      <c r="A1695" s="267"/>
      <c r="B1695" s="267"/>
      <c r="C1695" s="267"/>
      <c r="D1695" s="267"/>
      <c r="E1695" s="267"/>
      <c r="F1695" s="267"/>
      <c r="G1695" s="267"/>
      <c r="H1695" s="267"/>
      <c r="I1695" s="412"/>
      <c r="J1695" s="267"/>
    </row>
    <row r="1696" spans="1:10" ht="12.75">
      <c r="A1696" s="267"/>
      <c r="B1696" s="267"/>
      <c r="C1696" s="267"/>
      <c r="D1696" s="267"/>
      <c r="E1696" s="267"/>
      <c r="F1696" s="267"/>
      <c r="G1696" s="267"/>
      <c r="H1696" s="267"/>
      <c r="I1696" s="412"/>
      <c r="J1696" s="267"/>
    </row>
    <row r="1697" spans="1:10" ht="12.75">
      <c r="A1697" s="267"/>
      <c r="B1697" s="267"/>
      <c r="C1697" s="267"/>
      <c r="D1697" s="267"/>
      <c r="E1697" s="267"/>
      <c r="F1697" s="267"/>
      <c r="G1697" s="267"/>
      <c r="H1697" s="267"/>
      <c r="I1697" s="412"/>
      <c r="J1697" s="267"/>
    </row>
    <row r="1698" spans="1:10" ht="12.75">
      <c r="A1698" s="267"/>
      <c r="B1698" s="267"/>
      <c r="C1698" s="267"/>
      <c r="D1698" s="267"/>
      <c r="E1698" s="267"/>
      <c r="F1698" s="267"/>
      <c r="G1698" s="267"/>
      <c r="H1698" s="267"/>
      <c r="I1698" s="412"/>
      <c r="J1698" s="267"/>
    </row>
    <row r="1699" spans="1:10" ht="12.75">
      <c r="A1699" s="267"/>
      <c r="B1699" s="267"/>
      <c r="C1699" s="267"/>
      <c r="D1699" s="267"/>
      <c r="E1699" s="267"/>
      <c r="F1699" s="267"/>
      <c r="G1699" s="267"/>
      <c r="H1699" s="267"/>
      <c r="I1699" s="412"/>
      <c r="J1699" s="267"/>
    </row>
    <row r="1700" spans="1:10" ht="12.75">
      <c r="A1700" s="267"/>
      <c r="B1700" s="267"/>
      <c r="C1700" s="267"/>
      <c r="D1700" s="267"/>
      <c r="E1700" s="267"/>
      <c r="F1700" s="267"/>
      <c r="G1700" s="267"/>
      <c r="H1700" s="267"/>
      <c r="I1700" s="412"/>
      <c r="J1700" s="267"/>
    </row>
    <row r="1701" spans="1:10" ht="12.75">
      <c r="A1701" s="267"/>
      <c r="B1701" s="267"/>
      <c r="C1701" s="267"/>
      <c r="D1701" s="267"/>
      <c r="E1701" s="267"/>
      <c r="F1701" s="267"/>
      <c r="G1701" s="267"/>
      <c r="H1701" s="267"/>
      <c r="I1701" s="412"/>
      <c r="J1701" s="267"/>
    </row>
    <row r="1702" spans="1:10" ht="12.75">
      <c r="A1702" s="267"/>
      <c r="B1702" s="267"/>
      <c r="C1702" s="267"/>
      <c r="D1702" s="267"/>
      <c r="E1702" s="267"/>
      <c r="F1702" s="267"/>
      <c r="G1702" s="267"/>
      <c r="H1702" s="267"/>
      <c r="I1702" s="412"/>
      <c r="J1702" s="267"/>
    </row>
    <row r="1703" spans="1:10" ht="12.75">
      <c r="A1703" s="267"/>
      <c r="B1703" s="267"/>
      <c r="C1703" s="267"/>
      <c r="D1703" s="267"/>
      <c r="E1703" s="267"/>
      <c r="F1703" s="267"/>
      <c r="G1703" s="267"/>
      <c r="H1703" s="267"/>
      <c r="I1703" s="412"/>
      <c r="J1703" s="267"/>
    </row>
    <row r="1704" spans="1:10" ht="12.75">
      <c r="A1704" s="267"/>
      <c r="B1704" s="267"/>
      <c r="C1704" s="267"/>
      <c r="D1704" s="267"/>
      <c r="E1704" s="267"/>
      <c r="F1704" s="267"/>
      <c r="G1704" s="267"/>
      <c r="H1704" s="267"/>
      <c r="I1704" s="412"/>
      <c r="J1704" s="267"/>
    </row>
    <row r="1705" spans="1:10" ht="12.75">
      <c r="A1705" s="267"/>
      <c r="B1705" s="267"/>
      <c r="C1705" s="267"/>
      <c r="D1705" s="267"/>
      <c r="E1705" s="267"/>
      <c r="F1705" s="267"/>
      <c r="G1705" s="267"/>
      <c r="H1705" s="267"/>
      <c r="I1705" s="412"/>
      <c r="J1705" s="267"/>
    </row>
    <row r="1706" spans="1:10" ht="12.75">
      <c r="A1706" s="267"/>
      <c r="B1706" s="267"/>
      <c r="C1706" s="267"/>
      <c r="D1706" s="267"/>
      <c r="E1706" s="267"/>
      <c r="F1706" s="267"/>
      <c r="G1706" s="267"/>
      <c r="H1706" s="267"/>
      <c r="I1706" s="412"/>
      <c r="J1706" s="267"/>
    </row>
    <row r="1707" spans="1:10" ht="12.75">
      <c r="A1707" s="267"/>
      <c r="B1707" s="267"/>
      <c r="C1707" s="267"/>
      <c r="D1707" s="267"/>
      <c r="E1707" s="267"/>
      <c r="F1707" s="267"/>
      <c r="G1707" s="267"/>
      <c r="H1707" s="267"/>
      <c r="I1707" s="412"/>
      <c r="J1707" s="267"/>
    </row>
    <row r="1708" spans="1:10" ht="12.75">
      <c r="A1708" s="267"/>
      <c r="B1708" s="267"/>
      <c r="C1708" s="267"/>
      <c r="D1708" s="267"/>
      <c r="E1708" s="267"/>
      <c r="F1708" s="267"/>
      <c r="G1708" s="267"/>
      <c r="H1708" s="267"/>
      <c r="I1708" s="412"/>
      <c r="J1708" s="267"/>
    </row>
    <row r="1709" spans="1:10" ht="12.75">
      <c r="A1709" s="267"/>
      <c r="B1709" s="267"/>
      <c r="C1709" s="267"/>
      <c r="D1709" s="267"/>
      <c r="E1709" s="267"/>
      <c r="F1709" s="267"/>
      <c r="G1709" s="267"/>
      <c r="H1709" s="267"/>
      <c r="I1709" s="412"/>
      <c r="J1709" s="267"/>
    </row>
    <row r="1710" spans="1:10" ht="12.75">
      <c r="A1710" s="267"/>
      <c r="B1710" s="267"/>
      <c r="C1710" s="267"/>
      <c r="D1710" s="267"/>
      <c r="E1710" s="267"/>
      <c r="F1710" s="267"/>
      <c r="G1710" s="267"/>
      <c r="H1710" s="267"/>
      <c r="I1710" s="412"/>
      <c r="J1710" s="267"/>
    </row>
    <row r="1711" spans="1:10" ht="12.75">
      <c r="A1711" s="267"/>
      <c r="B1711" s="267"/>
      <c r="C1711" s="267"/>
      <c r="D1711" s="267"/>
      <c r="E1711" s="267"/>
      <c r="F1711" s="267"/>
      <c r="G1711" s="267"/>
      <c r="H1711" s="267"/>
      <c r="I1711" s="412"/>
      <c r="J1711" s="267"/>
    </row>
    <row r="1712" spans="1:10" ht="12.75">
      <c r="A1712" s="267"/>
      <c r="B1712" s="267"/>
      <c r="C1712" s="267"/>
      <c r="D1712" s="267"/>
      <c r="E1712" s="267"/>
      <c r="F1712" s="267"/>
      <c r="G1712" s="267"/>
      <c r="H1712" s="267"/>
      <c r="I1712" s="412"/>
      <c r="J1712" s="267"/>
    </row>
    <row r="1713" spans="1:10" ht="12.75">
      <c r="A1713" s="267"/>
      <c r="B1713" s="267"/>
      <c r="C1713" s="267"/>
      <c r="D1713" s="267"/>
      <c r="E1713" s="267"/>
      <c r="F1713" s="267"/>
      <c r="G1713" s="267"/>
      <c r="H1713" s="267"/>
      <c r="I1713" s="412"/>
      <c r="J1713" s="267"/>
    </row>
    <row r="1714" spans="1:10" ht="12.75">
      <c r="A1714" s="267"/>
      <c r="B1714" s="267"/>
      <c r="C1714" s="267"/>
      <c r="D1714" s="267"/>
      <c r="E1714" s="267"/>
      <c r="F1714" s="267"/>
      <c r="G1714" s="267"/>
      <c r="H1714" s="267"/>
      <c r="I1714" s="412"/>
      <c r="J1714" s="267"/>
    </row>
    <row r="1715" spans="1:10" ht="12.75">
      <c r="A1715" s="267"/>
      <c r="B1715" s="267"/>
      <c r="C1715" s="267"/>
      <c r="D1715" s="267"/>
      <c r="E1715" s="267"/>
      <c r="F1715" s="267"/>
      <c r="G1715" s="267"/>
      <c r="H1715" s="267"/>
      <c r="I1715" s="412"/>
      <c r="J1715" s="267"/>
    </row>
    <row r="1716" spans="1:10" ht="12.75">
      <c r="A1716" s="267"/>
      <c r="B1716" s="267"/>
      <c r="C1716" s="267"/>
      <c r="D1716" s="267"/>
      <c r="E1716" s="267"/>
      <c r="F1716" s="267"/>
      <c r="G1716" s="267"/>
      <c r="H1716" s="267"/>
      <c r="I1716" s="412"/>
      <c r="J1716" s="267"/>
    </row>
    <row r="1717" spans="1:10" ht="12.75">
      <c r="A1717" s="267"/>
      <c r="B1717" s="267"/>
      <c r="C1717" s="267"/>
      <c r="D1717" s="267"/>
      <c r="E1717" s="267"/>
      <c r="F1717" s="267"/>
      <c r="G1717" s="267"/>
      <c r="H1717" s="267"/>
      <c r="I1717" s="412"/>
      <c r="J1717" s="267"/>
    </row>
    <row r="1718" spans="1:10" ht="12.75">
      <c r="A1718" s="267"/>
      <c r="B1718" s="267"/>
      <c r="C1718" s="267"/>
      <c r="D1718" s="267"/>
      <c r="E1718" s="267"/>
      <c r="F1718" s="267"/>
      <c r="G1718" s="267"/>
      <c r="H1718" s="267"/>
      <c r="I1718" s="412"/>
      <c r="J1718" s="267"/>
    </row>
    <row r="1719" spans="1:10" ht="12.75">
      <c r="A1719" s="267"/>
      <c r="B1719" s="267"/>
      <c r="C1719" s="267"/>
      <c r="D1719" s="267"/>
      <c r="E1719" s="267"/>
      <c r="F1719" s="267"/>
      <c r="G1719" s="267"/>
      <c r="H1719" s="267"/>
      <c r="I1719" s="412"/>
      <c r="J1719" s="267"/>
    </row>
    <row r="1720" spans="1:10" ht="12.75">
      <c r="A1720" s="267"/>
      <c r="B1720" s="267"/>
      <c r="C1720" s="267"/>
      <c r="D1720" s="267"/>
      <c r="E1720" s="267"/>
      <c r="F1720" s="267"/>
      <c r="G1720" s="267"/>
      <c r="H1720" s="267"/>
      <c r="I1720" s="412"/>
      <c r="J1720" s="267"/>
    </row>
    <row r="1721" spans="1:10" ht="12.75">
      <c r="A1721" s="267"/>
      <c r="B1721" s="267"/>
      <c r="C1721" s="267"/>
      <c r="D1721" s="267"/>
      <c r="E1721" s="267"/>
      <c r="F1721" s="267"/>
      <c r="G1721" s="267"/>
      <c r="H1721" s="267"/>
      <c r="I1721" s="412"/>
      <c r="J1721" s="267"/>
    </row>
    <row r="1722" spans="1:10" ht="12.75">
      <c r="A1722" s="267"/>
      <c r="B1722" s="267"/>
      <c r="C1722" s="267"/>
      <c r="D1722" s="267"/>
      <c r="E1722" s="267"/>
      <c r="F1722" s="267"/>
      <c r="G1722" s="267"/>
      <c r="H1722" s="267"/>
      <c r="I1722" s="412"/>
      <c r="J1722" s="267"/>
    </row>
    <row r="1723" spans="1:10" ht="12.75">
      <c r="A1723" s="267"/>
      <c r="B1723" s="267"/>
      <c r="C1723" s="267"/>
      <c r="D1723" s="267"/>
      <c r="E1723" s="267"/>
      <c r="F1723" s="267"/>
      <c r="G1723" s="267"/>
      <c r="H1723" s="267"/>
      <c r="I1723" s="412"/>
      <c r="J1723" s="267"/>
    </row>
    <row r="1724" spans="1:10" ht="12.75">
      <c r="A1724" s="267"/>
      <c r="B1724" s="267"/>
      <c r="C1724" s="267"/>
      <c r="D1724" s="267"/>
      <c r="E1724" s="267"/>
      <c r="F1724" s="267"/>
      <c r="G1724" s="267"/>
      <c r="H1724" s="267"/>
      <c r="I1724" s="412"/>
      <c r="J1724" s="267"/>
    </row>
    <row r="1725" spans="1:10" ht="12.75">
      <c r="A1725" s="267"/>
      <c r="B1725" s="267"/>
      <c r="C1725" s="267"/>
      <c r="D1725" s="267"/>
      <c r="E1725" s="267"/>
      <c r="F1725" s="267"/>
      <c r="G1725" s="267"/>
      <c r="H1725" s="267"/>
      <c r="I1725" s="412"/>
      <c r="J1725" s="267"/>
    </row>
    <row r="1726" spans="1:10" ht="12.75">
      <c r="A1726" s="267"/>
      <c r="B1726" s="267"/>
      <c r="C1726" s="267"/>
      <c r="D1726" s="267"/>
      <c r="E1726" s="267"/>
      <c r="F1726" s="267"/>
      <c r="G1726" s="267"/>
      <c r="H1726" s="267"/>
      <c r="I1726" s="412"/>
      <c r="J1726" s="267"/>
    </row>
    <row r="1727" spans="1:10" ht="12.75">
      <c r="A1727" s="267"/>
      <c r="B1727" s="267"/>
      <c r="C1727" s="267"/>
      <c r="D1727" s="267"/>
      <c r="E1727" s="267"/>
      <c r="F1727" s="267"/>
      <c r="G1727" s="267"/>
      <c r="H1727" s="267"/>
      <c r="I1727" s="412"/>
      <c r="J1727" s="267"/>
    </row>
    <row r="1728" spans="1:10" ht="12.75">
      <c r="A1728" s="267"/>
      <c r="B1728" s="267"/>
      <c r="C1728" s="267"/>
      <c r="D1728" s="267"/>
      <c r="E1728" s="267"/>
      <c r="F1728" s="267"/>
      <c r="G1728" s="267"/>
      <c r="H1728" s="267"/>
      <c r="I1728" s="412"/>
      <c r="J1728" s="267"/>
    </row>
    <row r="1729" spans="1:10" ht="12.75">
      <c r="A1729" s="267"/>
      <c r="B1729" s="267"/>
      <c r="C1729" s="267"/>
      <c r="D1729" s="267"/>
      <c r="E1729" s="267"/>
      <c r="F1729" s="267"/>
      <c r="G1729" s="267"/>
      <c r="H1729" s="267"/>
      <c r="I1729" s="412"/>
      <c r="J1729" s="267"/>
    </row>
    <row r="1730" spans="1:10" ht="12.75">
      <c r="A1730" s="267"/>
      <c r="B1730" s="267"/>
      <c r="C1730" s="267"/>
      <c r="D1730" s="267"/>
      <c r="E1730" s="267"/>
      <c r="F1730" s="267"/>
      <c r="G1730" s="267"/>
      <c r="H1730" s="267"/>
      <c r="I1730" s="412"/>
      <c r="J1730" s="267"/>
    </row>
    <row r="1731" spans="1:10" ht="12.75">
      <c r="A1731" s="267"/>
      <c r="B1731" s="267"/>
      <c r="C1731" s="267"/>
      <c r="D1731" s="267"/>
      <c r="E1731" s="267"/>
      <c r="F1731" s="267"/>
      <c r="G1731" s="267"/>
      <c r="H1731" s="267"/>
      <c r="I1731" s="412"/>
      <c r="J1731" s="267"/>
    </row>
    <row r="1732" spans="1:10" ht="12.75">
      <c r="A1732" s="267"/>
      <c r="B1732" s="267"/>
      <c r="C1732" s="267"/>
      <c r="D1732" s="267"/>
      <c r="E1732" s="267"/>
      <c r="F1732" s="267"/>
      <c r="G1732" s="267"/>
      <c r="H1732" s="267"/>
      <c r="I1732" s="412"/>
      <c r="J1732" s="267"/>
    </row>
    <row r="1733" spans="1:10" ht="12.75">
      <c r="A1733" s="267"/>
      <c r="B1733" s="267"/>
      <c r="C1733" s="267"/>
      <c r="D1733" s="267"/>
      <c r="E1733" s="267"/>
      <c r="F1733" s="267"/>
      <c r="G1733" s="267"/>
      <c r="H1733" s="267"/>
      <c r="I1733" s="412"/>
      <c r="J1733" s="267"/>
    </row>
    <row r="1734" spans="1:10" ht="12.75">
      <c r="A1734" s="267"/>
      <c r="B1734" s="267"/>
      <c r="C1734" s="267"/>
      <c r="D1734" s="267"/>
      <c r="E1734" s="267"/>
      <c r="F1734" s="267"/>
      <c r="G1734" s="267"/>
      <c r="H1734" s="267"/>
      <c r="I1734" s="412"/>
      <c r="J1734" s="267"/>
    </row>
    <row r="1735" spans="1:10" ht="12.75">
      <c r="A1735" s="267"/>
      <c r="B1735" s="267"/>
      <c r="C1735" s="267"/>
      <c r="D1735" s="267"/>
      <c r="E1735" s="267"/>
      <c r="F1735" s="267"/>
      <c r="G1735" s="267"/>
      <c r="H1735" s="267"/>
      <c r="I1735" s="412"/>
      <c r="J1735" s="267"/>
    </row>
    <row r="1736" spans="1:10" ht="12.75">
      <c r="A1736" s="267"/>
      <c r="B1736" s="267"/>
      <c r="C1736" s="267"/>
      <c r="D1736" s="267"/>
      <c r="E1736" s="267"/>
      <c r="F1736" s="267"/>
      <c r="G1736" s="267"/>
      <c r="H1736" s="267"/>
      <c r="I1736" s="412"/>
      <c r="J1736" s="267"/>
    </row>
    <row r="1737" spans="1:10" ht="12.75">
      <c r="A1737" s="267"/>
      <c r="B1737" s="267"/>
      <c r="C1737" s="267"/>
      <c r="D1737" s="267"/>
      <c r="E1737" s="267"/>
      <c r="F1737" s="267"/>
      <c r="G1737" s="267"/>
      <c r="H1737" s="267"/>
      <c r="I1737" s="412"/>
      <c r="J1737" s="267"/>
    </row>
    <row r="1738" spans="1:10" ht="12.75">
      <c r="A1738" s="267"/>
      <c r="B1738" s="267"/>
      <c r="C1738" s="267"/>
      <c r="D1738" s="267"/>
      <c r="E1738" s="267"/>
      <c r="F1738" s="267"/>
      <c r="G1738" s="267"/>
      <c r="H1738" s="267"/>
      <c r="I1738" s="412"/>
      <c r="J1738" s="267"/>
    </row>
    <row r="1739" spans="1:10" ht="12.75">
      <c r="A1739" s="267"/>
      <c r="B1739" s="267"/>
      <c r="C1739" s="267"/>
      <c r="D1739" s="267"/>
      <c r="E1739" s="267"/>
      <c r="F1739" s="267"/>
      <c r="G1739" s="267"/>
      <c r="H1739" s="267"/>
      <c r="I1739" s="412"/>
      <c r="J1739" s="267"/>
    </row>
    <row r="1740" spans="1:10" ht="12.75">
      <c r="A1740" s="267"/>
      <c r="B1740" s="267"/>
      <c r="C1740" s="267"/>
      <c r="D1740" s="267"/>
      <c r="E1740" s="267"/>
      <c r="F1740" s="267"/>
      <c r="G1740" s="267"/>
      <c r="H1740" s="267"/>
      <c r="I1740" s="412"/>
      <c r="J1740" s="267"/>
    </row>
    <row r="1741" spans="1:10" ht="12.75">
      <c r="A1741" s="267"/>
      <c r="B1741" s="267"/>
      <c r="C1741" s="267"/>
      <c r="D1741" s="267"/>
      <c r="E1741" s="267"/>
      <c r="F1741" s="267"/>
      <c r="G1741" s="267"/>
      <c r="H1741" s="267"/>
      <c r="I1741" s="412"/>
      <c r="J1741" s="267"/>
    </row>
    <row r="1742" spans="1:10" ht="12.75">
      <c r="A1742" s="267"/>
      <c r="B1742" s="267"/>
      <c r="C1742" s="267"/>
      <c r="D1742" s="267"/>
      <c r="E1742" s="267"/>
      <c r="F1742" s="267"/>
      <c r="G1742" s="267"/>
      <c r="H1742" s="267"/>
      <c r="I1742" s="412"/>
      <c r="J1742" s="267"/>
    </row>
    <row r="1743" spans="1:10" ht="12.75">
      <c r="A1743" s="267"/>
      <c r="B1743" s="267"/>
      <c r="C1743" s="267"/>
      <c r="D1743" s="267"/>
      <c r="E1743" s="267"/>
      <c r="F1743" s="267"/>
      <c r="G1743" s="267"/>
      <c r="H1743" s="267"/>
      <c r="I1743" s="412"/>
      <c r="J1743" s="267"/>
    </row>
    <row r="1744" spans="1:10" ht="12.75">
      <c r="A1744" s="267"/>
      <c r="B1744" s="267"/>
      <c r="C1744" s="267"/>
      <c r="D1744" s="267"/>
      <c r="E1744" s="267"/>
      <c r="F1744" s="267"/>
      <c r="G1744" s="267"/>
      <c r="H1744" s="267"/>
      <c r="I1744" s="412"/>
      <c r="J1744" s="267"/>
    </row>
    <row r="1745" spans="1:10" ht="12.75">
      <c r="A1745" s="267"/>
      <c r="B1745" s="267"/>
      <c r="C1745" s="267"/>
      <c r="D1745" s="267"/>
      <c r="E1745" s="267"/>
      <c r="F1745" s="267"/>
      <c r="G1745" s="267"/>
      <c r="H1745" s="267"/>
      <c r="I1745" s="412"/>
      <c r="J1745" s="267"/>
    </row>
    <row r="1746" spans="1:10" ht="12.75">
      <c r="A1746" s="267"/>
      <c r="B1746" s="267"/>
      <c r="C1746" s="267"/>
      <c r="D1746" s="267"/>
      <c r="E1746" s="267"/>
      <c r="F1746" s="267"/>
      <c r="G1746" s="267"/>
      <c r="H1746" s="267"/>
      <c r="I1746" s="412"/>
      <c r="J1746" s="267"/>
    </row>
    <row r="1747" spans="1:10" ht="12.75">
      <c r="A1747" s="267"/>
      <c r="B1747" s="267"/>
      <c r="C1747" s="267"/>
      <c r="D1747" s="267"/>
      <c r="E1747" s="267"/>
      <c r="F1747" s="267"/>
      <c r="G1747" s="267"/>
      <c r="H1747" s="267"/>
      <c r="I1747" s="412"/>
      <c r="J1747" s="267"/>
    </row>
    <row r="1748" spans="1:10" ht="12.75">
      <c r="A1748" s="267"/>
      <c r="B1748" s="267"/>
      <c r="C1748" s="267"/>
      <c r="D1748" s="267"/>
      <c r="E1748" s="267"/>
      <c r="F1748" s="267"/>
      <c r="G1748" s="267"/>
      <c r="H1748" s="267"/>
      <c r="I1748" s="412"/>
      <c r="J1748" s="267"/>
    </row>
    <row r="1749" spans="1:10" ht="12.75">
      <c r="A1749" s="267"/>
      <c r="B1749" s="267"/>
      <c r="C1749" s="267"/>
      <c r="D1749" s="267"/>
      <c r="E1749" s="267"/>
      <c r="F1749" s="267"/>
      <c r="G1749" s="267"/>
      <c r="H1749" s="267"/>
      <c r="I1749" s="412"/>
      <c r="J1749" s="267"/>
    </row>
    <row r="1750" spans="1:10" ht="12.75">
      <c r="A1750" s="267"/>
      <c r="B1750" s="267"/>
      <c r="C1750" s="267"/>
      <c r="D1750" s="267"/>
      <c r="E1750" s="267"/>
      <c r="F1750" s="267"/>
      <c r="G1750" s="267"/>
      <c r="H1750" s="267"/>
      <c r="I1750" s="412"/>
      <c r="J1750" s="267"/>
    </row>
    <row r="1751" spans="1:10" ht="12.75">
      <c r="A1751" s="267"/>
      <c r="B1751" s="267"/>
      <c r="C1751" s="267"/>
      <c r="D1751" s="267"/>
      <c r="E1751" s="267"/>
      <c r="F1751" s="267"/>
      <c r="G1751" s="267"/>
      <c r="H1751" s="267"/>
      <c r="I1751" s="412"/>
      <c r="J1751" s="267"/>
    </row>
    <row r="1752" spans="1:10" ht="12.75">
      <c r="A1752" s="267"/>
      <c r="B1752" s="267"/>
      <c r="C1752" s="267"/>
      <c r="D1752" s="267"/>
      <c r="E1752" s="267"/>
      <c r="F1752" s="267"/>
      <c r="G1752" s="267"/>
      <c r="H1752" s="267"/>
      <c r="I1752" s="412"/>
      <c r="J1752" s="267"/>
    </row>
    <row r="1753" spans="1:10" ht="12.75">
      <c r="A1753" s="267"/>
      <c r="B1753" s="267"/>
      <c r="C1753" s="267"/>
      <c r="D1753" s="267"/>
      <c r="E1753" s="267"/>
      <c r="F1753" s="267"/>
      <c r="G1753" s="267"/>
      <c r="H1753" s="267"/>
      <c r="I1753" s="412"/>
      <c r="J1753" s="267"/>
    </row>
    <row r="1754" spans="1:10" ht="12.75">
      <c r="A1754" s="267"/>
      <c r="B1754" s="267"/>
      <c r="C1754" s="267"/>
      <c r="D1754" s="267"/>
      <c r="E1754" s="267"/>
      <c r="F1754" s="267"/>
      <c r="G1754" s="267"/>
      <c r="H1754" s="267"/>
      <c r="I1754" s="412"/>
      <c r="J1754" s="267"/>
    </row>
    <row r="1755" spans="1:10" ht="12.75">
      <c r="A1755" s="267"/>
      <c r="B1755" s="267"/>
      <c r="C1755" s="267"/>
      <c r="D1755" s="267"/>
      <c r="E1755" s="267"/>
      <c r="F1755" s="267"/>
      <c r="G1755" s="267"/>
      <c r="H1755" s="267"/>
      <c r="I1755" s="412"/>
      <c r="J1755" s="267"/>
    </row>
    <row r="1756" spans="1:10" ht="12.75">
      <c r="A1756" s="267"/>
      <c r="B1756" s="267"/>
      <c r="C1756" s="267"/>
      <c r="D1756" s="267"/>
      <c r="E1756" s="267"/>
      <c r="F1756" s="267"/>
      <c r="G1756" s="267"/>
      <c r="H1756" s="267"/>
      <c r="I1756" s="412"/>
      <c r="J1756" s="267"/>
    </row>
    <row r="1757" spans="1:10" ht="12.75">
      <c r="A1757" s="267"/>
      <c r="B1757" s="267"/>
      <c r="C1757" s="267"/>
      <c r="D1757" s="267"/>
      <c r="E1757" s="267"/>
      <c r="F1757" s="267"/>
      <c r="G1757" s="267"/>
      <c r="H1757" s="267"/>
      <c r="I1757" s="412"/>
      <c r="J1757" s="267"/>
    </row>
    <row r="1758" spans="1:10" ht="12.75">
      <c r="A1758" s="267"/>
      <c r="B1758" s="267"/>
      <c r="C1758" s="267"/>
      <c r="D1758" s="267"/>
      <c r="E1758" s="267"/>
      <c r="F1758" s="267"/>
      <c r="G1758" s="267"/>
      <c r="H1758" s="267"/>
      <c r="I1758" s="412"/>
      <c r="J1758" s="267"/>
    </row>
    <row r="1759" spans="1:10" ht="12.75">
      <c r="A1759" s="267"/>
      <c r="B1759" s="267"/>
      <c r="C1759" s="267"/>
      <c r="D1759" s="267"/>
      <c r="E1759" s="267"/>
      <c r="F1759" s="267"/>
      <c r="G1759" s="267"/>
      <c r="H1759" s="267"/>
      <c r="I1759" s="412"/>
      <c r="J1759" s="267"/>
    </row>
    <row r="1760" spans="1:10" ht="12.75">
      <c r="A1760" s="267"/>
      <c r="B1760" s="267"/>
      <c r="C1760" s="267"/>
      <c r="D1760" s="267"/>
      <c r="E1760" s="267"/>
      <c r="F1760" s="267"/>
      <c r="G1760" s="267"/>
      <c r="H1760" s="267"/>
      <c r="I1760" s="412"/>
      <c r="J1760" s="267"/>
    </row>
    <row r="1761" spans="1:10" ht="12.75">
      <c r="A1761" s="267"/>
      <c r="B1761" s="267"/>
      <c r="C1761" s="267"/>
      <c r="D1761" s="267"/>
      <c r="E1761" s="267"/>
      <c r="F1761" s="267"/>
      <c r="G1761" s="267"/>
      <c r="H1761" s="267"/>
      <c r="I1761" s="412"/>
      <c r="J1761" s="267"/>
    </row>
    <row r="1762" spans="1:10" ht="12.75">
      <c r="A1762" s="267"/>
      <c r="B1762" s="267"/>
      <c r="C1762" s="267"/>
      <c r="D1762" s="267"/>
      <c r="E1762" s="267"/>
      <c r="F1762" s="267"/>
      <c r="G1762" s="267"/>
      <c r="H1762" s="267"/>
      <c r="I1762" s="412"/>
      <c r="J1762" s="267"/>
    </row>
    <row r="1763" spans="1:10" ht="12.75">
      <c r="A1763" s="267"/>
      <c r="B1763" s="267"/>
      <c r="C1763" s="267"/>
      <c r="D1763" s="267"/>
      <c r="E1763" s="267"/>
      <c r="F1763" s="267"/>
      <c r="G1763" s="267"/>
      <c r="H1763" s="267"/>
      <c r="I1763" s="412"/>
      <c r="J1763" s="267"/>
    </row>
    <row r="1764" spans="1:10" ht="12.75">
      <c r="A1764" s="267"/>
      <c r="B1764" s="267"/>
      <c r="C1764" s="267"/>
      <c r="D1764" s="267"/>
      <c r="E1764" s="267"/>
      <c r="F1764" s="267"/>
      <c r="G1764" s="267"/>
      <c r="H1764" s="267"/>
      <c r="I1764" s="412"/>
      <c r="J1764" s="267"/>
    </row>
    <row r="1765" spans="1:10" ht="12.75">
      <c r="A1765" s="267"/>
      <c r="B1765" s="267"/>
      <c r="C1765" s="267"/>
      <c r="D1765" s="267"/>
      <c r="E1765" s="267"/>
      <c r="F1765" s="267"/>
      <c r="G1765" s="267"/>
      <c r="H1765" s="267"/>
      <c r="I1765" s="412"/>
      <c r="J1765" s="267"/>
    </row>
    <row r="1766" spans="1:10" ht="12.75">
      <c r="A1766" s="267"/>
      <c r="B1766" s="267"/>
      <c r="C1766" s="267"/>
      <c r="D1766" s="267"/>
      <c r="E1766" s="267"/>
      <c r="F1766" s="267"/>
      <c r="G1766" s="267"/>
      <c r="H1766" s="267"/>
      <c r="I1766" s="412"/>
      <c r="J1766" s="267"/>
    </row>
    <row r="1767" spans="1:10" ht="12.75">
      <c r="A1767" s="267"/>
      <c r="B1767" s="267"/>
      <c r="C1767" s="267"/>
      <c r="D1767" s="267"/>
      <c r="E1767" s="267"/>
      <c r="F1767" s="267"/>
      <c r="G1767" s="267"/>
      <c r="H1767" s="267"/>
      <c r="I1767" s="412"/>
      <c r="J1767" s="267"/>
    </row>
    <row r="1768" spans="1:10" ht="12.75">
      <c r="A1768" s="267"/>
      <c r="B1768" s="267"/>
      <c r="C1768" s="267"/>
      <c r="D1768" s="267"/>
      <c r="E1768" s="267"/>
      <c r="F1768" s="267"/>
      <c r="G1768" s="267"/>
      <c r="H1768" s="267"/>
      <c r="I1768" s="412"/>
      <c r="J1768" s="267"/>
    </row>
    <row r="1769" spans="1:10" ht="12.75">
      <c r="A1769" s="267"/>
      <c r="B1769" s="267"/>
      <c r="C1769" s="267"/>
      <c r="D1769" s="267"/>
      <c r="E1769" s="267"/>
      <c r="F1769" s="267"/>
      <c r="G1769" s="267"/>
      <c r="H1769" s="267"/>
      <c r="I1769" s="412"/>
      <c r="J1769" s="267"/>
    </row>
    <row r="1770" spans="1:10" ht="12.75">
      <c r="A1770" s="267"/>
      <c r="B1770" s="267"/>
      <c r="C1770" s="267"/>
      <c r="D1770" s="267"/>
      <c r="E1770" s="267"/>
      <c r="F1770" s="267"/>
      <c r="G1770" s="267"/>
      <c r="H1770" s="267"/>
      <c r="I1770" s="412"/>
      <c r="J1770" s="267"/>
    </row>
    <row r="1771" spans="1:10" ht="12.75">
      <c r="A1771" s="267"/>
      <c r="B1771" s="267"/>
      <c r="C1771" s="267"/>
      <c r="D1771" s="267"/>
      <c r="E1771" s="267"/>
      <c r="F1771" s="267"/>
      <c r="G1771" s="267"/>
      <c r="H1771" s="267"/>
      <c r="I1771" s="412"/>
      <c r="J1771" s="267"/>
    </row>
    <row r="1772" spans="1:10" ht="12.75">
      <c r="A1772" s="267"/>
      <c r="B1772" s="267"/>
      <c r="C1772" s="267"/>
      <c r="D1772" s="267"/>
      <c r="E1772" s="267"/>
      <c r="F1772" s="267"/>
      <c r="G1772" s="267"/>
      <c r="H1772" s="267"/>
      <c r="I1772" s="412"/>
      <c r="J1772" s="267"/>
    </row>
    <row r="1773" spans="1:10" ht="12.75">
      <c r="A1773" s="267"/>
      <c r="B1773" s="267"/>
      <c r="C1773" s="267"/>
      <c r="D1773" s="267"/>
      <c r="E1773" s="267"/>
      <c r="F1773" s="267"/>
      <c r="G1773" s="267"/>
      <c r="H1773" s="267"/>
      <c r="I1773" s="412"/>
      <c r="J1773" s="267"/>
    </row>
    <row r="1774" spans="1:10" ht="12.75">
      <c r="A1774" s="267"/>
      <c r="B1774" s="267"/>
      <c r="C1774" s="267"/>
      <c r="D1774" s="267"/>
      <c r="E1774" s="267"/>
      <c r="F1774" s="267"/>
      <c r="G1774" s="267"/>
      <c r="H1774" s="267"/>
      <c r="I1774" s="412"/>
      <c r="J1774" s="267"/>
    </row>
    <row r="1775" spans="1:10" ht="12.75">
      <c r="A1775" s="267"/>
      <c r="B1775" s="267"/>
      <c r="C1775" s="267"/>
      <c r="D1775" s="267"/>
      <c r="E1775" s="267"/>
      <c r="F1775" s="267"/>
      <c r="G1775" s="267"/>
      <c r="H1775" s="267"/>
      <c r="I1775" s="412"/>
      <c r="J1775" s="267"/>
    </row>
    <row r="1776" spans="1:10" ht="12.75">
      <c r="A1776" s="267"/>
      <c r="B1776" s="267"/>
      <c r="C1776" s="267"/>
      <c r="D1776" s="267"/>
      <c r="E1776" s="267"/>
      <c r="F1776" s="267"/>
      <c r="G1776" s="267"/>
      <c r="H1776" s="267"/>
      <c r="I1776" s="412"/>
      <c r="J1776" s="267"/>
    </row>
    <row r="1777" spans="1:10" ht="12.75">
      <c r="A1777" s="267"/>
      <c r="B1777" s="267"/>
      <c r="C1777" s="267"/>
      <c r="D1777" s="267"/>
      <c r="E1777" s="267"/>
      <c r="F1777" s="267"/>
      <c r="G1777" s="267"/>
      <c r="H1777" s="267"/>
      <c r="I1777" s="412"/>
      <c r="J1777" s="267"/>
    </row>
    <row r="1778" spans="1:10" ht="12.75">
      <c r="A1778" s="267"/>
      <c r="B1778" s="267"/>
      <c r="C1778" s="267"/>
      <c r="D1778" s="267"/>
      <c r="E1778" s="267"/>
      <c r="F1778" s="267"/>
      <c r="G1778" s="267"/>
      <c r="H1778" s="267"/>
      <c r="I1778" s="412"/>
      <c r="J1778" s="267"/>
    </row>
    <row r="1779" spans="1:10" ht="12.75">
      <c r="A1779" s="267"/>
      <c r="B1779" s="267"/>
      <c r="C1779" s="267"/>
      <c r="D1779" s="267"/>
      <c r="E1779" s="267"/>
      <c r="F1779" s="267"/>
      <c r="G1779" s="267"/>
      <c r="H1779" s="267"/>
      <c r="I1779" s="412"/>
      <c r="J1779" s="267"/>
    </row>
    <row r="1780" spans="1:10" ht="12.75">
      <c r="A1780" s="267"/>
      <c r="B1780" s="267"/>
      <c r="C1780" s="267"/>
      <c r="D1780" s="267"/>
      <c r="E1780" s="267"/>
      <c r="F1780" s="267"/>
      <c r="G1780" s="267"/>
      <c r="H1780" s="267"/>
      <c r="I1780" s="412"/>
      <c r="J1780" s="267"/>
    </row>
    <row r="1781" spans="1:10" ht="12.75">
      <c r="A1781" s="267"/>
      <c r="B1781" s="267"/>
      <c r="C1781" s="267"/>
      <c r="D1781" s="267"/>
      <c r="E1781" s="267"/>
      <c r="F1781" s="267"/>
      <c r="G1781" s="267"/>
      <c r="H1781" s="267"/>
      <c r="I1781" s="412"/>
      <c r="J1781" s="267"/>
    </row>
    <row r="1782" spans="1:10" ht="12.75">
      <c r="A1782" s="267"/>
      <c r="B1782" s="267"/>
      <c r="C1782" s="267"/>
      <c r="D1782" s="267"/>
      <c r="E1782" s="267"/>
      <c r="F1782" s="267"/>
      <c r="G1782" s="267"/>
      <c r="H1782" s="267"/>
      <c r="I1782" s="412"/>
      <c r="J1782" s="267"/>
    </row>
    <row r="1783" spans="1:10" ht="12.75">
      <c r="A1783" s="267"/>
      <c r="B1783" s="267"/>
      <c r="C1783" s="267"/>
      <c r="D1783" s="267"/>
      <c r="E1783" s="267"/>
      <c r="F1783" s="267"/>
      <c r="G1783" s="267"/>
      <c r="H1783" s="267"/>
      <c r="I1783" s="412"/>
      <c r="J1783" s="267"/>
    </row>
    <row r="1784" spans="1:10" ht="12.75">
      <c r="A1784" s="267"/>
      <c r="B1784" s="267"/>
      <c r="C1784" s="267"/>
      <c r="D1784" s="267"/>
      <c r="E1784" s="267"/>
      <c r="F1784" s="267"/>
      <c r="G1784" s="267"/>
      <c r="H1784" s="267"/>
      <c r="I1784" s="412"/>
      <c r="J1784" s="267"/>
    </row>
    <row r="1785" spans="1:10" ht="12.75">
      <c r="A1785" s="267"/>
      <c r="B1785" s="267"/>
      <c r="C1785" s="267"/>
      <c r="D1785" s="267"/>
      <c r="E1785" s="267"/>
      <c r="F1785" s="267"/>
      <c r="G1785" s="267"/>
      <c r="H1785" s="267"/>
      <c r="I1785" s="412"/>
      <c r="J1785" s="267"/>
    </row>
    <row r="1786" spans="1:10" ht="12.75">
      <c r="A1786" s="267"/>
      <c r="B1786" s="267"/>
      <c r="C1786" s="267"/>
      <c r="D1786" s="267"/>
      <c r="E1786" s="267"/>
      <c r="F1786" s="267"/>
      <c r="G1786" s="267"/>
      <c r="H1786" s="267"/>
      <c r="I1786" s="412"/>
      <c r="J1786" s="267"/>
    </row>
    <row r="1787" spans="1:10" ht="12.75">
      <c r="A1787" s="267"/>
      <c r="B1787" s="267"/>
      <c r="C1787" s="267"/>
      <c r="D1787" s="267"/>
      <c r="E1787" s="267"/>
      <c r="F1787" s="267"/>
      <c r="G1787" s="267"/>
      <c r="H1787" s="267"/>
      <c r="I1787" s="412"/>
      <c r="J1787" s="267"/>
    </row>
    <row r="1788" spans="1:10" ht="12.75">
      <c r="A1788" s="267"/>
      <c r="B1788" s="267"/>
      <c r="C1788" s="267"/>
      <c r="D1788" s="267"/>
      <c r="E1788" s="267"/>
      <c r="F1788" s="267"/>
      <c r="G1788" s="267"/>
      <c r="H1788" s="267"/>
      <c r="I1788" s="412"/>
      <c r="J1788" s="267"/>
    </row>
    <row r="1789" spans="1:10" ht="12.75">
      <c r="A1789" s="267"/>
      <c r="B1789" s="267"/>
      <c r="C1789" s="267"/>
      <c r="D1789" s="267"/>
      <c r="E1789" s="267"/>
      <c r="F1789" s="267"/>
      <c r="G1789" s="267"/>
      <c r="H1789" s="267"/>
      <c r="I1789" s="412"/>
      <c r="J1789" s="267"/>
    </row>
    <row r="1790" spans="1:10" ht="12.75">
      <c r="A1790" s="267"/>
      <c r="B1790" s="267"/>
      <c r="C1790" s="267"/>
      <c r="D1790" s="267"/>
      <c r="E1790" s="267"/>
      <c r="F1790" s="267"/>
      <c r="G1790" s="267"/>
      <c r="H1790" s="267"/>
      <c r="I1790" s="412"/>
      <c r="J1790" s="267"/>
    </row>
    <row r="1791" spans="1:10" ht="12.75">
      <c r="A1791" s="267"/>
      <c r="B1791" s="267"/>
      <c r="C1791" s="267"/>
      <c r="D1791" s="267"/>
      <c r="E1791" s="267"/>
      <c r="F1791" s="267"/>
      <c r="G1791" s="267"/>
      <c r="H1791" s="267"/>
      <c r="I1791" s="412"/>
      <c r="J1791" s="267"/>
    </row>
    <row r="1792" spans="1:10" ht="12.75">
      <c r="A1792" s="267"/>
      <c r="B1792" s="267"/>
      <c r="C1792" s="267"/>
      <c r="D1792" s="267"/>
      <c r="E1792" s="267"/>
      <c r="F1792" s="267"/>
      <c r="G1792" s="267"/>
      <c r="H1792" s="267"/>
      <c r="I1792" s="412"/>
      <c r="J1792" s="267"/>
    </row>
    <row r="1793" spans="1:10" ht="12.75">
      <c r="A1793" s="267"/>
      <c r="B1793" s="267"/>
      <c r="C1793" s="267"/>
      <c r="D1793" s="267"/>
      <c r="E1793" s="267"/>
      <c r="F1793" s="267"/>
      <c r="G1793" s="267"/>
      <c r="H1793" s="267"/>
      <c r="I1793" s="412"/>
      <c r="J1793" s="267"/>
    </row>
    <row r="1794" spans="1:10" ht="12.75">
      <c r="A1794" s="267"/>
      <c r="B1794" s="267"/>
      <c r="C1794" s="267"/>
      <c r="D1794" s="267"/>
      <c r="E1794" s="267"/>
      <c r="F1794" s="267"/>
      <c r="G1794" s="267"/>
      <c r="H1794" s="267"/>
      <c r="I1794" s="412"/>
      <c r="J1794" s="267"/>
    </row>
    <row r="1795" spans="1:10" ht="12.75">
      <c r="A1795" s="267"/>
      <c r="B1795" s="267"/>
      <c r="C1795" s="267"/>
      <c r="D1795" s="267"/>
      <c r="E1795" s="267"/>
      <c r="F1795" s="267"/>
      <c r="G1795" s="267"/>
      <c r="H1795" s="267"/>
      <c r="I1795" s="412"/>
      <c r="J1795" s="267"/>
    </row>
    <row r="1796" spans="1:10" ht="12.75">
      <c r="A1796" s="267"/>
      <c r="B1796" s="267"/>
      <c r="C1796" s="267"/>
      <c r="D1796" s="267"/>
      <c r="E1796" s="267"/>
      <c r="F1796" s="267"/>
      <c r="G1796" s="267"/>
      <c r="H1796" s="267"/>
      <c r="I1796" s="412"/>
      <c r="J1796" s="267"/>
    </row>
    <row r="1797" spans="1:10" ht="12.75">
      <c r="A1797" s="267"/>
      <c r="B1797" s="267"/>
      <c r="C1797" s="267"/>
      <c r="D1797" s="267"/>
      <c r="E1797" s="267"/>
      <c r="F1797" s="267"/>
      <c r="G1797" s="267"/>
      <c r="H1797" s="267"/>
      <c r="I1797" s="412"/>
      <c r="J1797" s="267"/>
    </row>
    <row r="1798" spans="1:10" ht="12.75">
      <c r="A1798" s="267"/>
      <c r="B1798" s="267"/>
      <c r="C1798" s="267"/>
      <c r="D1798" s="267"/>
      <c r="E1798" s="267"/>
      <c r="F1798" s="267"/>
      <c r="G1798" s="267"/>
      <c r="H1798" s="267"/>
      <c r="I1798" s="412"/>
      <c r="J1798" s="267"/>
    </row>
    <row r="1799" spans="1:10" ht="12.75">
      <c r="A1799" s="267"/>
      <c r="B1799" s="267"/>
      <c r="C1799" s="267"/>
      <c r="D1799" s="267"/>
      <c r="E1799" s="267"/>
      <c r="F1799" s="267"/>
      <c r="G1799" s="267"/>
      <c r="H1799" s="267"/>
      <c r="I1799" s="412"/>
      <c r="J1799" s="267"/>
    </row>
    <row r="1800" spans="1:10" ht="12.75">
      <c r="A1800" s="267"/>
      <c r="B1800" s="267"/>
      <c r="C1800" s="267"/>
      <c r="D1800" s="267"/>
      <c r="E1800" s="267"/>
      <c r="F1800" s="267"/>
      <c r="G1800" s="267"/>
      <c r="H1800" s="267"/>
      <c r="I1800" s="412"/>
      <c r="J1800" s="267"/>
    </row>
    <row r="1801" spans="1:10" ht="12.75">
      <c r="A1801" s="267"/>
      <c r="B1801" s="267"/>
      <c r="C1801" s="267"/>
      <c r="D1801" s="267"/>
      <c r="E1801" s="267"/>
      <c r="F1801" s="267"/>
      <c r="G1801" s="267"/>
      <c r="H1801" s="267"/>
      <c r="I1801" s="412"/>
      <c r="J1801" s="267"/>
    </row>
    <row r="1802" spans="1:10" ht="12.75">
      <c r="A1802" s="267"/>
      <c r="B1802" s="267"/>
      <c r="C1802" s="267"/>
      <c r="D1802" s="267"/>
      <c r="E1802" s="267"/>
      <c r="F1802" s="267"/>
      <c r="G1802" s="267"/>
      <c r="H1802" s="267"/>
      <c r="I1802" s="412"/>
      <c r="J1802" s="267"/>
    </row>
    <row r="1803" spans="1:10" ht="12.75">
      <c r="A1803" s="267"/>
      <c r="B1803" s="267"/>
      <c r="C1803" s="267"/>
      <c r="D1803" s="267"/>
      <c r="E1803" s="267"/>
      <c r="F1803" s="267"/>
      <c r="G1803" s="267"/>
      <c r="H1803" s="267"/>
      <c r="I1803" s="412"/>
      <c r="J1803" s="267"/>
    </row>
    <row r="1804" spans="1:10" ht="12.75">
      <c r="A1804" s="267"/>
      <c r="B1804" s="267"/>
      <c r="C1804" s="267"/>
      <c r="D1804" s="267"/>
      <c r="E1804" s="267"/>
      <c r="F1804" s="267"/>
      <c r="G1804" s="267"/>
      <c r="H1804" s="267"/>
      <c r="I1804" s="412"/>
      <c r="J1804" s="267"/>
    </row>
    <row r="1805" spans="1:10" ht="12.75">
      <c r="A1805" s="267"/>
      <c r="B1805" s="267"/>
      <c r="C1805" s="267"/>
      <c r="D1805" s="267"/>
      <c r="E1805" s="267"/>
      <c r="F1805" s="267"/>
      <c r="G1805" s="267"/>
      <c r="H1805" s="267"/>
      <c r="I1805" s="412"/>
      <c r="J1805" s="267"/>
    </row>
    <row r="1806" spans="1:10" ht="12.75">
      <c r="A1806" s="267"/>
      <c r="B1806" s="267"/>
      <c r="C1806" s="267"/>
      <c r="D1806" s="267"/>
      <c r="E1806" s="267"/>
      <c r="F1806" s="267"/>
      <c r="G1806" s="267"/>
      <c r="H1806" s="267"/>
      <c r="I1806" s="412"/>
      <c r="J1806" s="267"/>
    </row>
    <row r="1807" spans="1:10" ht="12.75">
      <c r="A1807" s="267"/>
      <c r="B1807" s="267"/>
      <c r="C1807" s="267"/>
      <c r="D1807" s="267"/>
      <c r="E1807" s="267"/>
      <c r="F1807" s="267"/>
      <c r="G1807" s="267"/>
      <c r="H1807" s="267"/>
      <c r="I1807" s="412"/>
      <c r="J1807" s="267"/>
    </row>
    <row r="1808" spans="1:10" ht="12.75">
      <c r="A1808" s="267"/>
      <c r="B1808" s="267"/>
      <c r="C1808" s="267"/>
      <c r="D1808" s="267"/>
      <c r="E1808" s="267"/>
      <c r="F1808" s="267"/>
      <c r="G1808" s="267"/>
      <c r="H1808" s="267"/>
      <c r="I1808" s="412"/>
      <c r="J1808" s="267"/>
    </row>
    <row r="1809" spans="1:10" ht="12.75">
      <c r="A1809" s="267"/>
      <c r="B1809" s="267"/>
      <c r="C1809" s="267"/>
      <c r="D1809" s="267"/>
      <c r="E1809" s="267"/>
      <c r="F1809" s="267"/>
      <c r="G1809" s="267"/>
      <c r="H1809" s="267"/>
      <c r="I1809" s="412"/>
      <c r="J1809" s="267"/>
    </row>
    <row r="1810" spans="1:10" ht="12.75">
      <c r="A1810" s="267"/>
      <c r="B1810" s="267"/>
      <c r="C1810" s="267"/>
      <c r="D1810" s="267"/>
      <c r="E1810" s="267"/>
      <c r="F1810" s="267"/>
      <c r="G1810" s="267"/>
      <c r="H1810" s="267"/>
      <c r="I1810" s="412"/>
      <c r="J1810" s="267"/>
    </row>
    <row r="1811" spans="1:10" ht="12.75">
      <c r="A1811" s="267"/>
      <c r="B1811" s="267"/>
      <c r="C1811" s="267"/>
      <c r="D1811" s="267"/>
      <c r="E1811" s="267"/>
      <c r="F1811" s="267"/>
      <c r="G1811" s="267"/>
      <c r="H1811" s="267"/>
      <c r="I1811" s="412"/>
      <c r="J1811" s="267"/>
    </row>
    <row r="1812" spans="1:10" ht="12.75">
      <c r="A1812" s="267"/>
      <c r="B1812" s="267"/>
      <c r="C1812" s="267"/>
      <c r="D1812" s="267"/>
      <c r="E1812" s="267"/>
      <c r="F1812" s="267"/>
      <c r="G1812" s="267"/>
      <c r="H1812" s="267"/>
      <c r="I1812" s="412"/>
      <c r="J1812" s="267"/>
    </row>
    <row r="1813" spans="1:10" ht="12.75">
      <c r="A1813" s="267"/>
      <c r="B1813" s="267"/>
      <c r="C1813" s="267"/>
      <c r="D1813" s="267"/>
      <c r="E1813" s="267"/>
      <c r="F1813" s="267"/>
      <c r="G1813" s="267"/>
      <c r="H1813" s="267"/>
      <c r="I1813" s="412"/>
      <c r="J1813" s="267"/>
    </row>
    <row r="1814" spans="1:10" ht="12.75">
      <c r="A1814" s="267"/>
      <c r="B1814" s="267"/>
      <c r="C1814" s="267"/>
      <c r="D1814" s="267"/>
      <c r="E1814" s="267"/>
      <c r="F1814" s="267"/>
      <c r="G1814" s="267"/>
      <c r="H1814" s="267"/>
      <c r="I1814" s="412"/>
      <c r="J1814" s="267"/>
    </row>
    <row r="1815" spans="1:10" ht="12.75">
      <c r="A1815" s="267"/>
      <c r="B1815" s="267"/>
      <c r="C1815" s="267"/>
      <c r="D1815" s="267"/>
      <c r="E1815" s="267"/>
      <c r="F1815" s="267"/>
      <c r="G1815" s="267"/>
      <c r="H1815" s="267"/>
      <c r="I1815" s="412"/>
      <c r="J1815" s="267"/>
    </row>
    <row r="1816" spans="1:10" ht="12.75">
      <c r="A1816" s="267"/>
      <c r="B1816" s="267"/>
      <c r="C1816" s="267"/>
      <c r="D1816" s="267"/>
      <c r="E1816" s="267"/>
      <c r="F1816" s="267"/>
      <c r="G1816" s="267"/>
      <c r="H1816" s="267"/>
      <c r="I1816" s="412"/>
      <c r="J1816" s="267"/>
    </row>
    <row r="1817" spans="1:10" ht="12.75">
      <c r="A1817" s="267"/>
      <c r="B1817" s="267"/>
      <c r="C1817" s="267"/>
      <c r="D1817" s="267"/>
      <c r="E1817" s="267"/>
      <c r="F1817" s="267"/>
      <c r="G1817" s="267"/>
      <c r="H1817" s="267"/>
      <c r="I1817" s="412"/>
      <c r="J1817" s="267"/>
    </row>
    <row r="1818" spans="1:10" ht="12.75">
      <c r="A1818" s="267"/>
      <c r="B1818" s="267"/>
      <c r="C1818" s="267"/>
      <c r="D1818" s="267"/>
      <c r="E1818" s="267"/>
      <c r="F1818" s="267"/>
      <c r="G1818" s="267"/>
      <c r="H1818" s="267"/>
      <c r="I1818" s="412"/>
      <c r="J1818" s="267"/>
    </row>
    <row r="1819" spans="1:10" ht="12.75">
      <c r="A1819" s="267"/>
      <c r="B1819" s="267"/>
      <c r="C1819" s="267"/>
      <c r="D1819" s="267"/>
      <c r="E1819" s="267"/>
      <c r="F1819" s="267"/>
      <c r="G1819" s="267"/>
      <c r="H1819" s="267"/>
      <c r="I1819" s="412"/>
      <c r="J1819" s="267"/>
    </row>
    <row r="1820" spans="1:10" ht="12.75">
      <c r="A1820" s="267"/>
      <c r="B1820" s="267"/>
      <c r="C1820" s="267"/>
      <c r="D1820" s="267"/>
      <c r="E1820" s="267"/>
      <c r="F1820" s="267"/>
      <c r="G1820" s="267"/>
      <c r="H1820" s="267"/>
      <c r="I1820" s="412"/>
      <c r="J1820" s="267"/>
    </row>
    <row r="1821" spans="1:10" ht="12.75">
      <c r="A1821" s="267"/>
      <c r="B1821" s="267"/>
      <c r="C1821" s="267"/>
      <c r="D1821" s="267"/>
      <c r="E1821" s="267"/>
      <c r="F1821" s="267"/>
      <c r="G1821" s="267"/>
      <c r="H1821" s="267"/>
      <c r="I1821" s="412"/>
      <c r="J1821" s="267"/>
    </row>
    <row r="1822" spans="1:10" ht="12.75">
      <c r="A1822" s="267"/>
      <c r="B1822" s="267"/>
      <c r="C1822" s="267"/>
      <c r="D1822" s="267"/>
      <c r="E1822" s="267"/>
      <c r="F1822" s="267"/>
      <c r="G1822" s="267"/>
      <c r="H1822" s="267"/>
      <c r="I1822" s="412"/>
      <c r="J1822" s="267"/>
    </row>
    <row r="1823" spans="1:10" ht="12.75">
      <c r="A1823" s="267"/>
      <c r="B1823" s="267"/>
      <c r="C1823" s="267"/>
      <c r="D1823" s="267"/>
      <c r="E1823" s="267"/>
      <c r="F1823" s="267"/>
      <c r="G1823" s="267"/>
      <c r="H1823" s="267"/>
      <c r="I1823" s="412"/>
      <c r="J1823" s="267"/>
    </row>
    <row r="1824" spans="1:10" ht="12.75">
      <c r="A1824" s="267"/>
      <c r="B1824" s="267"/>
      <c r="C1824" s="267"/>
      <c r="D1824" s="267"/>
      <c r="E1824" s="267"/>
      <c r="F1824" s="267"/>
      <c r="G1824" s="267"/>
      <c r="H1824" s="267"/>
      <c r="I1824" s="412"/>
      <c r="J1824" s="267"/>
    </row>
    <row r="1825" spans="1:10" ht="12.75">
      <c r="A1825" s="267"/>
      <c r="B1825" s="267"/>
      <c r="C1825" s="267"/>
      <c r="D1825" s="267"/>
      <c r="E1825" s="267"/>
      <c r="F1825" s="267"/>
      <c r="G1825" s="267"/>
      <c r="H1825" s="267"/>
      <c r="I1825" s="412"/>
      <c r="J1825" s="267"/>
    </row>
    <row r="1826" spans="1:10" ht="12.75">
      <c r="A1826" s="267"/>
      <c r="B1826" s="267"/>
      <c r="C1826" s="267"/>
      <c r="D1826" s="267"/>
      <c r="E1826" s="267"/>
      <c r="F1826" s="267"/>
      <c r="G1826" s="267"/>
      <c r="H1826" s="267"/>
      <c r="I1826" s="412"/>
      <c r="J1826" s="267"/>
    </row>
    <row r="1827" spans="1:10" ht="12.75">
      <c r="A1827" s="267"/>
      <c r="B1827" s="267"/>
      <c r="C1827" s="267"/>
      <c r="D1827" s="267"/>
      <c r="E1827" s="267"/>
      <c r="F1827" s="267"/>
      <c r="G1827" s="267"/>
      <c r="H1827" s="267"/>
      <c r="I1827" s="412"/>
      <c r="J1827" s="267"/>
    </row>
    <row r="1828" spans="1:10" ht="12.75">
      <c r="A1828" s="267"/>
      <c r="B1828" s="267"/>
      <c r="C1828" s="267"/>
      <c r="D1828" s="267"/>
      <c r="E1828" s="267"/>
      <c r="F1828" s="267"/>
      <c r="G1828" s="267"/>
      <c r="H1828" s="267"/>
      <c r="I1828" s="412"/>
      <c r="J1828" s="267"/>
    </row>
    <row r="1829" spans="1:10" ht="12.75">
      <c r="A1829" s="267"/>
      <c r="B1829" s="267"/>
      <c r="C1829" s="267"/>
      <c r="D1829" s="267"/>
      <c r="E1829" s="267"/>
      <c r="F1829" s="267"/>
      <c r="G1829" s="267"/>
      <c r="H1829" s="267"/>
      <c r="I1829" s="412"/>
      <c r="J1829" s="267"/>
    </row>
    <row r="1830" spans="1:10" ht="12.75">
      <c r="A1830" s="267"/>
      <c r="B1830" s="267"/>
      <c r="C1830" s="267"/>
      <c r="D1830" s="267"/>
      <c r="E1830" s="267"/>
      <c r="F1830" s="267"/>
      <c r="G1830" s="267"/>
      <c r="H1830" s="267"/>
      <c r="I1830" s="412"/>
      <c r="J1830" s="267"/>
    </row>
    <row r="1831" spans="1:10" ht="12.75">
      <c r="A1831" s="267"/>
      <c r="B1831" s="267"/>
      <c r="C1831" s="267"/>
      <c r="D1831" s="267"/>
      <c r="E1831" s="267"/>
      <c r="F1831" s="267"/>
      <c r="G1831" s="267"/>
      <c r="H1831" s="267"/>
      <c r="I1831" s="412"/>
      <c r="J1831" s="267"/>
    </row>
    <row r="1832" spans="1:10" ht="12.75">
      <c r="A1832" s="267"/>
      <c r="B1832" s="267"/>
      <c r="C1832" s="267"/>
      <c r="D1832" s="267"/>
      <c r="E1832" s="267"/>
      <c r="F1832" s="267"/>
      <c r="G1832" s="267"/>
      <c r="H1832" s="267"/>
      <c r="I1832" s="412"/>
      <c r="J1832" s="267"/>
    </row>
    <row r="1833" spans="1:10" ht="12.75">
      <c r="A1833" s="267"/>
      <c r="B1833" s="267"/>
      <c r="C1833" s="267"/>
      <c r="D1833" s="267"/>
      <c r="E1833" s="267"/>
      <c r="F1833" s="267"/>
      <c r="G1833" s="267"/>
      <c r="H1833" s="267"/>
      <c r="I1833" s="412"/>
      <c r="J1833" s="267"/>
    </row>
    <row r="1834" spans="1:10" ht="12.75">
      <c r="A1834" s="267"/>
      <c r="B1834" s="267"/>
      <c r="C1834" s="267"/>
      <c r="D1834" s="267"/>
      <c r="E1834" s="267"/>
      <c r="F1834" s="267"/>
      <c r="G1834" s="267"/>
      <c r="H1834" s="267"/>
      <c r="I1834" s="412"/>
      <c r="J1834" s="267"/>
    </row>
    <row r="1835" spans="1:10" ht="12.75">
      <c r="A1835" s="267"/>
      <c r="B1835" s="267"/>
      <c r="C1835" s="267"/>
      <c r="D1835" s="267"/>
      <c r="E1835" s="267"/>
      <c r="F1835" s="267"/>
      <c r="G1835" s="267"/>
      <c r="H1835" s="267"/>
      <c r="I1835" s="412"/>
      <c r="J1835" s="267"/>
    </row>
    <row r="1836" spans="1:10" ht="12.75">
      <c r="A1836" s="267"/>
      <c r="B1836" s="267"/>
      <c r="C1836" s="267"/>
      <c r="D1836" s="267"/>
      <c r="E1836" s="267"/>
      <c r="F1836" s="267"/>
      <c r="G1836" s="267"/>
      <c r="H1836" s="267"/>
      <c r="I1836" s="412"/>
      <c r="J1836" s="267"/>
    </row>
    <row r="1837" spans="1:10" ht="12.75">
      <c r="A1837" s="267"/>
      <c r="B1837" s="267"/>
      <c r="C1837" s="267"/>
      <c r="D1837" s="267"/>
      <c r="E1837" s="267"/>
      <c r="F1837" s="267"/>
      <c r="G1837" s="267"/>
      <c r="H1837" s="267"/>
      <c r="I1837" s="412"/>
      <c r="J1837" s="267"/>
    </row>
    <row r="1838" spans="1:10" ht="12.75">
      <c r="A1838" s="267"/>
      <c r="B1838" s="267"/>
      <c r="C1838" s="267"/>
      <c r="D1838" s="267"/>
      <c r="E1838" s="267"/>
      <c r="F1838" s="267"/>
      <c r="G1838" s="267"/>
      <c r="H1838" s="267"/>
      <c r="I1838" s="412"/>
      <c r="J1838" s="267"/>
    </row>
    <row r="1839" spans="1:10" ht="12.75">
      <c r="A1839" s="267"/>
      <c r="B1839" s="267"/>
      <c r="C1839" s="267"/>
      <c r="D1839" s="267"/>
      <c r="E1839" s="267"/>
      <c r="F1839" s="267"/>
      <c r="G1839" s="267"/>
      <c r="H1839" s="267"/>
      <c r="I1839" s="412"/>
      <c r="J1839" s="267"/>
    </row>
    <row r="1840" spans="1:10" ht="12.75">
      <c r="A1840" s="267"/>
      <c r="B1840" s="267"/>
      <c r="C1840" s="267"/>
      <c r="D1840" s="267"/>
      <c r="E1840" s="267"/>
      <c r="F1840" s="267"/>
      <c r="G1840" s="267"/>
      <c r="H1840" s="267"/>
      <c r="I1840" s="412"/>
      <c r="J1840" s="267"/>
    </row>
    <row r="1841" spans="1:10" ht="12.75">
      <c r="A1841" s="267"/>
      <c r="B1841" s="267"/>
      <c r="C1841" s="267"/>
      <c r="D1841" s="267"/>
      <c r="E1841" s="267"/>
      <c r="F1841" s="267"/>
      <c r="G1841" s="267"/>
      <c r="H1841" s="267"/>
      <c r="I1841" s="412"/>
      <c r="J1841" s="267"/>
    </row>
    <row r="1842" spans="1:10" ht="12.75">
      <c r="A1842" s="267"/>
      <c r="B1842" s="267"/>
      <c r="C1842" s="267"/>
      <c r="D1842" s="267"/>
      <c r="E1842" s="267"/>
      <c r="F1842" s="267"/>
      <c r="G1842" s="267"/>
      <c r="H1842" s="267"/>
      <c r="I1842" s="412"/>
      <c r="J1842" s="267"/>
    </row>
    <row r="1843" spans="1:10" ht="12.75">
      <c r="A1843" s="267"/>
      <c r="B1843" s="267"/>
      <c r="C1843" s="267"/>
      <c r="D1843" s="267"/>
      <c r="E1843" s="267"/>
      <c r="F1843" s="267"/>
      <c r="G1843" s="267"/>
      <c r="H1843" s="267"/>
      <c r="I1843" s="412"/>
      <c r="J1843" s="267"/>
    </row>
    <row r="1844" spans="1:10" ht="12.75">
      <c r="A1844" s="267"/>
      <c r="B1844" s="267"/>
      <c r="C1844" s="267"/>
      <c r="D1844" s="267"/>
      <c r="E1844" s="267"/>
      <c r="F1844" s="267"/>
      <c r="G1844" s="267"/>
      <c r="H1844" s="267"/>
      <c r="I1844" s="412"/>
      <c r="J1844" s="267"/>
    </row>
    <row r="1845" spans="1:10" ht="12.75">
      <c r="A1845" s="267"/>
      <c r="B1845" s="267"/>
      <c r="C1845" s="267"/>
      <c r="D1845" s="267"/>
      <c r="E1845" s="267"/>
      <c r="F1845" s="267"/>
      <c r="G1845" s="267"/>
      <c r="H1845" s="267"/>
      <c r="I1845" s="412"/>
      <c r="J1845" s="267"/>
    </row>
    <row r="1846" spans="1:10" ht="12.75">
      <c r="A1846" s="267"/>
      <c r="B1846" s="267"/>
      <c r="C1846" s="267"/>
      <c r="D1846" s="267"/>
      <c r="E1846" s="267"/>
      <c r="F1846" s="267"/>
      <c r="G1846" s="267"/>
      <c r="H1846" s="267"/>
      <c r="I1846" s="412"/>
      <c r="J1846" s="267"/>
    </row>
    <row r="1847" spans="1:10" ht="12.75">
      <c r="A1847" s="267"/>
      <c r="B1847" s="267"/>
      <c r="C1847" s="267"/>
      <c r="D1847" s="267"/>
      <c r="E1847" s="267"/>
      <c r="F1847" s="267"/>
      <c r="G1847" s="267"/>
      <c r="H1847" s="267"/>
      <c r="I1847" s="412"/>
      <c r="J1847" s="267"/>
    </row>
    <row r="1848" spans="1:10" ht="12.75">
      <c r="A1848" s="267"/>
      <c r="B1848" s="267"/>
      <c r="C1848" s="267"/>
      <c r="D1848" s="267"/>
      <c r="E1848" s="267"/>
      <c r="F1848" s="267"/>
      <c r="G1848" s="267"/>
      <c r="H1848" s="267"/>
      <c r="I1848" s="412"/>
      <c r="J1848" s="267"/>
    </row>
    <row r="1849" spans="1:10" ht="12.75">
      <c r="A1849" s="267"/>
      <c r="B1849" s="267"/>
      <c r="C1849" s="267"/>
      <c r="D1849" s="267"/>
      <c r="E1849" s="267"/>
      <c r="F1849" s="267"/>
      <c r="G1849" s="267"/>
      <c r="H1849" s="267"/>
      <c r="I1849" s="412"/>
      <c r="J1849" s="267"/>
    </row>
    <row r="1850" spans="1:10" ht="12.75">
      <c r="A1850" s="267"/>
      <c r="B1850" s="267"/>
      <c r="C1850" s="267"/>
      <c r="D1850" s="267"/>
      <c r="E1850" s="267"/>
      <c r="F1850" s="267"/>
      <c r="G1850" s="267"/>
      <c r="H1850" s="267"/>
      <c r="I1850" s="412"/>
      <c r="J1850" s="267"/>
    </row>
    <row r="1851" spans="1:10" ht="12.75">
      <c r="A1851" s="267"/>
      <c r="B1851" s="267"/>
      <c r="C1851" s="267"/>
      <c r="D1851" s="267"/>
      <c r="E1851" s="267"/>
      <c r="F1851" s="267"/>
      <c r="G1851" s="267"/>
      <c r="H1851" s="267"/>
      <c r="I1851" s="412"/>
      <c r="J1851" s="267"/>
    </row>
    <row r="1852" spans="1:10" ht="12.75">
      <c r="A1852" s="267"/>
      <c r="B1852" s="267"/>
      <c r="C1852" s="267"/>
      <c r="D1852" s="267"/>
      <c r="E1852" s="267"/>
      <c r="F1852" s="267"/>
      <c r="G1852" s="267"/>
      <c r="H1852" s="267"/>
      <c r="I1852" s="412"/>
      <c r="J1852" s="267"/>
    </row>
    <row r="1853" spans="1:10" ht="12.75">
      <c r="A1853" s="267"/>
      <c r="B1853" s="267"/>
      <c r="C1853" s="267"/>
      <c r="D1853" s="267"/>
      <c r="E1853" s="267"/>
      <c r="F1853" s="267"/>
      <c r="G1853" s="267"/>
      <c r="H1853" s="267"/>
      <c r="I1853" s="412"/>
      <c r="J1853" s="267"/>
    </row>
    <row r="1854" spans="1:10" ht="12.75">
      <c r="A1854" s="267"/>
      <c r="B1854" s="267"/>
      <c r="C1854" s="267"/>
      <c r="D1854" s="267"/>
      <c r="E1854" s="267"/>
      <c r="F1854" s="267"/>
      <c r="G1854" s="267"/>
      <c r="H1854" s="267"/>
      <c r="I1854" s="412"/>
      <c r="J1854" s="267"/>
    </row>
    <row r="1855" spans="1:10" ht="12.75">
      <c r="A1855" s="267"/>
      <c r="B1855" s="267"/>
      <c r="C1855" s="267"/>
      <c r="D1855" s="267"/>
      <c r="E1855" s="267"/>
      <c r="F1855" s="267"/>
      <c r="G1855" s="267"/>
      <c r="H1855" s="267"/>
      <c r="I1855" s="412"/>
      <c r="J1855" s="267"/>
    </row>
    <row r="1856" spans="1:10" ht="12.75">
      <c r="A1856" s="267"/>
      <c r="B1856" s="267"/>
      <c r="C1856" s="267"/>
      <c r="D1856" s="267"/>
      <c r="E1856" s="267"/>
      <c r="F1856" s="267"/>
      <c r="G1856" s="267"/>
      <c r="H1856" s="267"/>
      <c r="I1856" s="412"/>
      <c r="J1856" s="267"/>
    </row>
    <row r="1857" spans="1:10" ht="12.75">
      <c r="A1857" s="267"/>
      <c r="B1857" s="267"/>
      <c r="C1857" s="267"/>
      <c r="D1857" s="267"/>
      <c r="E1857" s="267"/>
      <c r="F1857" s="267"/>
      <c r="G1857" s="267"/>
      <c r="H1857" s="267"/>
      <c r="I1857" s="412"/>
      <c r="J1857" s="267"/>
    </row>
    <row r="1858" spans="1:10" ht="12.75">
      <c r="A1858" s="267"/>
      <c r="B1858" s="267"/>
      <c r="C1858" s="267"/>
      <c r="D1858" s="267"/>
      <c r="E1858" s="267"/>
      <c r="F1858" s="267"/>
      <c r="G1858" s="267"/>
      <c r="H1858" s="267"/>
      <c r="I1858" s="412"/>
      <c r="J1858" s="267"/>
    </row>
    <row r="1859" spans="1:10" ht="12.75">
      <c r="A1859" s="267"/>
      <c r="B1859" s="267"/>
      <c r="C1859" s="267"/>
      <c r="D1859" s="267"/>
      <c r="E1859" s="267"/>
      <c r="F1859" s="267"/>
      <c r="G1859" s="267"/>
      <c r="H1859" s="267"/>
      <c r="I1859" s="412"/>
      <c r="J1859" s="267"/>
    </row>
    <row r="1860" spans="1:10" ht="12.75">
      <c r="A1860" s="267"/>
      <c r="B1860" s="267"/>
      <c r="C1860" s="267"/>
      <c r="D1860" s="267"/>
      <c r="E1860" s="267"/>
      <c r="F1860" s="267"/>
      <c r="G1860" s="267"/>
      <c r="H1860" s="267"/>
      <c r="I1860" s="412"/>
      <c r="J1860" s="267"/>
    </row>
    <row r="1861" spans="1:10" ht="12.75">
      <c r="A1861" s="267"/>
      <c r="B1861" s="267"/>
      <c r="C1861" s="267"/>
      <c r="D1861" s="267"/>
      <c r="E1861" s="267"/>
      <c r="F1861" s="267"/>
      <c r="G1861" s="267"/>
      <c r="H1861" s="267"/>
      <c r="I1861" s="412"/>
      <c r="J1861" s="267"/>
    </row>
    <row r="1862" spans="1:10" ht="12.75">
      <c r="A1862" s="267"/>
      <c r="B1862" s="267"/>
      <c r="C1862" s="267"/>
      <c r="D1862" s="267"/>
      <c r="E1862" s="267"/>
      <c r="F1862" s="267"/>
      <c r="G1862" s="267"/>
      <c r="H1862" s="267"/>
      <c r="I1862" s="412"/>
      <c r="J1862" s="267"/>
    </row>
    <row r="1863" spans="1:10" ht="12.75">
      <c r="A1863" s="267"/>
      <c r="B1863" s="267"/>
      <c r="C1863" s="267"/>
      <c r="D1863" s="267"/>
      <c r="E1863" s="267"/>
      <c r="F1863" s="267"/>
      <c r="G1863" s="267"/>
      <c r="H1863" s="267"/>
      <c r="I1863" s="412"/>
      <c r="J1863" s="267"/>
    </row>
    <row r="1864" spans="1:10" ht="12.75">
      <c r="A1864" s="267"/>
      <c r="B1864" s="267"/>
      <c r="C1864" s="267"/>
      <c r="D1864" s="267"/>
      <c r="E1864" s="267"/>
      <c r="F1864" s="267"/>
      <c r="G1864" s="267"/>
      <c r="H1864" s="267"/>
      <c r="I1864" s="412"/>
      <c r="J1864" s="267"/>
    </row>
    <row r="1865" spans="1:10" ht="12.75">
      <c r="A1865" s="267"/>
      <c r="B1865" s="267"/>
      <c r="C1865" s="267"/>
      <c r="D1865" s="267"/>
      <c r="E1865" s="267"/>
      <c r="F1865" s="267"/>
      <c r="G1865" s="267"/>
      <c r="H1865" s="267"/>
      <c r="I1865" s="412"/>
      <c r="J1865" s="267"/>
    </row>
    <row r="1866" spans="1:10" ht="12.75">
      <c r="A1866" s="267"/>
      <c r="B1866" s="267"/>
      <c r="C1866" s="267"/>
      <c r="D1866" s="267"/>
      <c r="E1866" s="267"/>
      <c r="F1866" s="267"/>
      <c r="G1866" s="267"/>
      <c r="H1866" s="267"/>
      <c r="I1866" s="412"/>
      <c r="J1866" s="267"/>
    </row>
    <row r="1867" spans="1:10" ht="12.75">
      <c r="A1867" s="267"/>
      <c r="B1867" s="267"/>
      <c r="C1867" s="267"/>
      <c r="D1867" s="267"/>
      <c r="E1867" s="267"/>
      <c r="F1867" s="267"/>
      <c r="G1867" s="267"/>
      <c r="H1867" s="267"/>
      <c r="I1867" s="412"/>
      <c r="J1867" s="267"/>
    </row>
    <row r="1868" spans="1:10" ht="12.75">
      <c r="A1868" s="267"/>
      <c r="B1868" s="267"/>
      <c r="C1868" s="267"/>
      <c r="D1868" s="267"/>
      <c r="E1868" s="267"/>
      <c r="F1868" s="267"/>
      <c r="G1868" s="267"/>
      <c r="H1868" s="267"/>
      <c r="I1868" s="412"/>
      <c r="J1868" s="267"/>
    </row>
    <row r="1869" spans="1:10" ht="12.75">
      <c r="A1869" s="267"/>
      <c r="B1869" s="267"/>
      <c r="C1869" s="267"/>
      <c r="D1869" s="267"/>
      <c r="E1869" s="267"/>
      <c r="F1869" s="267"/>
      <c r="G1869" s="267"/>
      <c r="H1869" s="267"/>
      <c r="I1869" s="412"/>
      <c r="J1869" s="267"/>
    </row>
    <row r="1870" spans="1:10" ht="12.75">
      <c r="A1870" s="267"/>
      <c r="B1870" s="267"/>
      <c r="C1870" s="267"/>
      <c r="D1870" s="267"/>
      <c r="E1870" s="267"/>
      <c r="F1870" s="267"/>
      <c r="G1870" s="267"/>
      <c r="H1870" s="267"/>
      <c r="I1870" s="412"/>
      <c r="J1870" s="267"/>
    </row>
    <row r="1871" spans="1:10" ht="12.75">
      <c r="A1871" s="267"/>
      <c r="B1871" s="267"/>
      <c r="C1871" s="267"/>
      <c r="D1871" s="267"/>
      <c r="E1871" s="267"/>
      <c r="F1871" s="267"/>
      <c r="G1871" s="267"/>
      <c r="H1871" s="267"/>
      <c r="I1871" s="412"/>
      <c r="J1871" s="267"/>
    </row>
    <row r="1872" spans="1:10" ht="12.75">
      <c r="A1872" s="267"/>
      <c r="B1872" s="267"/>
      <c r="C1872" s="267"/>
      <c r="D1872" s="267"/>
      <c r="E1872" s="267"/>
      <c r="F1872" s="267"/>
      <c r="G1872" s="267"/>
      <c r="H1872" s="267"/>
      <c r="I1872" s="412"/>
      <c r="J1872" s="267"/>
    </row>
    <row r="1873" spans="1:10" ht="12.75">
      <c r="A1873" s="267"/>
      <c r="B1873" s="267"/>
      <c r="C1873" s="267"/>
      <c r="D1873" s="267"/>
      <c r="E1873" s="267"/>
      <c r="F1873" s="267"/>
      <c r="G1873" s="267"/>
      <c r="H1873" s="267"/>
      <c r="I1873" s="412"/>
      <c r="J1873" s="267"/>
    </row>
    <row r="1874" spans="1:10" ht="12.75">
      <c r="A1874" s="267"/>
      <c r="B1874" s="267"/>
      <c r="C1874" s="267"/>
      <c r="D1874" s="267"/>
      <c r="E1874" s="267"/>
      <c r="F1874" s="267"/>
      <c r="G1874" s="267"/>
      <c r="H1874" s="267"/>
      <c r="I1874" s="412"/>
      <c r="J1874" s="267"/>
    </row>
    <row r="1875" spans="1:10" ht="12.75">
      <c r="A1875" s="267"/>
      <c r="B1875" s="267"/>
      <c r="C1875" s="267"/>
      <c r="D1875" s="267"/>
      <c r="E1875" s="267"/>
      <c r="F1875" s="267"/>
      <c r="G1875" s="267"/>
      <c r="H1875" s="267"/>
      <c r="I1875" s="412"/>
      <c r="J1875" s="267"/>
    </row>
    <row r="1876" spans="1:10" ht="12.75">
      <c r="A1876" s="267"/>
      <c r="B1876" s="267"/>
      <c r="C1876" s="267"/>
      <c r="D1876" s="267"/>
      <c r="E1876" s="267"/>
      <c r="F1876" s="267"/>
      <c r="G1876" s="267"/>
      <c r="H1876" s="267"/>
      <c r="I1876" s="412"/>
      <c r="J1876" s="267"/>
    </row>
    <row r="1877" spans="1:10" ht="12.75">
      <c r="A1877" s="267"/>
      <c r="B1877" s="267"/>
      <c r="C1877" s="267"/>
      <c r="D1877" s="267"/>
      <c r="E1877" s="267"/>
      <c r="F1877" s="267"/>
      <c r="G1877" s="267"/>
      <c r="H1877" s="267"/>
      <c r="I1877" s="412"/>
      <c r="J1877" s="267"/>
    </row>
    <row r="1878" spans="1:10" ht="12.75">
      <c r="A1878" s="267"/>
      <c r="B1878" s="267"/>
      <c r="C1878" s="267"/>
      <c r="D1878" s="267"/>
      <c r="E1878" s="267"/>
      <c r="F1878" s="267"/>
      <c r="G1878" s="267"/>
      <c r="H1878" s="267"/>
      <c r="I1878" s="412"/>
      <c r="J1878" s="267"/>
    </row>
    <row r="1879" spans="1:10" ht="12.75">
      <c r="A1879" s="267"/>
      <c r="B1879" s="267"/>
      <c r="C1879" s="267"/>
      <c r="D1879" s="267"/>
      <c r="E1879" s="267"/>
      <c r="F1879" s="267"/>
      <c r="G1879" s="267"/>
      <c r="H1879" s="267"/>
      <c r="I1879" s="412"/>
      <c r="J1879" s="267"/>
    </row>
    <row r="1880" spans="1:10" ht="12.75">
      <c r="A1880" s="267"/>
      <c r="B1880" s="267"/>
      <c r="C1880" s="267"/>
      <c r="D1880" s="267"/>
      <c r="E1880" s="267"/>
      <c r="F1880" s="267"/>
      <c r="G1880" s="267"/>
      <c r="H1880" s="267"/>
      <c r="I1880" s="412"/>
      <c r="J1880" s="267"/>
    </row>
    <row r="1881" spans="1:10" ht="12.75">
      <c r="A1881" s="267"/>
      <c r="B1881" s="267"/>
      <c r="C1881" s="267"/>
      <c r="D1881" s="267"/>
      <c r="E1881" s="267"/>
      <c r="F1881" s="267"/>
      <c r="G1881" s="267"/>
      <c r="H1881" s="267"/>
      <c r="I1881" s="412"/>
      <c r="J1881" s="267"/>
    </row>
    <row r="1882" spans="1:10" ht="12.75">
      <c r="A1882" s="267"/>
      <c r="B1882" s="267"/>
      <c r="C1882" s="267"/>
      <c r="D1882" s="267"/>
      <c r="E1882" s="267"/>
      <c r="F1882" s="267"/>
      <c r="G1882" s="267"/>
      <c r="H1882" s="267"/>
      <c r="I1882" s="412"/>
      <c r="J1882" s="267"/>
    </row>
    <row r="1883" spans="1:10" ht="12.75">
      <c r="A1883" s="267"/>
      <c r="B1883" s="267"/>
      <c r="C1883" s="267"/>
      <c r="D1883" s="267"/>
      <c r="E1883" s="267"/>
      <c r="F1883" s="267"/>
      <c r="G1883" s="267"/>
      <c r="H1883" s="267"/>
      <c r="I1883" s="412"/>
      <c r="J1883" s="267"/>
    </row>
    <row r="1884" spans="1:10" ht="12.75">
      <c r="A1884" s="267"/>
      <c r="B1884" s="267"/>
      <c r="C1884" s="267"/>
      <c r="D1884" s="267"/>
      <c r="E1884" s="267"/>
      <c r="F1884" s="267"/>
      <c r="G1884" s="267"/>
      <c r="H1884" s="267"/>
      <c r="I1884" s="412"/>
      <c r="J1884" s="267"/>
    </row>
    <row r="1885" spans="1:10" ht="12.75">
      <c r="A1885" s="267"/>
      <c r="B1885" s="267"/>
      <c r="C1885" s="267"/>
      <c r="D1885" s="267"/>
      <c r="E1885" s="267"/>
      <c r="F1885" s="267"/>
      <c r="G1885" s="267"/>
      <c r="H1885" s="267"/>
      <c r="I1885" s="412"/>
      <c r="J1885" s="267"/>
    </row>
    <row r="1886" spans="1:10" ht="12.75">
      <c r="A1886" s="267"/>
      <c r="B1886" s="267"/>
      <c r="C1886" s="267"/>
      <c r="D1886" s="267"/>
      <c r="E1886" s="267"/>
      <c r="F1886" s="267"/>
      <c r="G1886" s="267"/>
      <c r="H1886" s="267"/>
      <c r="I1886" s="412"/>
      <c r="J1886" s="267"/>
    </row>
    <row r="1887" spans="1:10" ht="12.75">
      <c r="A1887" s="267"/>
      <c r="B1887" s="267"/>
      <c r="C1887" s="267"/>
      <c r="D1887" s="267"/>
      <c r="E1887" s="267"/>
      <c r="F1887" s="267"/>
      <c r="G1887" s="267"/>
      <c r="H1887" s="267"/>
      <c r="I1887" s="412"/>
      <c r="J1887" s="267"/>
    </row>
    <row r="1888" spans="1:10" ht="12.75">
      <c r="A1888" s="267"/>
      <c r="B1888" s="267"/>
      <c r="C1888" s="267"/>
      <c r="D1888" s="267"/>
      <c r="E1888" s="267"/>
      <c r="F1888" s="267"/>
      <c r="G1888" s="267"/>
      <c r="H1888" s="267"/>
      <c r="I1888" s="412"/>
      <c r="J1888" s="267"/>
    </row>
    <row r="1889" spans="1:10" ht="12.75">
      <c r="A1889" s="267"/>
      <c r="B1889" s="267"/>
      <c r="C1889" s="267"/>
      <c r="D1889" s="267"/>
      <c r="E1889" s="267"/>
      <c r="F1889" s="267"/>
      <c r="G1889" s="267"/>
      <c r="H1889" s="267"/>
      <c r="I1889" s="412"/>
      <c r="J1889" s="267"/>
    </row>
    <row r="1890" spans="1:10" ht="12.75">
      <c r="A1890" s="267"/>
      <c r="B1890" s="267"/>
      <c r="C1890" s="267"/>
      <c r="D1890" s="267"/>
      <c r="E1890" s="267"/>
      <c r="F1890" s="267"/>
      <c r="G1890" s="267"/>
      <c r="H1890" s="267"/>
      <c r="I1890" s="412"/>
      <c r="J1890" s="267"/>
    </row>
    <row r="1891" spans="1:10" ht="12.75">
      <c r="A1891" s="267"/>
      <c r="B1891" s="267"/>
      <c r="C1891" s="267"/>
      <c r="D1891" s="267"/>
      <c r="E1891" s="267"/>
      <c r="F1891" s="267"/>
      <c r="G1891" s="267"/>
      <c r="H1891" s="267"/>
      <c r="I1891" s="412"/>
      <c r="J1891" s="267"/>
    </row>
    <row r="1892" spans="1:10" ht="12.75">
      <c r="A1892" s="267"/>
      <c r="B1892" s="267"/>
      <c r="C1892" s="267"/>
      <c r="D1892" s="267"/>
      <c r="E1892" s="267"/>
      <c r="F1892" s="267"/>
      <c r="G1892" s="267"/>
      <c r="H1892" s="267"/>
      <c r="I1892" s="412"/>
      <c r="J1892" s="267"/>
    </row>
    <row r="1893" spans="1:10" ht="12.75">
      <c r="A1893" s="267"/>
      <c r="B1893" s="267"/>
      <c r="C1893" s="267"/>
      <c r="D1893" s="267"/>
      <c r="E1893" s="267"/>
      <c r="F1893" s="267"/>
      <c r="G1893" s="267"/>
      <c r="H1893" s="267"/>
      <c r="I1893" s="412"/>
      <c r="J1893" s="267"/>
    </row>
    <row r="1894" spans="1:10" ht="12.75">
      <c r="A1894" s="267"/>
      <c r="B1894" s="267"/>
      <c r="C1894" s="267"/>
      <c r="D1894" s="267"/>
      <c r="E1894" s="267"/>
      <c r="F1894" s="267"/>
      <c r="G1894" s="267"/>
      <c r="H1894" s="267"/>
      <c r="I1894" s="412"/>
      <c r="J1894" s="267"/>
    </row>
    <row r="1895" spans="1:10" ht="12.75">
      <c r="A1895" s="267"/>
      <c r="B1895" s="267"/>
      <c r="C1895" s="267"/>
      <c r="D1895" s="267"/>
      <c r="E1895" s="267"/>
      <c r="F1895" s="267"/>
      <c r="G1895" s="267"/>
      <c r="H1895" s="267"/>
      <c r="I1895" s="412"/>
      <c r="J1895" s="267"/>
    </row>
    <row r="1896" spans="1:10" ht="12.75">
      <c r="A1896" s="267"/>
      <c r="B1896" s="267"/>
      <c r="C1896" s="267"/>
      <c r="D1896" s="267"/>
      <c r="E1896" s="267"/>
      <c r="F1896" s="267"/>
      <c r="G1896" s="267"/>
      <c r="H1896" s="267"/>
      <c r="I1896" s="412"/>
      <c r="J1896" s="267"/>
    </row>
    <row r="1897" spans="1:10" ht="12.75">
      <c r="A1897" s="267"/>
      <c r="B1897" s="267"/>
      <c r="C1897" s="267"/>
      <c r="D1897" s="267"/>
      <c r="E1897" s="267"/>
      <c r="F1897" s="267"/>
      <c r="G1897" s="267"/>
      <c r="H1897" s="267"/>
      <c r="I1897" s="412"/>
      <c r="J1897" s="267"/>
    </row>
    <row r="1898" spans="1:10" ht="12.75">
      <c r="A1898" s="267"/>
      <c r="B1898" s="267"/>
      <c r="C1898" s="267"/>
      <c r="D1898" s="267"/>
      <c r="E1898" s="267"/>
      <c r="F1898" s="267"/>
      <c r="G1898" s="267"/>
      <c r="H1898" s="267"/>
      <c r="I1898" s="412"/>
      <c r="J1898" s="267"/>
    </row>
    <row r="1899" spans="1:10" ht="12.75">
      <c r="A1899" s="267"/>
      <c r="B1899" s="267"/>
      <c r="C1899" s="267"/>
      <c r="D1899" s="267"/>
      <c r="E1899" s="267"/>
      <c r="F1899" s="267"/>
      <c r="G1899" s="267"/>
      <c r="H1899" s="267"/>
      <c r="I1899" s="412"/>
      <c r="J1899" s="267"/>
    </row>
    <row r="1900" spans="1:10" ht="12.75">
      <c r="A1900" s="267"/>
      <c r="B1900" s="267"/>
      <c r="C1900" s="267"/>
      <c r="D1900" s="267"/>
      <c r="E1900" s="267"/>
      <c r="F1900" s="267"/>
      <c r="G1900" s="267"/>
      <c r="H1900" s="267"/>
      <c r="I1900" s="412"/>
      <c r="J1900" s="267"/>
    </row>
    <row r="1901" spans="1:10" ht="12.75">
      <c r="A1901" s="267"/>
      <c r="B1901" s="267"/>
      <c r="C1901" s="267"/>
      <c r="D1901" s="267"/>
      <c r="E1901" s="267"/>
      <c r="F1901" s="267"/>
      <c r="G1901" s="267"/>
      <c r="H1901" s="267"/>
      <c r="I1901" s="412"/>
      <c r="J1901" s="267"/>
    </row>
    <row r="1902" spans="1:10" ht="12.75">
      <c r="A1902" s="267"/>
      <c r="B1902" s="267"/>
      <c r="C1902" s="267"/>
      <c r="D1902" s="267"/>
      <c r="E1902" s="267"/>
      <c r="F1902" s="267"/>
      <c r="G1902" s="267"/>
      <c r="H1902" s="267"/>
      <c r="I1902" s="412"/>
      <c r="J1902" s="267"/>
    </row>
    <row r="1903" spans="1:10" ht="12.75">
      <c r="A1903" s="267"/>
      <c r="B1903" s="267"/>
      <c r="C1903" s="267"/>
      <c r="D1903" s="267"/>
      <c r="E1903" s="267"/>
      <c r="F1903" s="267"/>
      <c r="G1903" s="267"/>
      <c r="H1903" s="267"/>
      <c r="I1903" s="412"/>
      <c r="J1903" s="267"/>
    </row>
    <row r="1904" spans="1:10" ht="12.75">
      <c r="A1904" s="267"/>
      <c r="B1904" s="267"/>
      <c r="C1904" s="267"/>
      <c r="D1904" s="267"/>
      <c r="E1904" s="267"/>
      <c r="F1904" s="267"/>
      <c r="G1904" s="267"/>
      <c r="H1904" s="267"/>
      <c r="I1904" s="412"/>
      <c r="J1904" s="267"/>
    </row>
    <row r="1905" spans="1:10" ht="12.75">
      <c r="A1905" s="267"/>
      <c r="B1905" s="267"/>
      <c r="C1905" s="267"/>
      <c r="D1905" s="267"/>
      <c r="E1905" s="267"/>
      <c r="F1905" s="267"/>
      <c r="G1905" s="267"/>
      <c r="H1905" s="267"/>
      <c r="I1905" s="412"/>
      <c r="J1905" s="267"/>
    </row>
    <row r="1906" spans="1:10" ht="12.75">
      <c r="A1906" s="267"/>
      <c r="B1906" s="267"/>
      <c r="C1906" s="267"/>
      <c r="D1906" s="267"/>
      <c r="E1906" s="267"/>
      <c r="F1906" s="267"/>
      <c r="G1906" s="267"/>
      <c r="H1906" s="267"/>
      <c r="I1906" s="412"/>
      <c r="J1906" s="267"/>
    </row>
    <row r="1907" spans="1:10" ht="12.75">
      <c r="A1907" s="267"/>
      <c r="B1907" s="267"/>
      <c r="C1907" s="267"/>
      <c r="D1907" s="267"/>
      <c r="E1907" s="267"/>
      <c r="F1907" s="267"/>
      <c r="G1907" s="267"/>
      <c r="H1907" s="267"/>
      <c r="I1907" s="412"/>
      <c r="J1907" s="267"/>
    </row>
    <row r="1908" spans="1:10" ht="12.75">
      <c r="A1908" s="267"/>
      <c r="B1908" s="267"/>
      <c r="C1908" s="267"/>
      <c r="D1908" s="267"/>
      <c r="E1908" s="267"/>
      <c r="F1908" s="267"/>
      <c r="G1908" s="267"/>
      <c r="H1908" s="267"/>
      <c r="I1908" s="412"/>
      <c r="J1908" s="267"/>
    </row>
    <row r="1909" spans="1:10" ht="12.75">
      <c r="A1909" s="267"/>
      <c r="B1909" s="267"/>
      <c r="C1909" s="267"/>
      <c r="D1909" s="267"/>
      <c r="E1909" s="267"/>
      <c r="F1909" s="267"/>
      <c r="G1909" s="267"/>
      <c r="H1909" s="267"/>
      <c r="I1909" s="412"/>
      <c r="J1909" s="267"/>
    </row>
    <row r="1910" spans="1:10" ht="12.75">
      <c r="A1910" s="267"/>
      <c r="B1910" s="267"/>
      <c r="C1910" s="267"/>
      <c r="D1910" s="267"/>
      <c r="E1910" s="267"/>
      <c r="F1910" s="267"/>
      <c r="G1910" s="267"/>
      <c r="H1910" s="267"/>
      <c r="I1910" s="412"/>
      <c r="J1910" s="267"/>
    </row>
    <row r="1911" spans="1:10" ht="12.75">
      <c r="A1911" s="267"/>
      <c r="B1911" s="267"/>
      <c r="C1911" s="267"/>
      <c r="D1911" s="267"/>
      <c r="E1911" s="267"/>
      <c r="F1911" s="267"/>
      <c r="G1911" s="267"/>
      <c r="H1911" s="267"/>
      <c r="I1911" s="412"/>
      <c r="J1911" s="267"/>
    </row>
    <row r="1912" spans="1:10" ht="12.75">
      <c r="A1912" s="267"/>
      <c r="B1912" s="267"/>
      <c r="C1912" s="267"/>
      <c r="D1912" s="267"/>
      <c r="E1912" s="267"/>
      <c r="F1912" s="267"/>
      <c r="G1912" s="267"/>
      <c r="H1912" s="267"/>
      <c r="I1912" s="412"/>
      <c r="J1912" s="267"/>
    </row>
    <row r="1913" spans="1:10" ht="12.75">
      <c r="A1913" s="267"/>
      <c r="B1913" s="267"/>
      <c r="C1913" s="267"/>
      <c r="D1913" s="267"/>
      <c r="E1913" s="267"/>
      <c r="F1913" s="267"/>
      <c r="G1913" s="267"/>
      <c r="H1913" s="267"/>
      <c r="I1913" s="412"/>
      <c r="J1913" s="267"/>
    </row>
    <row r="1914" spans="1:10" ht="12.75">
      <c r="A1914" s="267"/>
      <c r="B1914" s="267"/>
      <c r="C1914" s="267"/>
      <c r="D1914" s="267"/>
      <c r="E1914" s="267"/>
      <c r="F1914" s="267"/>
      <c r="G1914" s="267"/>
      <c r="H1914" s="267"/>
      <c r="I1914" s="412"/>
      <c r="J1914" s="267"/>
    </row>
    <row r="1915" spans="1:10" ht="12.75">
      <c r="A1915" s="267"/>
      <c r="B1915" s="267"/>
      <c r="C1915" s="267"/>
      <c r="D1915" s="267"/>
      <c r="E1915" s="267"/>
      <c r="F1915" s="267"/>
      <c r="G1915" s="267"/>
      <c r="H1915" s="267"/>
      <c r="I1915" s="412"/>
      <c r="J1915" s="267"/>
    </row>
    <row r="1916" spans="1:10" ht="12.75">
      <c r="A1916" s="267"/>
      <c r="B1916" s="267"/>
      <c r="C1916" s="267"/>
      <c r="D1916" s="267"/>
      <c r="E1916" s="267"/>
      <c r="F1916" s="267"/>
      <c r="G1916" s="267"/>
      <c r="H1916" s="267"/>
      <c r="I1916" s="412"/>
      <c r="J1916" s="267"/>
    </row>
    <row r="1917" spans="1:10" ht="12.75">
      <c r="A1917" s="267"/>
      <c r="B1917" s="267"/>
      <c r="C1917" s="267"/>
      <c r="D1917" s="267"/>
      <c r="E1917" s="267"/>
      <c r="F1917" s="267"/>
      <c r="G1917" s="267"/>
      <c r="H1917" s="267"/>
      <c r="I1917" s="412"/>
      <c r="J1917" s="267"/>
    </row>
    <row r="1918" spans="1:10" ht="12.75">
      <c r="A1918" s="267"/>
      <c r="B1918" s="267"/>
      <c r="C1918" s="267"/>
      <c r="D1918" s="267"/>
      <c r="E1918" s="267"/>
      <c r="F1918" s="267"/>
      <c r="G1918" s="267"/>
      <c r="H1918" s="267"/>
      <c r="I1918" s="412"/>
      <c r="J1918" s="267"/>
    </row>
    <row r="1919" spans="1:10" ht="12.75">
      <c r="A1919" s="267"/>
      <c r="B1919" s="267"/>
      <c r="C1919" s="267"/>
      <c r="D1919" s="267"/>
      <c r="E1919" s="267"/>
      <c r="F1919" s="267"/>
      <c r="G1919" s="267"/>
      <c r="H1919" s="267"/>
      <c r="I1919" s="412"/>
      <c r="J1919" s="267"/>
    </row>
    <row r="1920" spans="1:10" ht="12.75">
      <c r="A1920" s="267"/>
      <c r="B1920" s="267"/>
      <c r="C1920" s="267"/>
      <c r="D1920" s="267"/>
      <c r="E1920" s="267"/>
      <c r="F1920" s="267"/>
      <c r="G1920" s="267"/>
      <c r="H1920" s="267"/>
      <c r="I1920" s="412"/>
      <c r="J1920" s="267"/>
    </row>
    <row r="1921" spans="1:10" ht="12.75">
      <c r="A1921" s="267"/>
      <c r="B1921" s="267"/>
      <c r="C1921" s="267"/>
      <c r="D1921" s="267"/>
      <c r="E1921" s="267"/>
      <c r="F1921" s="267"/>
      <c r="G1921" s="267"/>
      <c r="H1921" s="267"/>
      <c r="I1921" s="412"/>
      <c r="J1921" s="267"/>
    </row>
    <row r="1922" spans="1:10" ht="12.75">
      <c r="A1922" s="267"/>
      <c r="B1922" s="267"/>
      <c r="C1922" s="267"/>
      <c r="D1922" s="267"/>
      <c r="E1922" s="267"/>
      <c r="F1922" s="267"/>
      <c r="G1922" s="267"/>
      <c r="H1922" s="267"/>
      <c r="I1922" s="412"/>
      <c r="J1922" s="267"/>
    </row>
    <row r="1923" spans="1:10" ht="12.75">
      <c r="A1923" s="267"/>
      <c r="B1923" s="267"/>
      <c r="C1923" s="267"/>
      <c r="D1923" s="267"/>
      <c r="E1923" s="267"/>
      <c r="F1923" s="267"/>
      <c r="G1923" s="267"/>
      <c r="H1923" s="267"/>
      <c r="I1923" s="412"/>
      <c r="J1923" s="267"/>
    </row>
    <row r="1924" spans="1:10" ht="12.75">
      <c r="A1924" s="267"/>
      <c r="B1924" s="267"/>
      <c r="C1924" s="267"/>
      <c r="D1924" s="267"/>
      <c r="E1924" s="267"/>
      <c r="F1924" s="267"/>
      <c r="G1924" s="267"/>
      <c r="H1924" s="267"/>
      <c r="I1924" s="412"/>
      <c r="J1924" s="267"/>
    </row>
    <row r="1925" spans="1:10" ht="12.75">
      <c r="A1925" s="267"/>
      <c r="B1925" s="267"/>
      <c r="C1925" s="267"/>
      <c r="D1925" s="267"/>
      <c r="E1925" s="267"/>
      <c r="F1925" s="267"/>
      <c r="G1925" s="267"/>
      <c r="H1925" s="267"/>
      <c r="I1925" s="412"/>
      <c r="J1925" s="267"/>
    </row>
    <row r="1926" spans="1:10" ht="12.75">
      <c r="A1926" s="267"/>
      <c r="B1926" s="267"/>
      <c r="C1926" s="267"/>
      <c r="D1926" s="267"/>
      <c r="E1926" s="267"/>
      <c r="F1926" s="267"/>
      <c r="G1926" s="267"/>
      <c r="H1926" s="267"/>
      <c r="I1926" s="412"/>
      <c r="J1926" s="267"/>
    </row>
    <row r="1927" spans="1:10" ht="12.75">
      <c r="A1927" s="267"/>
      <c r="B1927" s="267"/>
      <c r="C1927" s="267"/>
      <c r="D1927" s="267"/>
      <c r="E1927" s="267"/>
      <c r="F1927" s="267"/>
      <c r="G1927" s="267"/>
      <c r="H1927" s="267"/>
      <c r="I1927" s="412"/>
      <c r="J1927" s="267"/>
    </row>
    <row r="1928" spans="1:10" ht="12.75">
      <c r="A1928" s="267"/>
      <c r="B1928" s="267"/>
      <c r="C1928" s="267"/>
      <c r="D1928" s="267"/>
      <c r="E1928" s="267"/>
      <c r="F1928" s="267"/>
      <c r="G1928" s="267"/>
      <c r="H1928" s="267"/>
      <c r="I1928" s="412"/>
      <c r="J1928" s="267"/>
    </row>
    <row r="1929" spans="1:10" ht="12.75">
      <c r="A1929" s="267"/>
      <c r="B1929" s="267"/>
      <c r="C1929" s="267"/>
      <c r="D1929" s="267"/>
      <c r="E1929" s="267"/>
      <c r="F1929" s="267"/>
      <c r="G1929" s="267"/>
      <c r="H1929" s="267"/>
      <c r="I1929" s="412"/>
      <c r="J1929" s="267"/>
    </row>
    <row r="1930" spans="1:10" ht="12.75">
      <c r="A1930" s="267"/>
      <c r="B1930" s="267"/>
      <c r="C1930" s="267"/>
      <c r="D1930" s="267"/>
      <c r="E1930" s="267"/>
      <c r="F1930" s="267"/>
      <c r="G1930" s="267"/>
      <c r="H1930" s="267"/>
      <c r="I1930" s="412"/>
      <c r="J1930" s="267"/>
    </row>
    <row r="1931" spans="1:10" ht="12.75">
      <c r="A1931" s="267"/>
      <c r="B1931" s="267"/>
      <c r="C1931" s="267"/>
      <c r="D1931" s="267"/>
      <c r="E1931" s="267"/>
      <c r="F1931" s="267"/>
      <c r="G1931" s="267"/>
      <c r="H1931" s="267"/>
      <c r="I1931" s="412"/>
      <c r="J1931" s="267"/>
    </row>
    <row r="1932" spans="1:10" ht="12.75">
      <c r="A1932" s="267"/>
      <c r="B1932" s="267"/>
      <c r="C1932" s="267"/>
      <c r="D1932" s="267"/>
      <c r="E1932" s="267"/>
      <c r="F1932" s="267"/>
      <c r="G1932" s="267"/>
      <c r="H1932" s="267"/>
      <c r="I1932" s="412"/>
      <c r="J1932" s="267"/>
    </row>
    <row r="1933" spans="1:10" ht="12.75">
      <c r="A1933" s="267"/>
      <c r="B1933" s="267"/>
      <c r="C1933" s="267"/>
      <c r="D1933" s="267"/>
      <c r="E1933" s="267"/>
      <c r="F1933" s="267"/>
      <c r="G1933" s="267"/>
      <c r="H1933" s="267"/>
      <c r="I1933" s="412"/>
      <c r="J1933" s="267"/>
    </row>
    <row r="1934" spans="1:10" ht="12.75">
      <c r="A1934" s="267"/>
      <c r="B1934" s="267"/>
      <c r="C1934" s="267"/>
      <c r="D1934" s="267"/>
      <c r="E1934" s="267"/>
      <c r="F1934" s="267"/>
      <c r="G1934" s="267"/>
      <c r="H1934" s="267"/>
      <c r="I1934" s="412"/>
      <c r="J1934" s="267"/>
    </row>
    <row r="1935" spans="1:10" ht="12.75">
      <c r="A1935" s="267"/>
      <c r="B1935" s="267"/>
      <c r="C1935" s="267"/>
      <c r="D1935" s="267"/>
      <c r="E1935" s="267"/>
      <c r="F1935" s="267"/>
      <c r="G1935" s="267"/>
      <c r="H1935" s="267"/>
      <c r="I1935" s="412"/>
      <c r="J1935" s="267"/>
    </row>
    <row r="1936" spans="1:10" ht="12.75">
      <c r="A1936" s="267"/>
      <c r="B1936" s="267"/>
      <c r="C1936" s="267"/>
      <c r="D1936" s="267"/>
      <c r="E1936" s="267"/>
      <c r="F1936" s="267"/>
      <c r="G1936" s="267"/>
      <c r="H1936" s="267"/>
      <c r="I1936" s="412"/>
      <c r="J1936" s="267"/>
    </row>
    <row r="1937" spans="1:10" ht="12.75">
      <c r="A1937" s="267"/>
      <c r="B1937" s="267"/>
      <c r="C1937" s="267"/>
      <c r="D1937" s="267"/>
      <c r="E1937" s="267"/>
      <c r="F1937" s="267"/>
      <c r="G1937" s="267"/>
      <c r="H1937" s="267"/>
      <c r="I1937" s="412"/>
      <c r="J1937" s="267"/>
    </row>
    <row r="1938" spans="1:10" ht="12.75">
      <c r="A1938" s="267"/>
      <c r="B1938" s="267"/>
      <c r="C1938" s="267"/>
      <c r="D1938" s="267"/>
      <c r="E1938" s="267"/>
      <c r="F1938" s="267"/>
      <c r="G1938" s="267"/>
      <c r="H1938" s="267"/>
      <c r="I1938" s="412"/>
      <c r="J1938" s="267"/>
    </row>
    <row r="1939" spans="1:10" ht="12.75">
      <c r="A1939" s="267"/>
      <c r="B1939" s="267"/>
      <c r="C1939" s="267"/>
      <c r="D1939" s="267"/>
      <c r="E1939" s="267"/>
      <c r="F1939" s="267"/>
      <c r="G1939" s="267"/>
      <c r="H1939" s="267"/>
      <c r="I1939" s="412"/>
      <c r="J1939" s="267"/>
    </row>
    <row r="1940" spans="1:10" ht="12.75">
      <c r="A1940" s="267"/>
      <c r="B1940" s="267"/>
      <c r="C1940" s="267"/>
      <c r="D1940" s="267"/>
      <c r="E1940" s="267"/>
      <c r="F1940" s="267"/>
      <c r="G1940" s="267"/>
      <c r="H1940" s="267"/>
      <c r="I1940" s="412"/>
      <c r="J1940" s="267"/>
    </row>
    <row r="1941" spans="1:10" ht="12.75">
      <c r="A1941" s="267"/>
      <c r="B1941" s="267"/>
      <c r="C1941" s="267"/>
      <c r="D1941" s="267"/>
      <c r="E1941" s="267"/>
      <c r="F1941" s="267"/>
      <c r="G1941" s="267"/>
      <c r="H1941" s="267"/>
      <c r="I1941" s="412"/>
      <c r="J1941" s="267"/>
    </row>
    <row r="1942" spans="1:10" ht="12.75">
      <c r="A1942" s="267"/>
      <c r="B1942" s="267"/>
      <c r="C1942" s="267"/>
      <c r="D1942" s="267"/>
      <c r="E1942" s="267"/>
      <c r="F1942" s="267"/>
      <c r="G1942" s="267"/>
      <c r="H1942" s="267"/>
      <c r="I1942" s="412"/>
      <c r="J1942" s="267"/>
    </row>
    <row r="1943" spans="1:10" ht="12.75">
      <c r="A1943" s="267"/>
      <c r="B1943" s="267"/>
      <c r="C1943" s="267"/>
      <c r="D1943" s="267"/>
      <c r="E1943" s="267"/>
      <c r="F1943" s="267"/>
      <c r="G1943" s="267"/>
      <c r="H1943" s="267"/>
      <c r="I1943" s="412"/>
      <c r="J1943" s="267"/>
    </row>
    <row r="1944" spans="1:10" ht="12.75">
      <c r="A1944" s="267"/>
      <c r="B1944" s="267"/>
      <c r="C1944" s="267"/>
      <c r="D1944" s="267"/>
      <c r="E1944" s="267"/>
      <c r="F1944" s="267"/>
      <c r="G1944" s="267"/>
      <c r="H1944" s="267"/>
      <c r="I1944" s="412"/>
      <c r="J1944" s="267"/>
    </row>
    <row r="1945" spans="1:10" ht="12.75">
      <c r="A1945" s="267"/>
      <c r="B1945" s="267"/>
      <c r="C1945" s="267"/>
      <c r="D1945" s="267"/>
      <c r="E1945" s="267"/>
      <c r="F1945" s="267"/>
      <c r="G1945" s="267"/>
      <c r="H1945" s="267"/>
      <c r="I1945" s="412"/>
      <c r="J1945" s="267"/>
    </row>
    <row r="1946" spans="1:10" ht="12.75">
      <c r="A1946" s="267"/>
      <c r="B1946" s="267"/>
      <c r="C1946" s="267"/>
      <c r="D1946" s="267"/>
      <c r="E1946" s="267"/>
      <c r="F1946" s="267"/>
      <c r="G1946" s="267"/>
      <c r="H1946" s="267"/>
      <c r="I1946" s="412"/>
      <c r="J1946" s="267"/>
    </row>
    <row r="1947" spans="1:10" ht="12.75">
      <c r="A1947" s="267"/>
      <c r="B1947" s="267"/>
      <c r="C1947" s="267"/>
      <c r="D1947" s="267"/>
      <c r="E1947" s="267"/>
      <c r="F1947" s="267"/>
      <c r="G1947" s="267"/>
      <c r="H1947" s="267"/>
      <c r="I1947" s="412"/>
      <c r="J1947" s="267"/>
    </row>
    <row r="1948" spans="1:9" ht="12.75">
      <c r="A1948" s="267"/>
      <c r="B1948" s="267"/>
      <c r="C1948" s="267"/>
      <c r="D1948" s="267"/>
      <c r="E1948" s="267"/>
      <c r="F1948" s="267"/>
      <c r="G1948" s="267"/>
      <c r="H1948" s="267"/>
      <c r="I1948" s="412"/>
    </row>
    <row r="1949" spans="1:9" ht="12.75">
      <c r="A1949" s="267"/>
      <c r="B1949" s="267"/>
      <c r="C1949" s="267"/>
      <c r="D1949" s="267"/>
      <c r="E1949" s="267"/>
      <c r="F1949" s="267"/>
      <c r="G1949" s="267"/>
      <c r="H1949" s="267"/>
      <c r="I1949" s="412"/>
    </row>
    <row r="1950" spans="1:7" ht="12.75">
      <c r="A1950" s="267"/>
      <c r="B1950" s="267"/>
      <c r="C1950" s="267"/>
      <c r="D1950" s="267"/>
      <c r="E1950" s="267"/>
      <c r="F1950" s="267"/>
      <c r="G1950" s="267"/>
    </row>
    <row r="1951" spans="1:7" ht="12.75">
      <c r="A1951" s="267"/>
      <c r="B1951" s="267"/>
      <c r="C1951" s="267"/>
      <c r="D1951" s="267"/>
      <c r="E1951" s="267"/>
      <c r="F1951" s="267"/>
      <c r="G1951" s="267"/>
    </row>
    <row r="1952" spans="1:7" ht="12.75">
      <c r="A1952" s="267"/>
      <c r="B1952" s="267"/>
      <c r="C1952" s="267"/>
      <c r="D1952" s="267"/>
      <c r="E1952" s="267"/>
      <c r="F1952" s="267"/>
      <c r="G1952" s="267"/>
    </row>
    <row r="1953" spans="1:4" ht="12.75">
      <c r="A1953" s="267"/>
      <c r="B1953" s="267"/>
      <c r="C1953" s="267"/>
      <c r="D1953" s="267"/>
    </row>
  </sheetData>
  <sheetProtection formatCells="0"/>
  <protectedRanges>
    <protectedRange password="A131" sqref="D100:E121" name="Oblast1"/>
    <protectedRange password="A131" sqref="C163 C165:D174 D178 D180:D181 D196 D198:D199 D202:D204 D187 D189:D191 C176:C204" name="Oblast1_2"/>
    <protectedRange password="A131" sqref="I163 I165:J167 I169:J172" name="Oblast1_3"/>
    <protectedRange password="A131" sqref="I177:I179" name="Oblast1_4"/>
    <protectedRange password="A131" sqref="I184:I186 J185:J186" name="Oblast1_5"/>
  </protectedRanges>
  <mergeCells count="210">
    <mergeCell ref="K144:K145"/>
    <mergeCell ref="J138:J139"/>
    <mergeCell ref="D144:D145"/>
    <mergeCell ref="E144:E145"/>
    <mergeCell ref="F144:F145"/>
    <mergeCell ref="I144:I145"/>
    <mergeCell ref="J144:J145"/>
    <mergeCell ref="I138:I139"/>
    <mergeCell ref="A140:B140"/>
    <mergeCell ref="A141:B141"/>
    <mergeCell ref="A142:B142"/>
    <mergeCell ref="A144:B146"/>
    <mergeCell ref="C144:C145"/>
    <mergeCell ref="A135:B135"/>
    <mergeCell ref="D132:D133"/>
    <mergeCell ref="E132:E133"/>
    <mergeCell ref="F132:F133"/>
    <mergeCell ref="K138:K139"/>
    <mergeCell ref="A138:B139"/>
    <mergeCell ref="C138:C139"/>
    <mergeCell ref="D138:D139"/>
    <mergeCell ref="E138:E139"/>
    <mergeCell ref="F138:F139"/>
    <mergeCell ref="I132:I133"/>
    <mergeCell ref="J132:J133"/>
    <mergeCell ref="K132:K133"/>
    <mergeCell ref="A132:B133"/>
    <mergeCell ref="C132:C133"/>
    <mergeCell ref="A90:A92"/>
    <mergeCell ref="A119:B119"/>
    <mergeCell ref="A120:B120"/>
    <mergeCell ref="A126:B126"/>
    <mergeCell ref="A125:D125"/>
    <mergeCell ref="C126:D126"/>
    <mergeCell ref="A83:B83"/>
    <mergeCell ref="A76:B76"/>
    <mergeCell ref="A77:B77"/>
    <mergeCell ref="A78:A79"/>
    <mergeCell ref="A81:B81"/>
    <mergeCell ref="A82:B82"/>
    <mergeCell ref="A87:A88"/>
    <mergeCell ref="A55:B55"/>
    <mergeCell ref="A56:B56"/>
    <mergeCell ref="A58:B58"/>
    <mergeCell ref="A59:B59"/>
    <mergeCell ref="A66:A68"/>
    <mergeCell ref="A70:A75"/>
    <mergeCell ref="A86:B86"/>
    <mergeCell ref="A85:B85"/>
    <mergeCell ref="A84:B84"/>
    <mergeCell ref="A28:A31"/>
    <mergeCell ref="A32:B32"/>
    <mergeCell ref="A33:A39"/>
    <mergeCell ref="A40:B40"/>
    <mergeCell ref="A41:B41"/>
    <mergeCell ref="A42:B42"/>
    <mergeCell ref="A202:B202"/>
    <mergeCell ref="A229:B229"/>
    <mergeCell ref="A233:B233"/>
    <mergeCell ref="A219:B219"/>
    <mergeCell ref="A225:B225"/>
    <mergeCell ref="A203:B203"/>
    <mergeCell ref="A204:B204"/>
    <mergeCell ref="A205:B205"/>
    <mergeCell ref="A196:B196"/>
    <mergeCell ref="A212:B212"/>
    <mergeCell ref="A215:B215"/>
    <mergeCell ref="A197:B197"/>
    <mergeCell ref="A198:B198"/>
    <mergeCell ref="A199:B199"/>
    <mergeCell ref="A200:B200"/>
    <mergeCell ref="A208:B209"/>
    <mergeCell ref="A210:B210"/>
    <mergeCell ref="A201:B201"/>
    <mergeCell ref="A194:B194"/>
    <mergeCell ref="A195:B195"/>
    <mergeCell ref="A186:B186"/>
    <mergeCell ref="A189:B189"/>
    <mergeCell ref="A190:B190"/>
    <mergeCell ref="A191:B191"/>
    <mergeCell ref="A192:B192"/>
    <mergeCell ref="F185:H185"/>
    <mergeCell ref="A187:B187"/>
    <mergeCell ref="F186:H186"/>
    <mergeCell ref="A188:B188"/>
    <mergeCell ref="F187:H187"/>
    <mergeCell ref="A193:B193"/>
    <mergeCell ref="F179:H179"/>
    <mergeCell ref="A180:B180"/>
    <mergeCell ref="F180:H180"/>
    <mergeCell ref="A181:B181"/>
    <mergeCell ref="A182:B182"/>
    <mergeCell ref="F182:H183"/>
    <mergeCell ref="A183:B183"/>
    <mergeCell ref="F173:H173"/>
    <mergeCell ref="A174:B174"/>
    <mergeCell ref="A175:B175"/>
    <mergeCell ref="F175:H176"/>
    <mergeCell ref="A176:B176"/>
    <mergeCell ref="A185:B185"/>
    <mergeCell ref="F184:H184"/>
    <mergeCell ref="A178:B178"/>
    <mergeCell ref="F178:H178"/>
    <mergeCell ref="A179:B179"/>
    <mergeCell ref="F168:H168"/>
    <mergeCell ref="A169:B169"/>
    <mergeCell ref="F169:H169"/>
    <mergeCell ref="A177:B177"/>
    <mergeCell ref="F177:H177"/>
    <mergeCell ref="A171:B171"/>
    <mergeCell ref="F171:H171"/>
    <mergeCell ref="A172:B172"/>
    <mergeCell ref="F172:H172"/>
    <mergeCell ref="A173:B173"/>
    <mergeCell ref="F170:H170"/>
    <mergeCell ref="A161:B162"/>
    <mergeCell ref="F161:H162"/>
    <mergeCell ref="A167:B167"/>
    <mergeCell ref="F167:H167"/>
    <mergeCell ref="A164:B164"/>
    <mergeCell ref="A165:B165"/>
    <mergeCell ref="F165:H165"/>
    <mergeCell ref="A166:B166"/>
    <mergeCell ref="A168:B168"/>
    <mergeCell ref="A163:B163"/>
    <mergeCell ref="A129:B129"/>
    <mergeCell ref="A127:B127"/>
    <mergeCell ref="C129:D129"/>
    <mergeCell ref="A149:A151"/>
    <mergeCell ref="A170:B170"/>
    <mergeCell ref="C128:D128"/>
    <mergeCell ref="C127:D127"/>
    <mergeCell ref="A136:B136"/>
    <mergeCell ref="A134:B134"/>
    <mergeCell ref="A105:B105"/>
    <mergeCell ref="A111:B111"/>
    <mergeCell ref="A110:B110"/>
    <mergeCell ref="A117:B117"/>
    <mergeCell ref="A118:B118"/>
    <mergeCell ref="A115:B115"/>
    <mergeCell ref="C98:C99"/>
    <mergeCell ref="G98:G99"/>
    <mergeCell ref="H98:H99"/>
    <mergeCell ref="I98:I99"/>
    <mergeCell ref="A121:B121"/>
    <mergeCell ref="A122:B122"/>
    <mergeCell ref="A116:B116"/>
    <mergeCell ref="A102:B102"/>
    <mergeCell ref="A108:B108"/>
    <mergeCell ref="A112:B112"/>
    <mergeCell ref="A98:B99"/>
    <mergeCell ref="A104:B104"/>
    <mergeCell ref="A103:B103"/>
    <mergeCell ref="A109:B109"/>
    <mergeCell ref="A113:B113"/>
    <mergeCell ref="A114:B114"/>
    <mergeCell ref="A107:B107"/>
    <mergeCell ref="A101:B101"/>
    <mergeCell ref="A100:B100"/>
    <mergeCell ref="A106:B106"/>
    <mergeCell ref="A43:B43"/>
    <mergeCell ref="A80:B80"/>
    <mergeCell ref="A69:B69"/>
    <mergeCell ref="A60:B60"/>
    <mergeCell ref="A48:B48"/>
    <mergeCell ref="A64:B64"/>
    <mergeCell ref="A44:A47"/>
    <mergeCell ref="A49:A50"/>
    <mergeCell ref="A51:B51"/>
    <mergeCell ref="A52:B52"/>
    <mergeCell ref="A94:B94"/>
    <mergeCell ref="A93:B93"/>
    <mergeCell ref="A57:B57"/>
    <mergeCell ref="A53:B53"/>
    <mergeCell ref="A65:B65"/>
    <mergeCell ref="A89:B89"/>
    <mergeCell ref="A63:B63"/>
    <mergeCell ref="A62:B62"/>
    <mergeCell ref="A61:B61"/>
    <mergeCell ref="A54:B54"/>
    <mergeCell ref="F166:H166"/>
    <mergeCell ref="F164:H164"/>
    <mergeCell ref="J98:J99"/>
    <mergeCell ref="F163:H163"/>
    <mergeCell ref="A27:B27"/>
    <mergeCell ref="A24:B24"/>
    <mergeCell ref="A26:B26"/>
    <mergeCell ref="A25:B25"/>
    <mergeCell ref="A96:B96"/>
    <mergeCell ref="A95:B95"/>
    <mergeCell ref="I4:J4"/>
    <mergeCell ref="I5:I6"/>
    <mergeCell ref="J5:J6"/>
    <mergeCell ref="A4:B6"/>
    <mergeCell ref="C4:E4"/>
    <mergeCell ref="A20:A21"/>
    <mergeCell ref="F4:H4"/>
    <mergeCell ref="A7:B7"/>
    <mergeCell ref="A13:B13"/>
    <mergeCell ref="A9:A12"/>
    <mergeCell ref="A184:B184"/>
    <mergeCell ref="H5:H6"/>
    <mergeCell ref="E5:E6"/>
    <mergeCell ref="A23:B23"/>
    <mergeCell ref="A15:A16"/>
    <mergeCell ref="A17:B17"/>
    <mergeCell ref="A8:B8"/>
    <mergeCell ref="A14:B14"/>
    <mergeCell ref="A22:B22"/>
    <mergeCell ref="A19:B19"/>
  </mergeCells>
  <printOptions horizontalCentered="1"/>
  <pageMargins left="0.15748031496062992" right="0.15748031496062992" top="0.35433070866141736" bottom="0.3937007874015748" header="0.1968503937007874" footer="0.2362204724409449"/>
  <pageSetup horizontalDpi="300" verticalDpi="300" orientation="portrait" paperSize="9" scale="59" r:id="rId1"/>
  <headerFooter alignWithMargins="0">
    <oddHeader xml:space="preserve">&amp;RRK-32-2012-43, př.1
počet stran: 3 </oddHeader>
    <oddFooter>&amp;C&amp;8&amp;A&amp;R&amp;8Stránka &amp;P</oddFooter>
  </headerFooter>
  <rowBreaks count="2" manualBreakCount="2">
    <brk id="97" max="10" man="1"/>
    <brk id="2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Pospíchalová Petra</cp:lastModifiedBy>
  <cp:lastPrinted>2012-09-20T12:00:28Z</cp:lastPrinted>
  <dcterms:created xsi:type="dcterms:W3CDTF">2005-04-12T20:05:51Z</dcterms:created>
  <dcterms:modified xsi:type="dcterms:W3CDTF">2012-09-20T12:00:38Z</dcterms:modified>
  <cp:category/>
  <cp:version/>
  <cp:contentType/>
  <cp:contentStatus/>
</cp:coreProperties>
</file>