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920" windowHeight="9948" activeTab="0"/>
  </bookViews>
  <sheets>
    <sheet name="detail" sheetId="1" r:id="rId1"/>
    <sheet name="souhrn" sheetId="2" r:id="rId2"/>
  </sheets>
  <definedNames/>
  <calcPr fullCalcOnLoad="1"/>
</workbook>
</file>

<file path=xl/sharedStrings.xml><?xml version="1.0" encoding="utf-8"?>
<sst xmlns="http://schemas.openxmlformats.org/spreadsheetml/2006/main" count="483" uniqueCount="104">
  <si>
    <t>Celkem</t>
  </si>
  <si>
    <t>Havlíčkův Brod</t>
  </si>
  <si>
    <t>Jihlava</t>
  </si>
  <si>
    <t>Pelhřimov</t>
  </si>
  <si>
    <t>Třebíč</t>
  </si>
  <si>
    <t>Nové Město</t>
  </si>
  <si>
    <t>Náklady</t>
  </si>
  <si>
    <t>Výnosy</t>
  </si>
  <si>
    <t>a) výnosy od zdravotních pojišťoven</t>
  </si>
  <si>
    <t>Název</t>
  </si>
  <si>
    <t>Všeobecná ZP</t>
  </si>
  <si>
    <t>Vojenská ZP</t>
  </si>
  <si>
    <t>Oborová ZP</t>
  </si>
  <si>
    <t>ZP Škoda</t>
  </si>
  <si>
    <t>ZP MV ČR</t>
  </si>
  <si>
    <t>Revírní bratrská ZP</t>
  </si>
  <si>
    <t>ZP METAL-ALIANCE</t>
  </si>
  <si>
    <t>ostatní ZP</t>
  </si>
  <si>
    <t>Nové Město na Moravě</t>
  </si>
  <si>
    <t>sestra + pojištění</t>
  </si>
  <si>
    <t>nájemné</t>
  </si>
  <si>
    <t>příkazní smlouvy</t>
  </si>
  <si>
    <t>LSPP</t>
  </si>
  <si>
    <t>akreditace</t>
  </si>
  <si>
    <t>mzdy</t>
  </si>
  <si>
    <t>Energie</t>
  </si>
  <si>
    <t>Odpisy</t>
  </si>
  <si>
    <t>Služby</t>
  </si>
  <si>
    <t>Materiálové náklady</t>
  </si>
  <si>
    <t>Spotřeba materiálu /úč. 501/</t>
  </si>
  <si>
    <t xml:space="preserve">   Drobný dlouhodobý hmotný majetek</t>
  </si>
  <si>
    <t xml:space="preserve">   PHM</t>
  </si>
  <si>
    <t>Osobní náklady</t>
  </si>
  <si>
    <t>Vybrané výnosy</t>
  </si>
  <si>
    <t>Vybrané náklady</t>
  </si>
  <si>
    <t>Hutnická ZP (od r. 2010 - Průmyslová ZP)</t>
  </si>
  <si>
    <t xml:space="preserve">   Spotřeba léčiv</t>
  </si>
  <si>
    <t xml:space="preserve">   Spotřeba SZM</t>
  </si>
  <si>
    <t xml:space="preserve">   z toho RTG materiál, filmy, chemikálie</t>
  </si>
  <si>
    <t xml:space="preserve">   z toho laboratorní materiál</t>
  </si>
  <si>
    <t xml:space="preserve">   z toho implantáty</t>
  </si>
  <si>
    <t xml:space="preserve">   z toho obvazový materiál</t>
  </si>
  <si>
    <t xml:space="preserve">   z toho šicí materiál</t>
  </si>
  <si>
    <t xml:space="preserve">   Spotřeba prádla a OOPP</t>
  </si>
  <si>
    <t xml:space="preserve">   Spotřeba všeobecného materiálu</t>
  </si>
  <si>
    <t xml:space="preserve">   z toho materiál na údržbu</t>
  </si>
  <si>
    <t xml:space="preserve">   Spotřeba knih, učebnic, pomůcek pro výuku</t>
  </si>
  <si>
    <t>a) spotřeba materiálu</t>
  </si>
  <si>
    <t>b) spotřeba energie</t>
  </si>
  <si>
    <t>c) odpisy</t>
  </si>
  <si>
    <t>d) služby</t>
  </si>
  <si>
    <t>e) osobní náklady</t>
  </si>
  <si>
    <t>Náklady (v tis. Kč)</t>
  </si>
  <si>
    <t>Výnosy (v tis. Kč)</t>
  </si>
  <si>
    <t>Výnosy od zdravotních pojišťoven (v tis. Kč)</t>
  </si>
  <si>
    <t>Spotřeba materiálu (v tis. Kč)</t>
  </si>
  <si>
    <t>Energie (v tis. Kč)</t>
  </si>
  <si>
    <t>Odpisy (v tis. Kč)</t>
  </si>
  <si>
    <t>Služby (v tis. Kč)</t>
  </si>
  <si>
    <t>Osobní náklady (v tis. Kč)</t>
  </si>
  <si>
    <t>ÚDAJE V TIS. KČ</t>
  </si>
  <si>
    <t>Dětské centrum Jihlava</t>
  </si>
  <si>
    <t>Dětský domov Kamenice n L.</t>
  </si>
  <si>
    <t>ZZS KV</t>
  </si>
  <si>
    <t>Výsledek hospodaření</t>
  </si>
  <si>
    <t>Dětské centrum</t>
  </si>
  <si>
    <t>Dětský domov</t>
  </si>
  <si>
    <t>celkem ZZ</t>
  </si>
  <si>
    <t>Zdravotnické zařízení</t>
  </si>
  <si>
    <t>Výsledek hospodaření (v tis. Kč)</t>
  </si>
  <si>
    <t>b) transfery</t>
  </si>
  <si>
    <t>Transfery (v tis. Kč)</t>
  </si>
  <si>
    <t>podpora vzdělávání</t>
  </si>
  <si>
    <t>sociální lůžka</t>
  </si>
  <si>
    <t>NOR</t>
  </si>
  <si>
    <t>standard ICT</t>
  </si>
  <si>
    <t>semináře + konference</t>
  </si>
  <si>
    <t>národní program zdraví</t>
  </si>
  <si>
    <t>provozní tran. od zřizovatele - prodej majetku</t>
  </si>
  <si>
    <t>specializační vzdělávání zdravot. pracovníků</t>
  </si>
  <si>
    <t>realizace zdravot. vzdělávacího programu</t>
  </si>
  <si>
    <t>jiné transfery</t>
  </si>
  <si>
    <t>ZP Média</t>
  </si>
  <si>
    <t>Česká národní ZP</t>
  </si>
  <si>
    <t>příspěvek zřízovatele na provoz</t>
  </si>
  <si>
    <t xml:space="preserve"> </t>
  </si>
  <si>
    <t>Skutečnost 2011</t>
  </si>
  <si>
    <t>1. verze FP 2012</t>
  </si>
  <si>
    <t>2. verze FP 2012</t>
  </si>
  <si>
    <t>% podíl z výnosů celkem Skuteč. 2011</t>
  </si>
  <si>
    <t>3. verze FP 2012</t>
  </si>
  <si>
    <t>Abs. nárůst (3. verze FP 2012 - Sk 2011)</t>
  </si>
  <si>
    <t>Nárůst % (3. verze FP 2012 / Sk. 2011)</t>
  </si>
  <si>
    <t>Skut. 2011</t>
  </si>
  <si>
    <t>Nárůst (3. v. FP 2012 - Skuteč. 2011) - absolutní</t>
  </si>
  <si>
    <t>Nárůst (3. v .FP 2012 - Skuteč. 2011) - absolutní</t>
  </si>
  <si>
    <t>Nárůst (3. v. FP 2012/Skuteč. 2011) v %</t>
  </si>
  <si>
    <t>% podíl z výnosů celkem 3. verze FP 2012</t>
  </si>
  <si>
    <t>provozní transfery: ERP</t>
  </si>
  <si>
    <t>provozní transfery: okamžitá pomoc</t>
  </si>
  <si>
    <t>Včetně doúhrady výnosů ve výši 52 539</t>
  </si>
  <si>
    <t>Vyúčtování 2011</t>
  </si>
  <si>
    <t xml:space="preserve">Včetně doplatku lékařům </t>
  </si>
  <si>
    <t>vč veškerých bonifikací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</si>
</sst>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name val="Arial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9FF9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3" fontId="2" fillId="33" borderId="31" xfId="0" applyNumberFormat="1" applyFont="1" applyFill="1" applyBorder="1" applyAlignment="1">
      <alignment vertical="center" wrapText="1"/>
    </xf>
    <xf numFmtId="3" fontId="2" fillId="33" borderId="32" xfId="0" applyNumberFormat="1" applyFont="1" applyFill="1" applyBorder="1" applyAlignment="1">
      <alignment vertical="center" wrapText="1"/>
    </xf>
    <xf numFmtId="3" fontId="2" fillId="33" borderId="33" xfId="0" applyNumberFormat="1" applyFont="1" applyFill="1" applyBorder="1" applyAlignment="1">
      <alignment vertical="center" wrapText="1"/>
    </xf>
    <xf numFmtId="3" fontId="2" fillId="33" borderId="34" xfId="0" applyNumberFormat="1" applyFont="1" applyFill="1" applyBorder="1" applyAlignment="1">
      <alignment vertical="center" wrapText="1"/>
    </xf>
    <xf numFmtId="164" fontId="2" fillId="33" borderId="3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10" fontId="3" fillId="0" borderId="35" xfId="0" applyNumberFormat="1" applyFont="1" applyBorder="1" applyAlignment="1">
      <alignment vertical="center" wrapText="1"/>
    </xf>
    <xf numFmtId="10" fontId="3" fillId="0" borderId="21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10" fontId="3" fillId="0" borderId="12" xfId="0" applyNumberFormat="1" applyFont="1" applyBorder="1" applyAlignment="1">
      <alignment vertical="center" wrapText="1"/>
    </xf>
    <xf numFmtId="10" fontId="2" fillId="33" borderId="33" xfId="0" applyNumberFormat="1" applyFont="1" applyFill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1" xfId="46" applyFont="1" applyFill="1" applyBorder="1" applyAlignment="1">
      <alignment vertical="center" wrapText="1"/>
      <protection/>
    </xf>
    <xf numFmtId="0" fontId="3" fillId="0" borderId="42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38" xfId="46" applyFont="1" applyBorder="1" applyAlignment="1">
      <alignment vertical="center" wrapText="1"/>
      <protection/>
    </xf>
    <xf numFmtId="0" fontId="3" fillId="0" borderId="39" xfId="46" applyFont="1" applyBorder="1" applyAlignment="1">
      <alignment vertical="center" wrapText="1"/>
      <protection/>
    </xf>
    <xf numFmtId="0" fontId="3" fillId="0" borderId="40" xfId="46" applyFont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33" borderId="43" xfId="0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3" fontId="2" fillId="33" borderId="44" xfId="0" applyNumberFormat="1" applyFont="1" applyFill="1" applyBorder="1" applyAlignment="1">
      <alignment vertical="center" wrapText="1"/>
    </xf>
    <xf numFmtId="3" fontId="3" fillId="0" borderId="45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33" borderId="46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47" xfId="0" applyNumberFormat="1" applyFont="1" applyBorder="1" applyAlignment="1">
      <alignment vertical="center" wrapText="1"/>
    </xf>
    <xf numFmtId="3" fontId="2" fillId="33" borderId="30" xfId="0" applyNumberFormat="1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3" fontId="2" fillId="33" borderId="48" xfId="0" applyNumberFormat="1" applyFont="1" applyFill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0" fontId="2" fillId="33" borderId="49" xfId="0" applyNumberFormat="1" applyFont="1" applyFill="1" applyBorder="1" applyAlignment="1">
      <alignment vertical="center" wrapText="1"/>
    </xf>
    <xf numFmtId="164" fontId="3" fillId="0" borderId="35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0" fontId="2" fillId="33" borderId="29" xfId="0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 wrapText="1"/>
    </xf>
    <xf numFmtId="164" fontId="3" fillId="0" borderId="43" xfId="0" applyNumberFormat="1" applyFont="1" applyBorder="1" applyAlignment="1">
      <alignment vertical="center" wrapText="1"/>
    </xf>
    <xf numFmtId="10" fontId="2" fillId="33" borderId="50" xfId="0" applyNumberFormat="1" applyFont="1" applyFill="1" applyBorder="1" applyAlignment="1">
      <alignment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164" fontId="3" fillId="0" borderId="19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164" fontId="2" fillId="33" borderId="34" xfId="0" applyNumberFormat="1" applyFont="1" applyFill="1" applyBorder="1" applyAlignment="1">
      <alignment vertical="center" wrapText="1"/>
    </xf>
    <xf numFmtId="164" fontId="3" fillId="0" borderId="29" xfId="0" applyNumberFormat="1" applyFont="1" applyBorder="1" applyAlignment="1">
      <alignment vertical="center" wrapText="1"/>
    </xf>
    <xf numFmtId="164" fontId="2" fillId="33" borderId="48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3" fillId="0" borderId="22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Fill="1" applyBorder="1" applyAlignment="1">
      <alignment horizontal="right" vertical="center" wrapText="1"/>
    </xf>
    <xf numFmtId="164" fontId="3" fillId="0" borderId="53" xfId="0" applyNumberFormat="1" applyFont="1" applyFill="1" applyBorder="1" applyAlignment="1">
      <alignment horizontal="right" vertical="center" wrapText="1"/>
    </xf>
    <xf numFmtId="164" fontId="3" fillId="0" borderId="39" xfId="0" applyNumberFormat="1" applyFont="1" applyFill="1" applyBorder="1" applyAlignment="1">
      <alignment horizontal="right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164" fontId="2" fillId="33" borderId="50" xfId="0" applyNumberFormat="1" applyFont="1" applyFill="1" applyBorder="1" applyAlignment="1">
      <alignment vertical="center" wrapText="1"/>
    </xf>
    <xf numFmtId="164" fontId="2" fillId="33" borderId="54" xfId="0" applyNumberFormat="1" applyFont="1" applyFill="1" applyBorder="1" applyAlignment="1">
      <alignment vertical="center" wrapText="1"/>
    </xf>
    <xf numFmtId="10" fontId="3" fillId="0" borderId="37" xfId="0" applyNumberFormat="1" applyFont="1" applyBorder="1" applyAlignment="1">
      <alignment vertical="center" wrapText="1"/>
    </xf>
    <xf numFmtId="10" fontId="3" fillId="0" borderId="36" xfId="0" applyNumberFormat="1" applyFont="1" applyFill="1" applyBorder="1" applyAlignment="1">
      <alignment vertical="center" wrapText="1"/>
    </xf>
    <xf numFmtId="10" fontId="3" fillId="0" borderId="35" xfId="0" applyNumberFormat="1" applyFont="1" applyFill="1" applyBorder="1" applyAlignment="1">
      <alignment vertical="center" wrapText="1"/>
    </xf>
    <xf numFmtId="10" fontId="3" fillId="0" borderId="23" xfId="0" applyNumberFormat="1" applyFont="1" applyBorder="1" applyAlignment="1">
      <alignment vertical="center" wrapText="1"/>
    </xf>
    <xf numFmtId="10" fontId="3" fillId="0" borderId="19" xfId="0" applyNumberFormat="1" applyFont="1" applyFill="1" applyBorder="1" applyAlignment="1">
      <alignment vertical="center" wrapText="1"/>
    </xf>
    <xf numFmtId="10" fontId="3" fillId="0" borderId="21" xfId="0" applyNumberFormat="1" applyFont="1" applyFill="1" applyBorder="1" applyAlignment="1">
      <alignment vertical="center" wrapText="1"/>
    </xf>
    <xf numFmtId="10" fontId="3" fillId="0" borderId="43" xfId="0" applyNumberFormat="1" applyFont="1" applyBorder="1" applyAlignment="1">
      <alignment vertical="center" wrapText="1"/>
    </xf>
    <xf numFmtId="10" fontId="2" fillId="33" borderId="31" xfId="0" applyNumberFormat="1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3" fontId="3" fillId="0" borderId="55" xfId="0" applyNumberFormat="1" applyFont="1" applyBorder="1" applyAlignment="1">
      <alignment vertical="center" wrapText="1"/>
    </xf>
    <xf numFmtId="3" fontId="3" fillId="0" borderId="56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18" xfId="0" applyNumberFormat="1" applyFont="1" applyFill="1" applyBorder="1" applyAlignment="1">
      <alignment horizontal="right" vertical="center" wrapText="1"/>
    </xf>
    <xf numFmtId="3" fontId="3" fillId="0" borderId="57" xfId="0" applyNumberFormat="1" applyFont="1" applyBorder="1" applyAlignment="1">
      <alignment vertical="center" wrapText="1"/>
    </xf>
    <xf numFmtId="3" fontId="3" fillId="0" borderId="58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vertical="center" wrapText="1"/>
    </xf>
    <xf numFmtId="3" fontId="3" fillId="0" borderId="60" xfId="46" applyNumberFormat="1" applyFont="1" applyFill="1" applyBorder="1" applyProtection="1">
      <alignment/>
      <protection locked="0"/>
    </xf>
    <xf numFmtId="3" fontId="3" fillId="0" borderId="11" xfId="46" applyNumberFormat="1" applyFont="1" applyFill="1" applyBorder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61" xfId="0" applyNumberFormat="1" applyFont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shrinkToFit="1"/>
    </xf>
    <xf numFmtId="164" fontId="4" fillId="0" borderId="19" xfId="0" applyNumberFormat="1" applyFont="1" applyFill="1" applyBorder="1" applyAlignment="1">
      <alignment vertical="center" wrapText="1"/>
    </xf>
    <xf numFmtId="164" fontId="4" fillId="0" borderId="55" xfId="0" applyNumberFormat="1" applyFont="1" applyFill="1" applyBorder="1" applyAlignment="1">
      <alignment vertical="center" wrapText="1"/>
    </xf>
    <xf numFmtId="164" fontId="3" fillId="0" borderId="21" xfId="0" applyNumberFormat="1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center" wrapText="1"/>
    </xf>
    <xf numFmtId="164" fontId="3" fillId="0" borderId="55" xfId="0" applyNumberFormat="1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 wrapText="1"/>
    </xf>
    <xf numFmtId="164" fontId="3" fillId="0" borderId="25" xfId="0" applyNumberFormat="1" applyFont="1" applyFill="1" applyBorder="1" applyAlignment="1">
      <alignment vertical="center" wrapText="1"/>
    </xf>
    <xf numFmtId="164" fontId="3" fillId="0" borderId="56" xfId="0" applyNumberFormat="1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164" fontId="3" fillId="0" borderId="64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164" fontId="2" fillId="0" borderId="48" xfId="0" applyNumberFormat="1" applyFont="1" applyFill="1" applyBorder="1" applyAlignment="1">
      <alignment vertical="center" wrapText="1"/>
    </xf>
    <xf numFmtId="164" fontId="2" fillId="0" borderId="65" xfId="0" applyNumberFormat="1" applyFont="1" applyFill="1" applyBorder="1" applyAlignment="1">
      <alignment vertical="center" wrapText="1"/>
    </xf>
    <xf numFmtId="164" fontId="2" fillId="0" borderId="49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vertical="center" wrapText="1"/>
    </xf>
    <xf numFmtId="164" fontId="3" fillId="0" borderId="36" xfId="0" applyNumberFormat="1" applyFont="1" applyFill="1" applyBorder="1" applyAlignment="1">
      <alignment vertical="center" wrapText="1"/>
    </xf>
    <xf numFmtId="164" fontId="3" fillId="0" borderId="37" xfId="0" applyNumberFormat="1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vertical="center" wrapText="1"/>
    </xf>
    <xf numFmtId="164" fontId="3" fillId="0" borderId="2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vertical="center" wrapText="1"/>
    </xf>
    <xf numFmtId="164" fontId="3" fillId="0" borderId="47" xfId="0" applyNumberFormat="1" applyFont="1" applyFill="1" applyBorder="1" applyAlignment="1">
      <alignment vertical="center" wrapText="1"/>
    </xf>
    <xf numFmtId="164" fontId="3" fillId="0" borderId="66" xfId="0" applyNumberFormat="1" applyFont="1" applyFill="1" applyBorder="1" applyAlignment="1">
      <alignment vertical="center" wrapText="1"/>
    </xf>
    <xf numFmtId="164" fontId="3" fillId="0" borderId="57" xfId="0" applyNumberFormat="1" applyFont="1" applyFill="1" applyBorder="1" applyAlignment="1">
      <alignment vertical="center" wrapText="1"/>
    </xf>
    <xf numFmtId="164" fontId="3" fillId="0" borderId="67" xfId="0" applyNumberFormat="1" applyFont="1" applyFill="1" applyBorder="1" applyAlignment="1">
      <alignment vertical="center" wrapText="1"/>
    </xf>
    <xf numFmtId="164" fontId="3" fillId="0" borderId="59" xfId="0" applyNumberFormat="1" applyFont="1" applyFill="1" applyBorder="1" applyAlignment="1">
      <alignment vertical="center" wrapText="1"/>
    </xf>
    <xf numFmtId="164" fontId="3" fillId="0" borderId="43" xfId="0" applyNumberFormat="1" applyFont="1" applyFill="1" applyBorder="1" applyAlignment="1">
      <alignment vertical="center" wrapText="1"/>
    </xf>
    <xf numFmtId="164" fontId="2" fillId="0" borderId="31" xfId="0" applyNumberFormat="1" applyFont="1" applyFill="1" applyBorder="1" applyAlignment="1">
      <alignment vertical="center" wrapText="1"/>
    </xf>
    <xf numFmtId="164" fontId="2" fillId="0" borderId="46" xfId="0" applyNumberFormat="1" applyFont="1" applyFill="1" applyBorder="1" applyAlignment="1">
      <alignment vertical="center" wrapText="1"/>
    </xf>
    <xf numFmtId="164" fontId="2" fillId="0" borderId="34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 wrapText="1"/>
    </xf>
    <xf numFmtId="164" fontId="3" fillId="0" borderId="55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vertical="center" wrapText="1"/>
    </xf>
    <xf numFmtId="164" fontId="3" fillId="0" borderId="60" xfId="0" applyNumberFormat="1" applyFont="1" applyFill="1" applyBorder="1" applyAlignment="1">
      <alignment horizontal="right" vertical="center" wrapText="1"/>
    </xf>
    <xf numFmtId="164" fontId="3" fillId="0" borderId="24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Fill="1" applyBorder="1" applyAlignment="1">
      <alignment horizontal="right" vertical="center" wrapText="1"/>
    </xf>
    <xf numFmtId="164" fontId="3" fillId="0" borderId="29" xfId="0" applyNumberFormat="1" applyFont="1" applyFill="1" applyBorder="1" applyAlignment="1">
      <alignment horizontal="right" vertical="center" wrapText="1"/>
    </xf>
    <xf numFmtId="164" fontId="3" fillId="0" borderId="67" xfId="0" applyNumberFormat="1" applyFont="1" applyFill="1" applyBorder="1" applyAlignment="1">
      <alignment horizontal="right" vertical="center" wrapText="1"/>
    </xf>
    <xf numFmtId="164" fontId="3" fillId="0" borderId="59" xfId="0" applyNumberFormat="1" applyFont="1" applyFill="1" applyBorder="1" applyAlignment="1">
      <alignment horizontal="right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164" fontId="3" fillId="0" borderId="29" xfId="0" applyNumberFormat="1" applyFont="1" applyFill="1" applyBorder="1" applyAlignment="1">
      <alignment vertical="center" wrapText="1"/>
    </xf>
    <xf numFmtId="3" fontId="3" fillId="0" borderId="24" xfId="46" applyNumberFormat="1" applyFont="1" applyFill="1" applyBorder="1" applyProtection="1">
      <alignment/>
      <protection locked="0"/>
    </xf>
    <xf numFmtId="0" fontId="3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3" fontId="3" fillId="34" borderId="25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3" fontId="3" fillId="0" borderId="10" xfId="0" applyNumberFormat="1" applyFont="1" applyBorder="1" applyAlignment="1" applyProtection="1">
      <alignment/>
      <protection locked="0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/>
    </xf>
    <xf numFmtId="164" fontId="3" fillId="0" borderId="16" xfId="0" applyNumberFormat="1" applyFont="1" applyFill="1" applyBorder="1" applyAlignment="1">
      <alignment vertical="center" wrapText="1"/>
    </xf>
    <xf numFmtId="164" fontId="3" fillId="0" borderId="26" xfId="0" applyNumberFormat="1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 wrapText="1"/>
    </xf>
    <xf numFmtId="164" fontId="3" fillId="0" borderId="35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 applyProtection="1">
      <alignment/>
      <protection locked="0"/>
    </xf>
    <xf numFmtId="3" fontId="3" fillId="0" borderId="62" xfId="0" applyNumberFormat="1" applyFont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164" fontId="3" fillId="0" borderId="36" xfId="0" applyNumberFormat="1" applyFont="1" applyBorder="1" applyAlignment="1">
      <alignment vertical="center" wrapText="1"/>
    </xf>
    <xf numFmtId="164" fontId="3" fillId="0" borderId="37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4" fontId="3" fillId="0" borderId="48" xfId="0" applyNumberFormat="1" applyFont="1" applyBorder="1" applyAlignment="1">
      <alignment vertical="center" wrapText="1"/>
    </xf>
    <xf numFmtId="164" fontId="3" fillId="0" borderId="50" xfId="0" applyNumberFormat="1" applyFont="1" applyBorder="1" applyAlignment="1">
      <alignment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vertical="center" wrapText="1"/>
    </xf>
    <xf numFmtId="3" fontId="3" fillId="0" borderId="50" xfId="0" applyNumberFormat="1" applyFont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3" fillId="0" borderId="62" xfId="0" applyNumberFormat="1" applyFont="1" applyFill="1" applyBorder="1" applyAlignment="1">
      <alignment vertical="center" wrapText="1"/>
    </xf>
    <xf numFmtId="164" fontId="2" fillId="0" borderId="50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0" fontId="7" fillId="33" borderId="68" xfId="0" applyFont="1" applyFill="1" applyBorder="1" applyAlignment="1">
      <alignment horizontal="center" vertical="center" wrapText="1"/>
    </xf>
    <xf numFmtId="10" fontId="3" fillId="0" borderId="69" xfId="0" applyNumberFormat="1" applyFont="1" applyFill="1" applyBorder="1" applyAlignment="1">
      <alignment horizontal="right" vertical="center" wrapText="1"/>
    </xf>
    <xf numFmtId="10" fontId="3" fillId="0" borderId="70" xfId="0" applyNumberFormat="1" applyFont="1" applyFill="1" applyBorder="1" applyAlignment="1">
      <alignment horizontal="right" vertical="center" wrapText="1"/>
    </xf>
    <xf numFmtId="10" fontId="3" fillId="0" borderId="71" xfId="0" applyNumberFormat="1" applyFont="1" applyFill="1" applyBorder="1" applyAlignment="1">
      <alignment horizontal="right" vertical="center" wrapText="1"/>
    </xf>
    <xf numFmtId="10" fontId="2" fillId="33" borderId="68" xfId="0" applyNumberFormat="1" applyFont="1" applyFill="1" applyBorder="1" applyAlignment="1">
      <alignment vertical="center" wrapText="1"/>
    </xf>
    <xf numFmtId="0" fontId="7" fillId="33" borderId="41" xfId="0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right" vertical="center" wrapText="1"/>
    </xf>
    <xf numFmtId="3" fontId="3" fillId="0" borderId="37" xfId="46" applyNumberFormat="1" applyFont="1" applyFill="1" applyBorder="1" applyProtection="1">
      <alignment/>
      <protection locked="0"/>
    </xf>
    <xf numFmtId="3" fontId="3" fillId="0" borderId="23" xfId="46" applyNumberFormat="1" applyFont="1" applyFill="1" applyBorder="1" applyProtection="1">
      <alignment/>
      <protection locked="0"/>
    </xf>
    <xf numFmtId="3" fontId="3" fillId="0" borderId="29" xfId="46" applyNumberFormat="1" applyFont="1" applyFill="1" applyBorder="1" applyProtection="1">
      <alignment/>
      <protection locked="0"/>
    </xf>
    <xf numFmtId="0" fontId="2" fillId="33" borderId="40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3" fontId="6" fillId="0" borderId="18" xfId="0" applyNumberFormat="1" applyFont="1" applyBorder="1" applyAlignment="1" applyProtection="1">
      <alignment/>
      <protection locked="0"/>
    </xf>
    <xf numFmtId="164" fontId="2" fillId="35" borderId="33" xfId="0" applyNumberFormat="1" applyFont="1" applyFill="1" applyBorder="1" applyAlignment="1">
      <alignment vertical="center" wrapText="1"/>
    </xf>
    <xf numFmtId="3" fontId="3" fillId="36" borderId="27" xfId="0" applyNumberFormat="1" applyFont="1" applyFill="1" applyBorder="1" applyAlignment="1">
      <alignment vertical="center" wrapText="1"/>
    </xf>
    <xf numFmtId="164" fontId="6" fillId="0" borderId="21" xfId="0" applyNumberFormat="1" applyFont="1" applyBorder="1" applyAlignment="1">
      <alignment vertical="center" wrapText="1"/>
    </xf>
    <xf numFmtId="3" fontId="3" fillId="37" borderId="29" xfId="0" applyNumberFormat="1" applyFont="1" applyFill="1" applyBorder="1" applyAlignment="1">
      <alignment vertical="center" wrapText="1"/>
    </xf>
    <xf numFmtId="0" fontId="3" fillId="37" borderId="0" xfId="0" applyFont="1" applyFill="1" applyAlignment="1">
      <alignment vertical="center"/>
    </xf>
    <xf numFmtId="3" fontId="3" fillId="0" borderId="20" xfId="0" applyNumberFormat="1" applyFont="1" applyFill="1" applyBorder="1" applyAlignment="1">
      <alignment vertical="center" wrapText="1"/>
    </xf>
    <xf numFmtId="3" fontId="3" fillId="6" borderId="25" xfId="0" applyNumberFormat="1" applyFont="1" applyFill="1" applyBorder="1" applyAlignment="1">
      <alignment vertical="center" wrapText="1"/>
    </xf>
    <xf numFmtId="0" fontId="3" fillId="6" borderId="0" xfId="0" applyFont="1" applyFill="1" applyAlignment="1">
      <alignment vertical="center"/>
    </xf>
    <xf numFmtId="164" fontId="3" fillId="0" borderId="58" xfId="0" applyNumberFormat="1" applyFont="1" applyFill="1" applyBorder="1" applyAlignment="1">
      <alignment vertical="center" wrapText="1"/>
    </xf>
    <xf numFmtId="3" fontId="3" fillId="0" borderId="16" xfId="46" applyNumberFormat="1" applyFont="1" applyFill="1" applyBorder="1" applyProtection="1">
      <alignment/>
      <protection locked="0"/>
    </xf>
    <xf numFmtId="3" fontId="3" fillId="0" borderId="27" xfId="46" applyNumberFormat="1" applyFont="1" applyFill="1" applyBorder="1" applyProtection="1">
      <alignment/>
      <protection locked="0"/>
    </xf>
    <xf numFmtId="3" fontId="3" fillId="0" borderId="21" xfId="46" applyNumberFormat="1" applyFont="1" applyFill="1" applyBorder="1" applyProtection="1">
      <alignment/>
      <protection locked="0"/>
    </xf>
    <xf numFmtId="3" fontId="2" fillId="35" borderId="33" xfId="0" applyNumberFormat="1" applyFont="1" applyFill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19" xfId="0" applyNumberFormat="1" applyFont="1" applyFill="1" applyBorder="1" applyAlignment="1">
      <alignment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164" fontId="2" fillId="33" borderId="60" xfId="0" applyNumberFormat="1" applyFont="1" applyFill="1" applyBorder="1" applyAlignment="1">
      <alignment horizontal="center" vertical="center" wrapText="1"/>
    </xf>
    <xf numFmtId="164" fontId="2" fillId="33" borderId="72" xfId="0" applyNumberFormat="1" applyFont="1" applyFill="1" applyBorder="1" applyAlignment="1">
      <alignment horizontal="center" vertical="center" wrapText="1"/>
    </xf>
    <xf numFmtId="164" fontId="2" fillId="33" borderId="73" xfId="0" applyNumberFormat="1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left" vertical="center" wrapText="1"/>
    </xf>
    <xf numFmtId="0" fontId="2" fillId="33" borderId="74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74" xfId="46" applyFont="1" applyFill="1" applyBorder="1" applyAlignment="1">
      <alignment vertical="center" wrapText="1"/>
      <protection/>
    </xf>
    <xf numFmtId="0" fontId="3" fillId="0" borderId="54" xfId="0" applyFont="1" applyBorder="1" applyAlignment="1">
      <alignment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54" xfId="46" applyFont="1" applyFill="1" applyBorder="1" applyAlignment="1">
      <alignment vertical="center" wrapText="1"/>
      <protection/>
    </xf>
    <xf numFmtId="0" fontId="2" fillId="33" borderId="36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latby 2009_předpoklad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2"/>
  <sheetViews>
    <sheetView showGridLines="0" tabSelected="1" zoomScalePageLayoutView="0" workbookViewId="0" topLeftCell="A1">
      <selection activeCell="O10" sqref="O10"/>
    </sheetView>
  </sheetViews>
  <sheetFormatPr defaultColWidth="9.140625" defaultRowHeight="12.75"/>
  <cols>
    <col min="1" max="1" width="28.00390625" style="3" customWidth="1"/>
    <col min="2" max="21" width="7.140625" style="3" customWidth="1"/>
    <col min="22" max="16384" width="9.140625" style="3" customWidth="1"/>
  </cols>
  <sheetData>
    <row r="1" ht="13.5" thickBot="1">
      <c r="A1" s="31" t="s">
        <v>60</v>
      </c>
    </row>
    <row r="2" spans="1:13" ht="13.5" customHeight="1">
      <c r="A2" s="272" t="s">
        <v>68</v>
      </c>
      <c r="B2" s="256" t="s">
        <v>6</v>
      </c>
      <c r="C2" s="258"/>
      <c r="D2" s="258"/>
      <c r="E2" s="259"/>
      <c r="F2" s="256" t="s">
        <v>7</v>
      </c>
      <c r="G2" s="258"/>
      <c r="H2" s="258"/>
      <c r="I2" s="259"/>
      <c r="J2" s="256" t="s">
        <v>64</v>
      </c>
      <c r="K2" s="258"/>
      <c r="L2" s="258"/>
      <c r="M2" s="259"/>
    </row>
    <row r="3" spans="1:13" ht="27" thickBot="1">
      <c r="A3" s="273"/>
      <c r="B3" s="5" t="s">
        <v>93</v>
      </c>
      <c r="C3" s="54" t="s">
        <v>87</v>
      </c>
      <c r="D3" s="54" t="s">
        <v>88</v>
      </c>
      <c r="E3" s="212" t="s">
        <v>90</v>
      </c>
      <c r="F3" s="5" t="s">
        <v>93</v>
      </c>
      <c r="G3" s="54" t="s">
        <v>87</v>
      </c>
      <c r="H3" s="54" t="s">
        <v>88</v>
      </c>
      <c r="I3" s="212" t="s">
        <v>90</v>
      </c>
      <c r="J3" s="5" t="s">
        <v>93</v>
      </c>
      <c r="K3" s="211" t="s">
        <v>87</v>
      </c>
      <c r="L3" s="211" t="s">
        <v>88</v>
      </c>
      <c r="M3" s="212" t="s">
        <v>90</v>
      </c>
    </row>
    <row r="4" spans="1:13" s="53" customFormat="1" ht="12.75">
      <c r="A4" s="59" t="s">
        <v>61</v>
      </c>
      <c r="B4" s="116">
        <v>18557</v>
      </c>
      <c r="C4" s="123">
        <v>18457</v>
      </c>
      <c r="D4" s="123">
        <f>C4</f>
        <v>18457</v>
      </c>
      <c r="E4" s="117">
        <v>18195.8</v>
      </c>
      <c r="F4" s="118">
        <v>18646</v>
      </c>
      <c r="G4" s="119">
        <v>16886</v>
      </c>
      <c r="H4" s="123">
        <f>G4</f>
        <v>16886</v>
      </c>
      <c r="I4" s="117">
        <v>17300.4</v>
      </c>
      <c r="J4" s="206">
        <f aca="true" t="shared" si="0" ref="J4:M5">F4-B4</f>
        <v>89</v>
      </c>
      <c r="K4" s="207">
        <f t="shared" si="0"/>
        <v>-1571</v>
      </c>
      <c r="L4" s="207">
        <f t="shared" si="0"/>
        <v>-1571</v>
      </c>
      <c r="M4" s="202">
        <f t="shared" si="0"/>
        <v>-895.3999999999978</v>
      </c>
    </row>
    <row r="5" spans="1:13" s="53" customFormat="1" ht="12.75">
      <c r="A5" s="59" t="s">
        <v>62</v>
      </c>
      <c r="B5" s="116">
        <v>11280.56</v>
      </c>
      <c r="C5" s="123">
        <v>11649</v>
      </c>
      <c r="D5" s="123">
        <f>C5</f>
        <v>11649</v>
      </c>
      <c r="E5" s="117">
        <v>11623.8</v>
      </c>
      <c r="F5" s="118">
        <v>11415.65</v>
      </c>
      <c r="G5" s="119">
        <v>11043</v>
      </c>
      <c r="H5" s="123">
        <f>G5</f>
        <v>11043</v>
      </c>
      <c r="I5" s="117">
        <v>11094.52</v>
      </c>
      <c r="J5" s="11">
        <f t="shared" si="0"/>
        <v>135.09000000000015</v>
      </c>
      <c r="K5" s="122">
        <f t="shared" si="0"/>
        <v>-606</v>
      </c>
      <c r="L5" s="122">
        <f t="shared" si="0"/>
        <v>-606</v>
      </c>
      <c r="M5" s="138">
        <f t="shared" si="0"/>
        <v>-529.2799999999988</v>
      </c>
    </row>
    <row r="6" spans="1:13" ht="12.75">
      <c r="A6" s="40" t="s">
        <v>1</v>
      </c>
      <c r="B6" s="6">
        <v>791487.9354000001</v>
      </c>
      <c r="C6" s="10">
        <v>807100</v>
      </c>
      <c r="D6" s="10">
        <v>807100</v>
      </c>
      <c r="E6" s="204">
        <v>795181.12</v>
      </c>
      <c r="F6" s="130">
        <v>793286.5059699998</v>
      </c>
      <c r="G6" s="7">
        <v>768661.963</v>
      </c>
      <c r="H6" s="10">
        <v>786887.6353000001</v>
      </c>
      <c r="I6" s="8">
        <v>795181.5039</v>
      </c>
      <c r="J6" s="11">
        <f aca="true" t="shared" si="1" ref="J6:L11">F6-B6</f>
        <v>1798.5705699997488</v>
      </c>
      <c r="K6" s="122">
        <f t="shared" si="1"/>
        <v>-38438.03700000001</v>
      </c>
      <c r="L6" s="122">
        <f t="shared" si="1"/>
        <v>-20212.36469999992</v>
      </c>
      <c r="M6" s="138">
        <f aca="true" t="shared" si="2" ref="M6:M11">I6-E6</f>
        <v>0.3839000000152737</v>
      </c>
    </row>
    <row r="7" spans="1:13" ht="12.75">
      <c r="A7" s="41" t="s">
        <v>2</v>
      </c>
      <c r="B7" s="13">
        <v>1161784.93263</v>
      </c>
      <c r="C7" s="17">
        <v>1116330.66988</v>
      </c>
      <c r="D7" s="17">
        <v>1151266.1878799999</v>
      </c>
      <c r="E7" s="15">
        <v>1148544.9674017092</v>
      </c>
      <c r="F7" s="203">
        <v>1172091.3545300008</v>
      </c>
      <c r="G7" s="16">
        <v>1094930.188738</v>
      </c>
      <c r="H7" s="17">
        <v>1129866.142858</v>
      </c>
      <c r="I7" s="8">
        <v>1148545.14984</v>
      </c>
      <c r="J7" s="11">
        <f t="shared" si="1"/>
        <v>10306.421900000889</v>
      </c>
      <c r="K7" s="122">
        <f t="shared" si="1"/>
        <v>-21400.48114199983</v>
      </c>
      <c r="L7" s="122">
        <f t="shared" si="1"/>
        <v>-21400.04502199986</v>
      </c>
      <c r="M7" s="138">
        <f t="shared" si="2"/>
        <v>0.18243829091079533</v>
      </c>
    </row>
    <row r="8" spans="1:13" ht="12.75">
      <c r="A8" s="41" t="s">
        <v>5</v>
      </c>
      <c r="B8" s="13">
        <v>703630.6100000001</v>
      </c>
      <c r="C8" s="17">
        <v>718407</v>
      </c>
      <c r="D8" s="17">
        <v>701126</v>
      </c>
      <c r="E8" s="8">
        <v>710463.26</v>
      </c>
      <c r="F8" s="9">
        <v>703722.6975</v>
      </c>
      <c r="G8" s="14">
        <v>691865.58</v>
      </c>
      <c r="H8" s="17">
        <v>701126.206</v>
      </c>
      <c r="I8" s="8">
        <v>710463.26</v>
      </c>
      <c r="J8" s="11">
        <f t="shared" si="1"/>
        <v>92.08749999990687</v>
      </c>
      <c r="K8" s="122">
        <f t="shared" si="1"/>
        <v>-26541.420000000042</v>
      </c>
      <c r="L8" s="122">
        <f t="shared" si="1"/>
        <v>0.20600000000558794</v>
      </c>
      <c r="M8" s="138">
        <f t="shared" si="2"/>
        <v>0</v>
      </c>
    </row>
    <row r="9" spans="1:13" ht="12.75">
      <c r="A9" s="41" t="s">
        <v>3</v>
      </c>
      <c r="B9" s="13">
        <v>508077.74691000005</v>
      </c>
      <c r="C9" s="17">
        <v>510900</v>
      </c>
      <c r="D9" s="17">
        <v>520200</v>
      </c>
      <c r="E9" s="15">
        <v>511497.58400000003</v>
      </c>
      <c r="F9" s="16">
        <v>508332.31615999993</v>
      </c>
      <c r="G9" s="14">
        <v>500417.667</v>
      </c>
      <c r="H9" s="17">
        <v>504275.692</v>
      </c>
      <c r="I9" s="8">
        <v>511497.58499999996</v>
      </c>
      <c r="J9" s="11">
        <f t="shared" si="1"/>
        <v>254.56924999988405</v>
      </c>
      <c r="K9" s="122">
        <f t="shared" si="1"/>
        <v>-10482.332999999984</v>
      </c>
      <c r="L9" s="122">
        <f t="shared" si="1"/>
        <v>-15924.30800000002</v>
      </c>
      <c r="M9" s="138">
        <f t="shared" si="2"/>
        <v>0.0009999999310821295</v>
      </c>
    </row>
    <row r="10" spans="1:13" ht="12.75">
      <c r="A10" s="42" t="s">
        <v>4</v>
      </c>
      <c r="B10" s="20">
        <v>709808.7664</v>
      </c>
      <c r="C10" s="24">
        <v>707324.53784</v>
      </c>
      <c r="D10" s="24">
        <v>729098.4246856499</v>
      </c>
      <c r="E10" s="22">
        <v>708095.08809</v>
      </c>
      <c r="F10" s="254">
        <v>710083.2932600001</v>
      </c>
      <c r="G10" s="21">
        <v>707324.7862266001</v>
      </c>
      <c r="H10" s="24">
        <v>729098.4246859648</v>
      </c>
      <c r="I10" s="15">
        <v>708095.0880924339</v>
      </c>
      <c r="J10" s="11">
        <f t="shared" si="1"/>
        <v>274.5268600001</v>
      </c>
      <c r="K10" s="122">
        <f t="shared" si="1"/>
        <v>0.2483866000548005</v>
      </c>
      <c r="L10" s="122">
        <f t="shared" si="1"/>
        <v>3.1490344554185867E-07</v>
      </c>
      <c r="M10" s="138">
        <f t="shared" si="2"/>
        <v>2.433895133435726E-06</v>
      </c>
    </row>
    <row r="11" spans="1:13" ht="13.5" thickBot="1">
      <c r="A11" s="42" t="s">
        <v>63</v>
      </c>
      <c r="B11" s="20">
        <v>269141.20999999996</v>
      </c>
      <c r="C11" s="24">
        <v>271009.5</v>
      </c>
      <c r="D11" s="24">
        <v>273393.5</v>
      </c>
      <c r="E11" s="22">
        <v>274072.92</v>
      </c>
      <c r="F11" s="23">
        <v>269141.20736</v>
      </c>
      <c r="G11" s="21">
        <v>256213</v>
      </c>
      <c r="H11" s="24">
        <v>270262</v>
      </c>
      <c r="I11" s="204">
        <v>273014.4</v>
      </c>
      <c r="J11" s="209">
        <f t="shared" si="1"/>
        <v>-0.002639999962411821</v>
      </c>
      <c r="K11" s="210">
        <f t="shared" si="1"/>
        <v>-14796.5</v>
      </c>
      <c r="L11" s="210">
        <f t="shared" si="1"/>
        <v>-3131.5</v>
      </c>
      <c r="M11" s="138">
        <f t="shared" si="2"/>
        <v>-1058.5199999999604</v>
      </c>
    </row>
    <row r="12" spans="1:13" s="31" customFormat="1" ht="13.5" thickBot="1">
      <c r="A12" s="43" t="s">
        <v>0</v>
      </c>
      <c r="B12" s="26">
        <f aca="true" t="shared" si="3" ref="B12:L12">SUM(B4:B11)</f>
        <v>4173768.7613400007</v>
      </c>
      <c r="C12" s="29">
        <f>SUM(C4:C11)</f>
        <v>4161177.70772</v>
      </c>
      <c r="D12" s="29">
        <f>SUM(D4:D11)</f>
        <v>4212290.11256565</v>
      </c>
      <c r="E12" s="28">
        <f>SUM(E4:E11)</f>
        <v>4177674.5394917084</v>
      </c>
      <c r="F12" s="60">
        <f t="shared" si="3"/>
        <v>4186719.0247800006</v>
      </c>
      <c r="G12" s="27">
        <f t="shared" si="3"/>
        <v>4047342.1849646</v>
      </c>
      <c r="H12" s="29">
        <f>SUM(H4:H11)</f>
        <v>4149445.1008439646</v>
      </c>
      <c r="I12" s="28">
        <f>SUM(I4:I11)</f>
        <v>4175191.906832434</v>
      </c>
      <c r="J12" s="30">
        <f t="shared" si="3"/>
        <v>12950.263440000566</v>
      </c>
      <c r="K12" s="91">
        <f t="shared" si="3"/>
        <v>-113835.52275539981</v>
      </c>
      <c r="L12" s="91">
        <f t="shared" si="3"/>
        <v>-62845.01172168489</v>
      </c>
      <c r="M12" s="241">
        <f>SUM(M4:M11)</f>
        <v>-2482.632659275205</v>
      </c>
    </row>
    <row r="13" ht="12.75" customHeight="1"/>
    <row r="14" ht="12.75">
      <c r="A14" s="31" t="s">
        <v>33</v>
      </c>
    </row>
    <row r="15" ht="13.5" thickBot="1">
      <c r="A15" s="31" t="s">
        <v>8</v>
      </c>
    </row>
    <row r="16" spans="1:17" ht="12" customHeight="1">
      <c r="A16" s="270" t="s">
        <v>9</v>
      </c>
      <c r="B16" s="256" t="s">
        <v>65</v>
      </c>
      <c r="C16" s="258"/>
      <c r="D16" s="258"/>
      <c r="E16" s="259"/>
      <c r="F16" s="256" t="s">
        <v>66</v>
      </c>
      <c r="G16" s="258"/>
      <c r="H16" s="258"/>
      <c r="I16" s="259"/>
      <c r="J16" s="256" t="s">
        <v>1</v>
      </c>
      <c r="K16" s="258"/>
      <c r="L16" s="258"/>
      <c r="M16" s="258"/>
      <c r="N16" s="275" t="s">
        <v>2</v>
      </c>
      <c r="O16" s="276"/>
      <c r="P16" s="276"/>
      <c r="Q16" s="277"/>
    </row>
    <row r="17" spans="1:17" ht="27" thickBot="1">
      <c r="A17" s="271"/>
      <c r="B17" s="5" t="s">
        <v>93</v>
      </c>
      <c r="C17" s="54" t="s">
        <v>87</v>
      </c>
      <c r="D17" s="54" t="s">
        <v>88</v>
      </c>
      <c r="E17" s="212" t="s">
        <v>90</v>
      </c>
      <c r="F17" s="5" t="s">
        <v>93</v>
      </c>
      <c r="G17" s="54" t="s">
        <v>87</v>
      </c>
      <c r="H17" s="54" t="s">
        <v>88</v>
      </c>
      <c r="I17" s="212" t="s">
        <v>90</v>
      </c>
      <c r="J17" s="5" t="s">
        <v>93</v>
      </c>
      <c r="K17" s="54" t="s">
        <v>87</v>
      </c>
      <c r="L17" s="54" t="s">
        <v>88</v>
      </c>
      <c r="M17" s="212" t="s">
        <v>90</v>
      </c>
      <c r="N17" s="5" t="s">
        <v>93</v>
      </c>
      <c r="O17" s="205" t="s">
        <v>87</v>
      </c>
      <c r="P17" s="205" t="s">
        <v>88</v>
      </c>
      <c r="Q17" s="213" t="s">
        <v>90</v>
      </c>
    </row>
    <row r="18" spans="1:22" ht="12.75">
      <c r="A18" s="48" t="s">
        <v>10</v>
      </c>
      <c r="B18" s="6">
        <v>0</v>
      </c>
      <c r="C18" s="61">
        <v>0</v>
      </c>
      <c r="D18" s="10">
        <v>0</v>
      </c>
      <c r="E18" s="8"/>
      <c r="F18" s="6">
        <v>0</v>
      </c>
      <c r="G18" s="61">
        <v>0</v>
      </c>
      <c r="H18" s="10">
        <v>0</v>
      </c>
      <c r="I18" s="8"/>
      <c r="J18" s="127">
        <v>480935.0877</v>
      </c>
      <c r="K18" s="125">
        <v>478141.44</v>
      </c>
      <c r="L18" s="10">
        <v>491970.45780000003</v>
      </c>
      <c r="M18" s="10">
        <v>492465.8178</v>
      </c>
      <c r="N18" s="13">
        <v>850438.4813300007</v>
      </c>
      <c r="O18" s="14">
        <v>842844.25809</v>
      </c>
      <c r="P18" s="246">
        <f>O18</f>
        <v>842844.25809</v>
      </c>
      <c r="Q18" s="222">
        <v>868508.2793099999</v>
      </c>
      <c r="R18" s="198"/>
      <c r="S18" s="53"/>
      <c r="T18" s="53"/>
      <c r="U18" s="53"/>
      <c r="V18" s="53"/>
    </row>
    <row r="19" spans="1:17" ht="12.75">
      <c r="A19" s="49" t="s">
        <v>11</v>
      </c>
      <c r="B19" s="13">
        <v>0</v>
      </c>
      <c r="C19" s="120">
        <v>0</v>
      </c>
      <c r="D19" s="17">
        <v>0</v>
      </c>
      <c r="E19" s="15"/>
      <c r="F19" s="13">
        <v>0</v>
      </c>
      <c r="G19" s="120">
        <v>0</v>
      </c>
      <c r="H19" s="17">
        <v>0</v>
      </c>
      <c r="I19" s="15"/>
      <c r="J19" s="128">
        <v>30814.32678</v>
      </c>
      <c r="K19" s="14">
        <v>23502.78</v>
      </c>
      <c r="L19" s="17">
        <v>24192.949800000002</v>
      </c>
      <c r="M19" s="17">
        <v>24192.949800000002</v>
      </c>
      <c r="N19" s="13">
        <v>15668.813619999995</v>
      </c>
      <c r="O19" s="14">
        <v>16939.800669999997</v>
      </c>
      <c r="P19" s="14">
        <f>O19</f>
        <v>16939.800669999997</v>
      </c>
      <c r="Q19" s="15">
        <v>17471.883</v>
      </c>
    </row>
    <row r="20" spans="1:17" ht="12.75">
      <c r="A20" s="49" t="s">
        <v>35</v>
      </c>
      <c r="B20" s="13">
        <v>0</v>
      </c>
      <c r="C20" s="120">
        <v>0</v>
      </c>
      <c r="D20" s="17">
        <v>0</v>
      </c>
      <c r="E20" s="15"/>
      <c r="F20" s="13">
        <v>0</v>
      </c>
      <c r="G20" s="120">
        <f>SUM(F14)</f>
        <v>0</v>
      </c>
      <c r="H20" s="17">
        <v>0</v>
      </c>
      <c r="I20" s="15"/>
      <c r="J20" s="128">
        <v>9722.81651</v>
      </c>
      <c r="K20" s="14">
        <v>8443.17</v>
      </c>
      <c r="L20" s="17">
        <v>8695.6482</v>
      </c>
      <c r="M20" s="17">
        <v>8695.6482</v>
      </c>
      <c r="N20" s="13">
        <v>22179.280259999992</v>
      </c>
      <c r="O20" s="14">
        <v>19541.379650000006</v>
      </c>
      <c r="P20" s="14">
        <f aca="true" t="shared" si="4" ref="P20:P28">O20</f>
        <v>19541.379650000006</v>
      </c>
      <c r="Q20" s="15">
        <v>19439.04584</v>
      </c>
    </row>
    <row r="21" spans="1:17" ht="12.75">
      <c r="A21" s="49" t="s">
        <v>12</v>
      </c>
      <c r="B21" s="13">
        <v>0</v>
      </c>
      <c r="C21" s="120">
        <v>0</v>
      </c>
      <c r="D21" s="17">
        <v>0</v>
      </c>
      <c r="E21" s="15"/>
      <c r="F21" s="13">
        <v>0</v>
      </c>
      <c r="G21" s="120">
        <v>0</v>
      </c>
      <c r="H21" s="17">
        <v>0</v>
      </c>
      <c r="I21" s="15"/>
      <c r="J21" s="128">
        <v>12437.12055</v>
      </c>
      <c r="K21" s="14">
        <v>15113.84</v>
      </c>
      <c r="L21" s="17">
        <v>15564.222800000001</v>
      </c>
      <c r="M21" s="17">
        <v>15564.222800000001</v>
      </c>
      <c r="N21" s="13">
        <v>11426.097990000013</v>
      </c>
      <c r="O21" s="14">
        <v>12061.15985</v>
      </c>
      <c r="P21" s="14">
        <f t="shared" si="4"/>
        <v>12061.15985</v>
      </c>
      <c r="Q21" s="15">
        <v>11429.727990000012</v>
      </c>
    </row>
    <row r="22" spans="1:17" ht="12.75">
      <c r="A22" s="49" t="s">
        <v>13</v>
      </c>
      <c r="B22" s="13">
        <v>0</v>
      </c>
      <c r="C22" s="120">
        <v>0</v>
      </c>
      <c r="D22" s="17">
        <v>0</v>
      </c>
      <c r="E22" s="15"/>
      <c r="F22" s="13">
        <v>0</v>
      </c>
      <c r="G22" s="120">
        <v>0</v>
      </c>
      <c r="H22" s="17">
        <v>0</v>
      </c>
      <c r="I22" s="15"/>
      <c r="J22" s="128">
        <v>0</v>
      </c>
      <c r="K22" s="14">
        <v>126.44</v>
      </c>
      <c r="L22" s="17">
        <v>130.22390000000001</v>
      </c>
      <c r="M22" s="17">
        <v>130.22390000000001</v>
      </c>
      <c r="N22" s="13">
        <v>120</v>
      </c>
      <c r="O22" s="14"/>
      <c r="P22" s="14">
        <f t="shared" si="4"/>
        <v>0</v>
      </c>
      <c r="Q22" s="15">
        <v>120</v>
      </c>
    </row>
    <row r="23" spans="1:17" ht="12.75">
      <c r="A23" s="49" t="s">
        <v>14</v>
      </c>
      <c r="B23" s="13">
        <v>0</v>
      </c>
      <c r="C23" s="120">
        <v>0</v>
      </c>
      <c r="D23" s="17">
        <v>0</v>
      </c>
      <c r="E23" s="15"/>
      <c r="F23" s="13">
        <v>0</v>
      </c>
      <c r="G23" s="120">
        <v>0</v>
      </c>
      <c r="H23" s="17">
        <v>0</v>
      </c>
      <c r="I23" s="15"/>
      <c r="J23" s="128">
        <v>44037.54868</v>
      </c>
      <c r="K23" s="14">
        <v>38702.44</v>
      </c>
      <c r="L23" s="17">
        <v>39850.998400000004</v>
      </c>
      <c r="M23" s="17">
        <v>40354.16</v>
      </c>
      <c r="N23" s="13">
        <v>36992.69609000002</v>
      </c>
      <c r="O23" s="14">
        <v>43844.546369999975</v>
      </c>
      <c r="P23" s="14">
        <f t="shared" si="4"/>
        <v>43844.546369999975</v>
      </c>
      <c r="Q23" s="15">
        <v>44290.556000000004</v>
      </c>
    </row>
    <row r="24" spans="1:17" ht="12.75">
      <c r="A24" s="49" t="s">
        <v>15</v>
      </c>
      <c r="B24" s="13">
        <v>0</v>
      </c>
      <c r="C24" s="120">
        <v>0</v>
      </c>
      <c r="D24" s="17">
        <v>0</v>
      </c>
      <c r="E24" s="15"/>
      <c r="F24" s="13">
        <v>0</v>
      </c>
      <c r="G24" s="120">
        <v>0</v>
      </c>
      <c r="H24" s="17">
        <v>0</v>
      </c>
      <c r="I24" s="15"/>
      <c r="J24" s="128">
        <v>119.64002</v>
      </c>
      <c r="K24" s="14">
        <v>209.36</v>
      </c>
      <c r="L24" s="17">
        <v>214.4735</v>
      </c>
      <c r="M24" s="17">
        <v>214.4735</v>
      </c>
      <c r="N24" s="13">
        <v>83.40761</v>
      </c>
      <c r="O24" s="14">
        <v>220.50034000000008</v>
      </c>
      <c r="P24" s="14">
        <f t="shared" si="4"/>
        <v>220.50034000000008</v>
      </c>
      <c r="Q24" s="15">
        <v>83.40761</v>
      </c>
    </row>
    <row r="25" spans="1:17" ht="12.75">
      <c r="A25" s="49" t="s">
        <v>16</v>
      </c>
      <c r="B25" s="13">
        <v>0</v>
      </c>
      <c r="C25" s="120">
        <v>0</v>
      </c>
      <c r="D25" s="17">
        <v>0</v>
      </c>
      <c r="E25" s="15"/>
      <c r="F25" s="13">
        <v>0</v>
      </c>
      <c r="G25" s="120">
        <v>0</v>
      </c>
      <c r="H25" s="17">
        <v>0</v>
      </c>
      <c r="I25" s="15"/>
      <c r="J25" s="128">
        <v>55403.61698</v>
      </c>
      <c r="K25" s="14">
        <v>51630.64</v>
      </c>
      <c r="L25" s="17">
        <v>53152.5679</v>
      </c>
      <c r="M25" s="17">
        <v>53152.5679</v>
      </c>
      <c r="N25" s="13">
        <v>9138.56331</v>
      </c>
      <c r="O25" s="14">
        <v>4290.508780000004</v>
      </c>
      <c r="P25" s="14">
        <f t="shared" si="4"/>
        <v>4290.508780000004</v>
      </c>
      <c r="Q25" s="15">
        <v>9139.46331</v>
      </c>
    </row>
    <row r="26" spans="1:17" ht="12.75">
      <c r="A26" s="50" t="s">
        <v>82</v>
      </c>
      <c r="B26" s="20">
        <v>0</v>
      </c>
      <c r="C26" s="121">
        <v>0</v>
      </c>
      <c r="D26" s="24">
        <v>0</v>
      </c>
      <c r="E26" s="22"/>
      <c r="F26" s="20">
        <v>0</v>
      </c>
      <c r="G26" s="121">
        <v>0</v>
      </c>
      <c r="H26" s="24">
        <v>0</v>
      </c>
      <c r="I26" s="22"/>
      <c r="J26" s="189"/>
      <c r="K26" s="24"/>
      <c r="L26" s="24"/>
      <c r="M26" s="24"/>
      <c r="N26" s="13"/>
      <c r="O26" s="14"/>
      <c r="P26" s="14">
        <f t="shared" si="4"/>
        <v>0</v>
      </c>
      <c r="Q26" s="15"/>
    </row>
    <row r="27" spans="1:17" ht="12.75">
      <c r="A27" s="50" t="s">
        <v>83</v>
      </c>
      <c r="B27" s="20">
        <v>0</v>
      </c>
      <c r="C27" s="121">
        <v>0</v>
      </c>
      <c r="D27" s="24">
        <v>0</v>
      </c>
      <c r="E27" s="22"/>
      <c r="F27" s="20">
        <v>0</v>
      </c>
      <c r="G27" s="121">
        <v>0</v>
      </c>
      <c r="H27" s="24">
        <v>0</v>
      </c>
      <c r="I27" s="22"/>
      <c r="J27" s="189"/>
      <c r="K27" s="24"/>
      <c r="L27" s="24"/>
      <c r="M27" s="24"/>
      <c r="N27" s="13"/>
      <c r="O27" s="14"/>
      <c r="P27" s="14">
        <f t="shared" si="4"/>
        <v>0</v>
      </c>
      <c r="Q27" s="15"/>
    </row>
    <row r="28" spans="1:21" ht="13.5" thickBot="1">
      <c r="A28" s="50" t="s">
        <v>17</v>
      </c>
      <c r="B28" s="20">
        <v>0</v>
      </c>
      <c r="C28" s="121">
        <f>SUM(C20)</f>
        <v>0</v>
      </c>
      <c r="D28" s="24">
        <v>0</v>
      </c>
      <c r="E28" s="22"/>
      <c r="F28" s="20">
        <v>0</v>
      </c>
      <c r="G28" s="121">
        <v>0</v>
      </c>
      <c r="H28" s="24">
        <v>0</v>
      </c>
      <c r="I28" s="22"/>
      <c r="J28" s="20">
        <v>12859.41798</v>
      </c>
      <c r="K28" s="24">
        <v>10808</v>
      </c>
      <c r="L28" s="24">
        <v>11132.24</v>
      </c>
      <c r="M28" s="24">
        <v>11132.24</v>
      </c>
      <c r="N28" s="193">
        <v>52866.41</v>
      </c>
      <c r="O28" s="21">
        <v>10163</v>
      </c>
      <c r="P28" s="126">
        <f t="shared" si="4"/>
        <v>10163</v>
      </c>
      <c r="Q28" s="242">
        <v>12396.41</v>
      </c>
      <c r="R28" s="194" t="s">
        <v>100</v>
      </c>
      <c r="S28" s="195"/>
      <c r="T28" s="195"/>
      <c r="U28" s="195"/>
    </row>
    <row r="29" spans="1:21" ht="13.5" thickBot="1">
      <c r="A29" s="44" t="s">
        <v>0</v>
      </c>
      <c r="B29" s="66">
        <f aca="true" t="shared" si="5" ref="B29:P29">SUM(B18:B28)</f>
        <v>0</v>
      </c>
      <c r="C29" s="29">
        <f t="shared" si="5"/>
        <v>0</v>
      </c>
      <c r="D29" s="29">
        <f t="shared" si="5"/>
        <v>0</v>
      </c>
      <c r="E29" s="28">
        <f>SUM(E18:E28)</f>
        <v>0</v>
      </c>
      <c r="F29" s="66">
        <f t="shared" si="5"/>
        <v>0</v>
      </c>
      <c r="G29" s="29">
        <f t="shared" si="5"/>
        <v>0</v>
      </c>
      <c r="H29" s="27">
        <f t="shared" si="5"/>
        <v>0</v>
      </c>
      <c r="I29" s="28">
        <f>SUM(I18:I28)</f>
        <v>0</v>
      </c>
      <c r="J29" s="26">
        <f t="shared" si="5"/>
        <v>646329.5752000001</v>
      </c>
      <c r="K29" s="29">
        <f t="shared" si="5"/>
        <v>626678.1099999999</v>
      </c>
      <c r="L29" s="29">
        <f t="shared" si="5"/>
        <v>644903.7823000001</v>
      </c>
      <c r="M29" s="29">
        <f>SUM(M18:M28)</f>
        <v>645902.3039</v>
      </c>
      <c r="N29" s="26">
        <f t="shared" si="5"/>
        <v>998913.7502100008</v>
      </c>
      <c r="O29" s="27">
        <f t="shared" si="5"/>
        <v>949905.1537500002</v>
      </c>
      <c r="P29" s="27">
        <f t="shared" si="5"/>
        <v>949905.1537500002</v>
      </c>
      <c r="Q29" s="28">
        <f>SUM(Q18:Q28)</f>
        <v>982878.77306</v>
      </c>
      <c r="R29" s="263" t="s">
        <v>101</v>
      </c>
      <c r="S29" s="264"/>
      <c r="T29" s="264"/>
      <c r="U29" s="264"/>
    </row>
    <row r="30" ht="12.75" customHeight="1" thickBot="1"/>
    <row r="31" spans="1:21" ht="13.5" customHeight="1">
      <c r="A31" s="270" t="s">
        <v>9</v>
      </c>
      <c r="B31" s="256" t="s">
        <v>18</v>
      </c>
      <c r="C31" s="258"/>
      <c r="D31" s="258"/>
      <c r="E31" s="259"/>
      <c r="F31" s="256" t="s">
        <v>3</v>
      </c>
      <c r="G31" s="258"/>
      <c r="H31" s="258"/>
      <c r="I31" s="259"/>
      <c r="J31" s="256" t="s">
        <v>4</v>
      </c>
      <c r="K31" s="258"/>
      <c r="L31" s="258"/>
      <c r="M31" s="259"/>
      <c r="N31" s="256" t="s">
        <v>63</v>
      </c>
      <c r="O31" s="258"/>
      <c r="P31" s="258"/>
      <c r="Q31" s="258"/>
      <c r="R31" s="256" t="s">
        <v>67</v>
      </c>
      <c r="S31" s="258"/>
      <c r="T31" s="258"/>
      <c r="U31" s="259"/>
    </row>
    <row r="32" spans="1:21" ht="27" customHeight="1" thickBot="1">
      <c r="A32" s="271"/>
      <c r="B32" s="5" t="s">
        <v>93</v>
      </c>
      <c r="C32" s="54" t="s">
        <v>87</v>
      </c>
      <c r="D32" s="54" t="s">
        <v>88</v>
      </c>
      <c r="E32" s="212" t="s">
        <v>90</v>
      </c>
      <c r="F32" s="5" t="s">
        <v>93</v>
      </c>
      <c r="G32" s="54" t="s">
        <v>87</v>
      </c>
      <c r="H32" s="54" t="s">
        <v>88</v>
      </c>
      <c r="I32" s="212" t="s">
        <v>90</v>
      </c>
      <c r="J32" s="5" t="s">
        <v>93</v>
      </c>
      <c r="K32" s="54" t="s">
        <v>87</v>
      </c>
      <c r="L32" s="54" t="s">
        <v>88</v>
      </c>
      <c r="M32" s="212" t="s">
        <v>90</v>
      </c>
      <c r="N32" s="5" t="s">
        <v>93</v>
      </c>
      <c r="O32" s="54" t="s">
        <v>87</v>
      </c>
      <c r="P32" s="54" t="s">
        <v>88</v>
      </c>
      <c r="Q32" s="212" t="s">
        <v>90</v>
      </c>
      <c r="R32" s="5" t="s">
        <v>93</v>
      </c>
      <c r="S32" s="205" t="s">
        <v>87</v>
      </c>
      <c r="T32" s="205" t="s">
        <v>88</v>
      </c>
      <c r="U32" s="213" t="s">
        <v>90</v>
      </c>
    </row>
    <row r="33" spans="1:22" ht="12.75">
      <c r="A33" s="48" t="s">
        <v>10</v>
      </c>
      <c r="B33" s="6">
        <v>426338.09</v>
      </c>
      <c r="C33" s="10">
        <v>430843.64</v>
      </c>
      <c r="D33" s="156">
        <v>452581.83999999997</v>
      </c>
      <c r="E33" s="221">
        <v>447663.45</v>
      </c>
      <c r="F33" s="6">
        <v>361812.42046</v>
      </c>
      <c r="G33" s="10">
        <v>359890</v>
      </c>
      <c r="H33" s="234">
        <v>358470.047</v>
      </c>
      <c r="I33" s="250">
        <v>358470.047</v>
      </c>
      <c r="J33" s="64">
        <v>519823.17354</v>
      </c>
      <c r="K33" s="39">
        <v>519184.11024879996</v>
      </c>
      <c r="L33" s="39">
        <v>536996</v>
      </c>
      <c r="M33" s="8">
        <v>517073.466213254</v>
      </c>
      <c r="N33" s="61">
        <v>74444.74</v>
      </c>
      <c r="O33" s="39">
        <v>76000</v>
      </c>
      <c r="P33" s="39">
        <v>80000</v>
      </c>
      <c r="Q33" s="39">
        <v>80000</v>
      </c>
      <c r="R33" s="13">
        <f aca="true" t="shared" si="6" ref="R33:R43">SUM(B18,F18,J18,N18,B33,F33,J33,N33)</f>
        <v>2713791.993030001</v>
      </c>
      <c r="S33" s="14">
        <f aca="true" t="shared" si="7" ref="S33:S43">SUM(C18,G18,K18,O18,C33,G33,K33,O33)</f>
        <v>2706903.4483388</v>
      </c>
      <c r="T33" s="14">
        <f aca="true" t="shared" si="8" ref="T33:U43">SUM(D18,H18,L18,P18,D33,H33,L33,P33)</f>
        <v>2762862.6028899997</v>
      </c>
      <c r="U33" s="15">
        <f t="shared" si="8"/>
        <v>2764181.060323254</v>
      </c>
      <c r="V33" s="53"/>
    </row>
    <row r="34" spans="1:21" ht="12.75">
      <c r="A34" s="49" t="s">
        <v>11</v>
      </c>
      <c r="B34" s="13">
        <v>6248.53</v>
      </c>
      <c r="C34" s="17">
        <v>30594.84</v>
      </c>
      <c r="D34" s="17">
        <v>6033.418000000001</v>
      </c>
      <c r="E34" s="15">
        <v>6021.95</v>
      </c>
      <c r="F34" s="13">
        <v>10304.20684</v>
      </c>
      <c r="G34" s="17">
        <v>9335</v>
      </c>
      <c r="H34" s="235">
        <v>10454.196</v>
      </c>
      <c r="I34" s="250">
        <v>10454.196</v>
      </c>
      <c r="J34" s="64">
        <v>11907.16072</v>
      </c>
      <c r="K34" s="10">
        <v>11337.4255275</v>
      </c>
      <c r="L34" s="10">
        <v>12680.034671338319</v>
      </c>
      <c r="M34" s="8">
        <v>12375.706492533818</v>
      </c>
      <c r="N34" s="61">
        <v>2757.04</v>
      </c>
      <c r="O34" s="10">
        <v>3000</v>
      </c>
      <c r="P34" s="10">
        <v>3000</v>
      </c>
      <c r="Q34" s="10">
        <v>3000</v>
      </c>
      <c r="R34" s="13">
        <f t="shared" si="6"/>
        <v>77700.07795999998</v>
      </c>
      <c r="S34" s="14">
        <f t="shared" si="7"/>
        <v>94709.8461975</v>
      </c>
      <c r="T34" s="14">
        <f t="shared" si="8"/>
        <v>73300.39914133832</v>
      </c>
      <c r="U34" s="15">
        <f t="shared" si="8"/>
        <v>73516.68529253382</v>
      </c>
    </row>
    <row r="35" spans="1:21" ht="12.75">
      <c r="A35" s="49" t="s">
        <v>35</v>
      </c>
      <c r="B35" s="13">
        <v>14917.48</v>
      </c>
      <c r="C35" s="17">
        <v>15660.91</v>
      </c>
      <c r="D35" s="17">
        <v>17810.089</v>
      </c>
      <c r="E35" s="15">
        <v>17560.49</v>
      </c>
      <c r="F35" s="13">
        <v>0</v>
      </c>
      <c r="G35" s="17">
        <v>10765</v>
      </c>
      <c r="H35" s="235">
        <v>12145.778999999999</v>
      </c>
      <c r="I35" s="250">
        <v>12145.778999999999</v>
      </c>
      <c r="J35" s="64">
        <v>41625.95344999999</v>
      </c>
      <c r="K35" s="10">
        <v>41349.057047400005</v>
      </c>
      <c r="L35" s="10">
        <v>43449.29899995008</v>
      </c>
      <c r="M35" s="8">
        <v>42268.1903100123</v>
      </c>
      <c r="N35" s="61">
        <v>0</v>
      </c>
      <c r="O35" s="10">
        <v>3500</v>
      </c>
      <c r="P35" s="10">
        <v>3500</v>
      </c>
      <c r="Q35" s="10">
        <v>3500</v>
      </c>
      <c r="R35" s="13">
        <f t="shared" si="6"/>
        <v>88445.53021999999</v>
      </c>
      <c r="S35" s="14">
        <f t="shared" si="7"/>
        <v>99259.51669740002</v>
      </c>
      <c r="T35" s="14">
        <f t="shared" si="8"/>
        <v>105142.19484995009</v>
      </c>
      <c r="U35" s="15">
        <f t="shared" si="8"/>
        <v>103609.1533500123</v>
      </c>
    </row>
    <row r="36" spans="1:21" ht="12.75">
      <c r="A36" s="49" t="s">
        <v>12</v>
      </c>
      <c r="B36" s="13">
        <v>10201.68</v>
      </c>
      <c r="C36" s="17">
        <v>9720</v>
      </c>
      <c r="D36" s="17">
        <v>10455.276000000002</v>
      </c>
      <c r="E36" s="15">
        <v>10370.529999999999</v>
      </c>
      <c r="F36" s="13">
        <v>9401.518540000001</v>
      </c>
      <c r="G36" s="17">
        <v>7380</v>
      </c>
      <c r="H36" s="235">
        <v>9971.180999999999</v>
      </c>
      <c r="I36" s="250">
        <v>9971.180999999999</v>
      </c>
      <c r="J36" s="64">
        <v>4332.730299999999</v>
      </c>
      <c r="K36" s="10">
        <v>5737.2294195</v>
      </c>
      <c r="L36" s="10">
        <v>5747.500014676386</v>
      </c>
      <c r="M36" s="8">
        <v>5787.966558120096</v>
      </c>
      <c r="N36" s="61">
        <v>1995.76</v>
      </c>
      <c r="O36" s="10">
        <v>2000</v>
      </c>
      <c r="P36" s="10">
        <v>2000</v>
      </c>
      <c r="Q36" s="10">
        <v>2000</v>
      </c>
      <c r="R36" s="13">
        <f t="shared" si="6"/>
        <v>49794.90738000001</v>
      </c>
      <c r="S36" s="14">
        <f t="shared" si="7"/>
        <v>52012.2292695</v>
      </c>
      <c r="T36" s="14">
        <f t="shared" si="8"/>
        <v>55799.33966467638</v>
      </c>
      <c r="U36" s="15">
        <f t="shared" si="8"/>
        <v>55123.62834812011</v>
      </c>
    </row>
    <row r="37" spans="1:21" ht="12.75">
      <c r="A37" s="49" t="s">
        <v>13</v>
      </c>
      <c r="B37" s="13">
        <v>26.85</v>
      </c>
      <c r="C37" s="17">
        <v>778.49</v>
      </c>
      <c r="D37" s="17">
        <v>44.555</v>
      </c>
      <c r="E37" s="15">
        <v>44.29</v>
      </c>
      <c r="F37" s="13">
        <v>0</v>
      </c>
      <c r="G37" s="17">
        <v>570</v>
      </c>
      <c r="H37" s="235">
        <v>586.754</v>
      </c>
      <c r="I37" s="250">
        <v>586.754</v>
      </c>
      <c r="J37" s="64">
        <v>0.209</v>
      </c>
      <c r="K37" s="10">
        <v>-55.3955733</v>
      </c>
      <c r="L37" s="10">
        <v>0</v>
      </c>
      <c r="M37" s="8">
        <v>0</v>
      </c>
      <c r="N37" s="61">
        <v>79.46</v>
      </c>
      <c r="O37" s="10">
        <v>150</v>
      </c>
      <c r="P37" s="10">
        <v>150</v>
      </c>
      <c r="Q37" s="10">
        <v>150</v>
      </c>
      <c r="R37" s="13">
        <f t="shared" si="6"/>
        <v>226.519</v>
      </c>
      <c r="S37" s="14">
        <f t="shared" si="7"/>
        <v>1569.5344267</v>
      </c>
      <c r="T37" s="14">
        <f t="shared" si="8"/>
        <v>911.5329</v>
      </c>
      <c r="U37" s="15">
        <f t="shared" si="8"/>
        <v>1031.2679</v>
      </c>
    </row>
    <row r="38" spans="1:21" ht="12.75">
      <c r="A38" s="49" t="s">
        <v>14</v>
      </c>
      <c r="B38" s="13">
        <v>63907.71</v>
      </c>
      <c r="C38" s="17">
        <v>66034.03</v>
      </c>
      <c r="D38" s="17">
        <v>68201.895</v>
      </c>
      <c r="E38" s="15">
        <v>67592.09</v>
      </c>
      <c r="F38" s="13">
        <v>20749.38114</v>
      </c>
      <c r="G38" s="17">
        <v>21000</v>
      </c>
      <c r="H38" s="235">
        <v>22215.564</v>
      </c>
      <c r="I38" s="250">
        <v>22215.564</v>
      </c>
      <c r="J38" s="64">
        <v>30088.72472</v>
      </c>
      <c r="K38" s="10">
        <v>25976.586012600004</v>
      </c>
      <c r="L38" s="10">
        <v>28134</v>
      </c>
      <c r="M38" s="8">
        <v>27743.80111058301</v>
      </c>
      <c r="N38" s="61">
        <v>7472.32</v>
      </c>
      <c r="O38" s="10">
        <v>7000</v>
      </c>
      <c r="P38" s="10">
        <v>7000</v>
      </c>
      <c r="Q38" s="10">
        <v>7000</v>
      </c>
      <c r="R38" s="13">
        <f t="shared" si="6"/>
        <v>203248.38063000003</v>
      </c>
      <c r="S38" s="14">
        <f t="shared" si="7"/>
        <v>202557.60238259996</v>
      </c>
      <c r="T38" s="14">
        <f t="shared" si="8"/>
        <v>209247.00377</v>
      </c>
      <c r="U38" s="15">
        <f t="shared" si="8"/>
        <v>209196.171110583</v>
      </c>
    </row>
    <row r="39" spans="1:21" ht="12.75">
      <c r="A39" s="49" t="s">
        <v>15</v>
      </c>
      <c r="B39" s="13">
        <v>108.19000000000001</v>
      </c>
      <c r="C39" s="17">
        <v>3242.49</v>
      </c>
      <c r="D39" s="17">
        <v>149.525</v>
      </c>
      <c r="E39" s="15">
        <v>148.44</v>
      </c>
      <c r="F39" s="13">
        <v>19.09112</v>
      </c>
      <c r="G39" s="17">
        <v>50</v>
      </c>
      <c r="H39" s="235">
        <v>79.811</v>
      </c>
      <c r="I39" s="250">
        <v>79.811</v>
      </c>
      <c r="J39" s="64">
        <v>102.10658999999998</v>
      </c>
      <c r="K39" s="10">
        <v>484.0274159</v>
      </c>
      <c r="L39" s="10">
        <v>635</v>
      </c>
      <c r="M39" s="8">
        <v>534.844054845166</v>
      </c>
      <c r="N39" s="61">
        <v>96.85</v>
      </c>
      <c r="O39" s="10">
        <v>150</v>
      </c>
      <c r="P39" s="10">
        <v>150</v>
      </c>
      <c r="Q39" s="10">
        <v>150</v>
      </c>
      <c r="R39" s="13">
        <f t="shared" si="6"/>
        <v>529.28534</v>
      </c>
      <c r="S39" s="14">
        <f t="shared" si="7"/>
        <v>4356.3777559</v>
      </c>
      <c r="T39" s="14">
        <f t="shared" si="8"/>
        <v>1449.3098400000001</v>
      </c>
      <c r="U39" s="15">
        <f t="shared" si="8"/>
        <v>1210.976164845166</v>
      </c>
    </row>
    <row r="40" spans="1:21" ht="12.75">
      <c r="A40" s="49" t="s">
        <v>16</v>
      </c>
      <c r="B40" s="13">
        <v>26215.87</v>
      </c>
      <c r="C40" s="17">
        <v>22737.68</v>
      </c>
      <c r="D40" s="17">
        <v>28250.608</v>
      </c>
      <c r="E40" s="15">
        <v>28114.5</v>
      </c>
      <c r="F40" s="13">
        <v>2074.0215200000002</v>
      </c>
      <c r="G40" s="17">
        <v>1610</v>
      </c>
      <c r="H40" s="235">
        <v>1084.693</v>
      </c>
      <c r="I40" s="250">
        <v>1084.693</v>
      </c>
      <c r="J40" s="64">
        <v>2418.33518</v>
      </c>
      <c r="K40" s="10">
        <v>630.9020787</v>
      </c>
      <c r="L40" s="10">
        <v>724</v>
      </c>
      <c r="M40" s="8">
        <v>786.627353085332</v>
      </c>
      <c r="N40" s="61">
        <v>3510.59</v>
      </c>
      <c r="O40" s="10">
        <v>3500</v>
      </c>
      <c r="P40" s="10">
        <v>3500</v>
      </c>
      <c r="Q40" s="10">
        <v>3500</v>
      </c>
      <c r="R40" s="13">
        <f t="shared" si="6"/>
        <v>98760.99698999999</v>
      </c>
      <c r="S40" s="14">
        <f t="shared" si="7"/>
        <v>84399.73085870002</v>
      </c>
      <c r="T40" s="14">
        <f t="shared" si="8"/>
        <v>91002.37768</v>
      </c>
      <c r="U40" s="15">
        <f t="shared" si="8"/>
        <v>95777.85156308534</v>
      </c>
    </row>
    <row r="41" spans="1:21" ht="12.75">
      <c r="A41" s="50" t="s">
        <v>82</v>
      </c>
      <c r="B41" s="20"/>
      <c r="C41" s="24"/>
      <c r="D41" s="24"/>
      <c r="E41" s="22"/>
      <c r="F41" s="20"/>
      <c r="G41" s="24"/>
      <c r="H41" s="236"/>
      <c r="I41" s="251"/>
      <c r="J41" s="191"/>
      <c r="K41" s="17"/>
      <c r="L41" s="17"/>
      <c r="M41" s="15"/>
      <c r="N41" s="120"/>
      <c r="O41" s="17"/>
      <c r="P41" s="17"/>
      <c r="Q41" s="17"/>
      <c r="R41" s="13">
        <f t="shared" si="6"/>
        <v>0</v>
      </c>
      <c r="S41" s="14">
        <f t="shared" si="7"/>
        <v>0</v>
      </c>
      <c r="T41" s="14">
        <f t="shared" si="8"/>
        <v>0</v>
      </c>
      <c r="U41" s="15">
        <f t="shared" si="8"/>
        <v>0</v>
      </c>
    </row>
    <row r="42" spans="1:21" ht="12.75">
      <c r="A42" s="50" t="s">
        <v>83</v>
      </c>
      <c r="B42" s="20"/>
      <c r="C42" s="24"/>
      <c r="D42" s="24"/>
      <c r="E42" s="22"/>
      <c r="F42" s="20">
        <v>13990.73651</v>
      </c>
      <c r="G42" s="24"/>
      <c r="H42" s="236"/>
      <c r="I42" s="252"/>
      <c r="J42" s="191"/>
      <c r="K42" s="17"/>
      <c r="L42" s="17"/>
      <c r="M42" s="15"/>
      <c r="N42" s="120"/>
      <c r="O42" s="17"/>
      <c r="P42" s="17"/>
      <c r="Q42" s="17"/>
      <c r="R42" s="13">
        <f t="shared" si="6"/>
        <v>13990.73651</v>
      </c>
      <c r="S42" s="14">
        <f t="shared" si="7"/>
        <v>0</v>
      </c>
      <c r="T42" s="14">
        <f t="shared" si="8"/>
        <v>0</v>
      </c>
      <c r="U42" s="15">
        <f t="shared" si="8"/>
        <v>0</v>
      </c>
    </row>
    <row r="43" spans="1:23" ht="13.5" thickBot="1">
      <c r="A43" s="50" t="s">
        <v>17</v>
      </c>
      <c r="B43" s="247">
        <v>37543.58</v>
      </c>
      <c r="C43" s="244">
        <v>15893</v>
      </c>
      <c r="D43" s="192">
        <v>16000</v>
      </c>
      <c r="E43" s="214">
        <v>16000</v>
      </c>
      <c r="F43" s="20">
        <v>194.55884</v>
      </c>
      <c r="G43" s="24">
        <v>750</v>
      </c>
      <c r="H43" s="24">
        <v>200</v>
      </c>
      <c r="I43" s="204">
        <v>200</v>
      </c>
      <c r="J43" s="65">
        <v>118.43515</v>
      </c>
      <c r="K43" s="124">
        <v>1819</v>
      </c>
      <c r="L43" s="215"/>
      <c r="M43" s="204"/>
      <c r="N43" s="62">
        <v>3374.74</v>
      </c>
      <c r="O43" s="124">
        <v>200</v>
      </c>
      <c r="P43" s="124">
        <v>200</v>
      </c>
      <c r="Q43" s="124">
        <f>P43</f>
        <v>200</v>
      </c>
      <c r="R43" s="20">
        <f t="shared" si="6"/>
        <v>106957.14197000001</v>
      </c>
      <c r="S43" s="21">
        <f t="shared" si="7"/>
        <v>39633</v>
      </c>
      <c r="T43" s="21">
        <f t="shared" si="8"/>
        <v>37695.24</v>
      </c>
      <c r="U43" s="22">
        <f t="shared" si="8"/>
        <v>39928.65</v>
      </c>
      <c r="V43" s="53"/>
      <c r="W43" s="190"/>
    </row>
    <row r="44" spans="1:21" ht="13.5" thickBot="1">
      <c r="A44" s="44" t="s">
        <v>0</v>
      </c>
      <c r="B44" s="26">
        <f aca="true" t="shared" si="9" ref="B44:T44">SUM(B33:B43)</f>
        <v>585507.98</v>
      </c>
      <c r="C44" s="63">
        <f>SUM(C33:C43)</f>
        <v>595505.0800000001</v>
      </c>
      <c r="D44" s="29">
        <f t="shared" si="9"/>
        <v>599527.206</v>
      </c>
      <c r="E44" s="28">
        <f>SUM(E33:E43)</f>
        <v>593515.74</v>
      </c>
      <c r="F44" s="26">
        <f t="shared" si="9"/>
        <v>418545.93497000006</v>
      </c>
      <c r="G44" s="63">
        <f>SUM(G33:G43)</f>
        <v>411350</v>
      </c>
      <c r="H44" s="29">
        <f t="shared" si="9"/>
        <v>415208.025</v>
      </c>
      <c r="I44" s="28">
        <f>SUM(I33:I43)</f>
        <v>415208.025</v>
      </c>
      <c r="J44" s="66">
        <f>SUM(J33:J43)</f>
        <v>610416.8286500002</v>
      </c>
      <c r="K44" s="27">
        <f>SUM(K33:K43)</f>
        <v>606462.9421771001</v>
      </c>
      <c r="L44" s="29">
        <f t="shared" si="9"/>
        <v>628365.8336859647</v>
      </c>
      <c r="M44" s="28">
        <f>SUM(M33:M43)</f>
        <v>606570.6020924337</v>
      </c>
      <c r="N44" s="66">
        <f t="shared" si="9"/>
        <v>93731.50000000001</v>
      </c>
      <c r="O44" s="27">
        <f>SUM(O33:O43)</f>
        <v>95500</v>
      </c>
      <c r="P44" s="29">
        <f t="shared" si="9"/>
        <v>99500</v>
      </c>
      <c r="Q44" s="29">
        <f>SUM(Q33:Q43)</f>
        <v>99500</v>
      </c>
      <c r="R44" s="26">
        <f t="shared" si="9"/>
        <v>3353445.5690300013</v>
      </c>
      <c r="S44" s="27">
        <f>SUM(S33:S43)</f>
        <v>3285401.2859270996</v>
      </c>
      <c r="T44" s="27">
        <f t="shared" si="9"/>
        <v>3337410.000735964</v>
      </c>
      <c r="U44" s="253">
        <f>SUM(U33:U43)</f>
        <v>3343575.4440524336</v>
      </c>
    </row>
    <row r="45" spans="1:3" ht="13.5" customHeight="1">
      <c r="A45" s="245" t="s">
        <v>102</v>
      </c>
      <c r="C45" s="190"/>
    </row>
    <row r="46" spans="1:3" ht="13.5" customHeight="1">
      <c r="A46" s="248" t="s">
        <v>103</v>
      </c>
      <c r="C46" s="190"/>
    </row>
    <row r="47" spans="1:3" ht="13.5" customHeight="1">
      <c r="A47" s="198"/>
      <c r="C47" s="190"/>
    </row>
    <row r="48" spans="1:3" ht="13.5" customHeight="1">
      <c r="A48" s="198"/>
      <c r="C48" s="190"/>
    </row>
    <row r="49" spans="1:3" ht="13.5" customHeight="1">
      <c r="A49" s="198"/>
      <c r="C49" s="190"/>
    </row>
    <row r="50" spans="1:3" ht="13.5" customHeight="1">
      <c r="A50" s="198"/>
      <c r="C50" s="190"/>
    </row>
    <row r="51" spans="1:3" ht="13.5" customHeight="1">
      <c r="A51" s="198"/>
      <c r="C51" s="190"/>
    </row>
    <row r="52" spans="1:3" ht="13.5" customHeight="1">
      <c r="A52" s="198"/>
      <c r="C52" s="190"/>
    </row>
    <row r="53" spans="1:3" ht="13.5" customHeight="1">
      <c r="A53" s="198"/>
      <c r="C53" s="190"/>
    </row>
    <row r="54" spans="1:3" ht="13.5" customHeight="1">
      <c r="A54" s="198"/>
      <c r="C54" s="190"/>
    </row>
    <row r="55" spans="1:3" ht="13.5" customHeight="1">
      <c r="A55" s="198"/>
      <c r="C55" s="190"/>
    </row>
    <row r="56" spans="1:3" ht="13.5" customHeight="1">
      <c r="A56" s="198"/>
      <c r="C56" s="190"/>
    </row>
    <row r="57" ht="13.5" thickBot="1">
      <c r="A57" s="31" t="s">
        <v>70</v>
      </c>
    </row>
    <row r="58" spans="1:17" ht="12" customHeight="1">
      <c r="A58" s="270" t="s">
        <v>9</v>
      </c>
      <c r="B58" s="256" t="s">
        <v>65</v>
      </c>
      <c r="C58" s="258"/>
      <c r="D58" s="258"/>
      <c r="E58" s="259"/>
      <c r="F58" s="256" t="s">
        <v>66</v>
      </c>
      <c r="G58" s="258"/>
      <c r="H58" s="258"/>
      <c r="I58" s="259"/>
      <c r="J58" s="256" t="s">
        <v>1</v>
      </c>
      <c r="K58" s="258"/>
      <c r="L58" s="258"/>
      <c r="M58" s="259"/>
      <c r="N58" s="256" t="s">
        <v>2</v>
      </c>
      <c r="O58" s="258"/>
      <c r="P58" s="258"/>
      <c r="Q58" s="259"/>
    </row>
    <row r="59" spans="1:17" ht="27" thickBot="1">
      <c r="A59" s="271"/>
      <c r="B59" s="5" t="s">
        <v>93</v>
      </c>
      <c r="C59" s="54" t="s">
        <v>87</v>
      </c>
      <c r="D59" s="54" t="s">
        <v>88</v>
      </c>
      <c r="E59" s="212" t="s">
        <v>90</v>
      </c>
      <c r="F59" s="5" t="s">
        <v>93</v>
      </c>
      <c r="G59" s="54" t="s">
        <v>87</v>
      </c>
      <c r="H59" s="54" t="s">
        <v>88</v>
      </c>
      <c r="I59" s="212" t="s">
        <v>90</v>
      </c>
      <c r="J59" s="5" t="s">
        <v>93</v>
      </c>
      <c r="K59" s="54" t="s">
        <v>87</v>
      </c>
      <c r="L59" s="54" t="s">
        <v>88</v>
      </c>
      <c r="M59" s="212" t="s">
        <v>90</v>
      </c>
      <c r="N59" s="5" t="s">
        <v>93</v>
      </c>
      <c r="O59" s="54" t="s">
        <v>87</v>
      </c>
      <c r="P59" s="54" t="s">
        <v>88</v>
      </c>
      <c r="Q59" s="212" t="s">
        <v>90</v>
      </c>
    </row>
    <row r="60" spans="1:19" ht="12.75">
      <c r="A60" s="134" t="s">
        <v>19</v>
      </c>
      <c r="B60" s="155"/>
      <c r="C60" s="87"/>
      <c r="D60" s="216"/>
      <c r="E60" s="217"/>
      <c r="F60" s="155"/>
      <c r="G60" s="87"/>
      <c r="H60" s="216"/>
      <c r="I60" s="217"/>
      <c r="J60" s="155">
        <v>1491</v>
      </c>
      <c r="K60" s="87">
        <f>1490550/1000</f>
        <v>1490.55</v>
      </c>
      <c r="L60" s="156">
        <v>1491</v>
      </c>
      <c r="M60" s="221">
        <v>1491</v>
      </c>
      <c r="N60" s="157">
        <v>1305</v>
      </c>
      <c r="O60" s="158">
        <v>1305</v>
      </c>
      <c r="P60" s="158">
        <v>1305</v>
      </c>
      <c r="Q60" s="199">
        <v>1305</v>
      </c>
      <c r="R60" s="90"/>
      <c r="S60" s="90"/>
    </row>
    <row r="61" spans="1:19" ht="12.75">
      <c r="A61" s="134" t="s">
        <v>20</v>
      </c>
      <c r="B61" s="155"/>
      <c r="C61" s="159"/>
      <c r="D61" s="87"/>
      <c r="E61" s="100"/>
      <c r="F61" s="155"/>
      <c r="G61" s="159"/>
      <c r="H61" s="87"/>
      <c r="I61" s="100"/>
      <c r="J61" s="155">
        <v>5000</v>
      </c>
      <c r="K61" s="87">
        <v>5000</v>
      </c>
      <c r="L61" s="160">
        <v>5000</v>
      </c>
      <c r="M61" s="222">
        <v>5000</v>
      </c>
      <c r="N61" s="140"/>
      <c r="O61" s="161"/>
      <c r="P61" s="161"/>
      <c r="Q61" s="138">
        <v>4450</v>
      </c>
      <c r="R61" s="90"/>
      <c r="S61" s="90"/>
    </row>
    <row r="62" spans="1:19" ht="12.75">
      <c r="A62" s="134" t="s">
        <v>21</v>
      </c>
      <c r="B62" s="155"/>
      <c r="C62" s="159"/>
      <c r="D62" s="87"/>
      <c r="E62" s="100"/>
      <c r="F62" s="155"/>
      <c r="G62" s="159"/>
      <c r="H62" s="87"/>
      <c r="I62" s="100"/>
      <c r="J62" s="155">
        <v>62.062</v>
      </c>
      <c r="K62" s="87"/>
      <c r="L62" s="160"/>
      <c r="M62" s="222"/>
      <c r="N62" s="140"/>
      <c r="O62" s="161"/>
      <c r="P62" s="161"/>
      <c r="Q62" s="138"/>
      <c r="R62" s="90"/>
      <c r="S62" s="90"/>
    </row>
    <row r="63" spans="1:19" ht="12.75">
      <c r="A63" s="135" t="s">
        <v>78</v>
      </c>
      <c r="B63" s="155"/>
      <c r="C63" s="159"/>
      <c r="D63" s="87"/>
      <c r="E63" s="100"/>
      <c r="F63" s="155"/>
      <c r="G63" s="159"/>
      <c r="H63" s="87"/>
      <c r="I63" s="100"/>
      <c r="J63" s="155">
        <v>9.574</v>
      </c>
      <c r="K63" s="87"/>
      <c r="L63" s="160"/>
      <c r="M63" s="222"/>
      <c r="N63" s="140">
        <v>7.455</v>
      </c>
      <c r="O63" s="161"/>
      <c r="P63" s="161"/>
      <c r="Q63" s="138"/>
      <c r="R63" s="90"/>
      <c r="S63" s="90"/>
    </row>
    <row r="64" spans="1:19" ht="12.75">
      <c r="A64" s="134" t="s">
        <v>23</v>
      </c>
      <c r="B64" s="155"/>
      <c r="C64" s="159"/>
      <c r="D64" s="87"/>
      <c r="E64" s="100"/>
      <c r="F64" s="155"/>
      <c r="G64" s="159"/>
      <c r="H64" s="87"/>
      <c r="I64" s="100"/>
      <c r="J64" s="155">
        <v>479.88</v>
      </c>
      <c r="K64" s="87"/>
      <c r="L64" s="162"/>
      <c r="M64" s="208"/>
      <c r="N64" s="140">
        <v>519.684</v>
      </c>
      <c r="O64" s="161"/>
      <c r="P64" s="161"/>
      <c r="Q64" s="138"/>
      <c r="R64" s="90"/>
      <c r="S64" s="90"/>
    </row>
    <row r="65" spans="1:19" ht="12.75">
      <c r="A65" s="134" t="s">
        <v>22</v>
      </c>
      <c r="B65" s="163"/>
      <c r="C65" s="164"/>
      <c r="D65" s="165"/>
      <c r="E65" s="218"/>
      <c r="F65" s="166"/>
      <c r="G65" s="167"/>
      <c r="H65" s="161"/>
      <c r="I65" s="138"/>
      <c r="J65" s="166">
        <v>4000</v>
      </c>
      <c r="K65" s="167">
        <v>4000</v>
      </c>
      <c r="L65" s="161">
        <v>4000</v>
      </c>
      <c r="M65" s="138">
        <v>4000</v>
      </c>
      <c r="N65" s="140">
        <v>4000</v>
      </c>
      <c r="O65" s="141">
        <v>4000</v>
      </c>
      <c r="P65" s="161">
        <v>4000</v>
      </c>
      <c r="Q65" s="138">
        <v>4000</v>
      </c>
      <c r="R65" s="90"/>
      <c r="S65" s="90"/>
    </row>
    <row r="66" spans="1:19" ht="12.75">
      <c r="A66" s="139" t="s">
        <v>72</v>
      </c>
      <c r="B66" s="166"/>
      <c r="C66" s="167"/>
      <c r="D66" s="161"/>
      <c r="E66" s="138"/>
      <c r="F66" s="166"/>
      <c r="G66" s="167"/>
      <c r="H66" s="161"/>
      <c r="I66" s="138"/>
      <c r="J66" s="166"/>
      <c r="K66" s="167"/>
      <c r="L66" s="161"/>
      <c r="M66" s="138"/>
      <c r="N66" s="140"/>
      <c r="O66" s="141"/>
      <c r="P66" s="161"/>
      <c r="Q66" s="138"/>
      <c r="R66" s="90"/>
      <c r="S66" s="90"/>
    </row>
    <row r="67" spans="1:19" ht="12.75">
      <c r="A67" s="142" t="s">
        <v>79</v>
      </c>
      <c r="B67" s="166"/>
      <c r="C67" s="167"/>
      <c r="D67" s="161"/>
      <c r="E67" s="138"/>
      <c r="F67" s="166"/>
      <c r="G67" s="167"/>
      <c r="H67" s="161"/>
      <c r="I67" s="138"/>
      <c r="J67" s="166">
        <v>123.53</v>
      </c>
      <c r="K67" s="167"/>
      <c r="L67" s="161"/>
      <c r="M67" s="138"/>
      <c r="N67" s="140">
        <v>2077.78</v>
      </c>
      <c r="O67" s="141"/>
      <c r="P67" s="161"/>
      <c r="Q67" s="138"/>
      <c r="R67" s="90"/>
      <c r="S67" s="90"/>
    </row>
    <row r="68" spans="1:19" ht="12.75">
      <c r="A68" s="139" t="s">
        <v>80</v>
      </c>
      <c r="B68" s="166"/>
      <c r="C68" s="167"/>
      <c r="D68" s="161"/>
      <c r="E68" s="138"/>
      <c r="F68" s="166"/>
      <c r="G68" s="167"/>
      <c r="H68" s="161"/>
      <c r="I68" s="138"/>
      <c r="J68" s="166"/>
      <c r="K68" s="167"/>
      <c r="L68" s="161"/>
      <c r="M68" s="138"/>
      <c r="N68" s="140"/>
      <c r="O68" s="141"/>
      <c r="P68" s="161"/>
      <c r="Q68" s="138"/>
      <c r="R68" s="90"/>
      <c r="S68" s="90"/>
    </row>
    <row r="69" spans="1:19" ht="12.75">
      <c r="A69" s="139" t="s">
        <v>73</v>
      </c>
      <c r="B69" s="166"/>
      <c r="C69" s="167"/>
      <c r="D69" s="161"/>
      <c r="E69" s="138"/>
      <c r="F69" s="166"/>
      <c r="G69" s="167"/>
      <c r="H69" s="161"/>
      <c r="I69" s="138"/>
      <c r="J69" s="166"/>
      <c r="K69" s="167"/>
      <c r="L69" s="161"/>
      <c r="M69" s="138"/>
      <c r="N69" s="140"/>
      <c r="O69" s="141"/>
      <c r="P69" s="161"/>
      <c r="Q69" s="138"/>
      <c r="R69" s="90"/>
      <c r="S69" s="90"/>
    </row>
    <row r="70" spans="1:19" ht="12.75">
      <c r="A70" s="139" t="s">
        <v>74</v>
      </c>
      <c r="B70" s="166"/>
      <c r="C70" s="167"/>
      <c r="D70" s="161"/>
      <c r="E70" s="138"/>
      <c r="F70" s="166"/>
      <c r="G70" s="167"/>
      <c r="H70" s="161"/>
      <c r="I70" s="138"/>
      <c r="J70" s="166">
        <v>55.445</v>
      </c>
      <c r="K70" s="167"/>
      <c r="L70" s="161"/>
      <c r="M70" s="138"/>
      <c r="N70" s="140">
        <v>78.07</v>
      </c>
      <c r="O70" s="141"/>
      <c r="P70" s="161"/>
      <c r="Q70" s="138"/>
      <c r="R70" s="90"/>
      <c r="S70" s="90"/>
    </row>
    <row r="71" spans="1:19" ht="12.75">
      <c r="A71" s="139" t="s">
        <v>75</v>
      </c>
      <c r="B71" s="166"/>
      <c r="C71" s="167"/>
      <c r="D71" s="161"/>
      <c r="E71" s="138"/>
      <c r="F71" s="166"/>
      <c r="G71" s="167"/>
      <c r="H71" s="161"/>
      <c r="I71" s="138"/>
      <c r="J71" s="166"/>
      <c r="K71" s="167"/>
      <c r="L71" s="161"/>
      <c r="M71" s="138"/>
      <c r="N71" s="140"/>
      <c r="O71" s="141"/>
      <c r="P71" s="161"/>
      <c r="Q71" s="138"/>
      <c r="R71" s="90"/>
      <c r="S71" s="90"/>
    </row>
    <row r="72" spans="1:19" ht="12.75">
      <c r="A72" s="139" t="s">
        <v>76</v>
      </c>
      <c r="B72" s="166"/>
      <c r="C72" s="167"/>
      <c r="D72" s="161"/>
      <c r="E72" s="138"/>
      <c r="F72" s="166"/>
      <c r="G72" s="167"/>
      <c r="H72" s="161"/>
      <c r="I72" s="138"/>
      <c r="J72" s="166"/>
      <c r="K72" s="167"/>
      <c r="L72" s="161"/>
      <c r="M72" s="138"/>
      <c r="N72" s="140">
        <v>15</v>
      </c>
      <c r="O72" s="141"/>
      <c r="P72" s="161"/>
      <c r="Q72" s="138"/>
      <c r="R72" s="90"/>
      <c r="S72" s="90"/>
    </row>
    <row r="73" spans="1:19" ht="12.75">
      <c r="A73" s="139" t="s">
        <v>24</v>
      </c>
      <c r="B73" s="166"/>
      <c r="C73" s="167"/>
      <c r="D73" s="161"/>
      <c r="E73" s="138"/>
      <c r="F73" s="166"/>
      <c r="G73" s="167"/>
      <c r="H73" s="161"/>
      <c r="I73" s="138"/>
      <c r="J73" s="166"/>
      <c r="K73" s="167"/>
      <c r="L73" s="161"/>
      <c r="M73" s="138"/>
      <c r="N73" s="140"/>
      <c r="O73" s="141"/>
      <c r="P73" s="161"/>
      <c r="Q73" s="138"/>
      <c r="R73" s="90"/>
      <c r="S73" s="90"/>
    </row>
    <row r="74" spans="1:19" ht="12.75">
      <c r="A74" s="139" t="s">
        <v>77</v>
      </c>
      <c r="B74" s="166"/>
      <c r="C74" s="167"/>
      <c r="D74" s="161"/>
      <c r="E74" s="138"/>
      <c r="F74" s="166"/>
      <c r="G74" s="167"/>
      <c r="H74" s="161"/>
      <c r="I74" s="138"/>
      <c r="J74" s="166"/>
      <c r="K74" s="167"/>
      <c r="L74" s="161"/>
      <c r="M74" s="138"/>
      <c r="N74" s="140"/>
      <c r="O74" s="141"/>
      <c r="P74" s="161"/>
      <c r="Q74" s="138"/>
      <c r="R74" s="90"/>
      <c r="S74" s="90"/>
    </row>
    <row r="75" spans="1:19" ht="12.75">
      <c r="A75" s="139" t="s">
        <v>81</v>
      </c>
      <c r="B75" s="166"/>
      <c r="C75" s="167"/>
      <c r="D75" s="161"/>
      <c r="E75" s="138">
        <v>14.04</v>
      </c>
      <c r="F75" s="166"/>
      <c r="G75" s="167"/>
      <c r="H75" s="161"/>
      <c r="I75" s="138"/>
      <c r="J75" s="166">
        <v>480</v>
      </c>
      <c r="K75" s="167"/>
      <c r="L75" s="161"/>
      <c r="M75" s="138"/>
      <c r="N75" s="140">
        <v>894.895</v>
      </c>
      <c r="O75" s="141"/>
      <c r="P75" s="161"/>
      <c r="Q75" s="138"/>
      <c r="R75" s="90"/>
      <c r="S75" s="90"/>
    </row>
    <row r="76" spans="1:19" ht="12.75">
      <c r="A76" s="139" t="s">
        <v>98</v>
      </c>
      <c r="B76" s="166">
        <v>105</v>
      </c>
      <c r="C76" s="167"/>
      <c r="D76" s="161"/>
      <c r="E76" s="138">
        <v>69.36</v>
      </c>
      <c r="F76" s="166">
        <v>105</v>
      </c>
      <c r="G76" s="167"/>
      <c r="H76" s="161"/>
      <c r="I76" s="138">
        <v>59.52</v>
      </c>
      <c r="J76" s="166">
        <v>1602.62</v>
      </c>
      <c r="K76" s="167"/>
      <c r="L76" s="161"/>
      <c r="M76" s="138">
        <v>661.2</v>
      </c>
      <c r="N76" s="140">
        <v>2123.27</v>
      </c>
      <c r="O76" s="141"/>
      <c r="P76" s="161"/>
      <c r="Q76" s="138">
        <v>1026.72</v>
      </c>
      <c r="R76" s="90"/>
      <c r="S76" s="90"/>
    </row>
    <row r="77" spans="1:19" ht="12.75">
      <c r="A77" s="143" t="s">
        <v>99</v>
      </c>
      <c r="B77" s="168">
        <v>1106.496</v>
      </c>
      <c r="C77" s="169"/>
      <c r="D77" s="170"/>
      <c r="E77" s="219"/>
      <c r="F77" s="168">
        <v>799.849</v>
      </c>
      <c r="G77" s="169"/>
      <c r="H77" s="170"/>
      <c r="I77" s="219"/>
      <c r="J77" s="168"/>
      <c r="K77" s="169"/>
      <c r="L77" s="170"/>
      <c r="M77" s="219"/>
      <c r="N77" s="144"/>
      <c r="O77" s="145"/>
      <c r="P77" s="188"/>
      <c r="Q77" s="146"/>
      <c r="R77" s="90"/>
      <c r="S77" s="90"/>
    </row>
    <row r="78" spans="1:19" ht="13.5" thickBot="1">
      <c r="A78" s="147" t="s">
        <v>84</v>
      </c>
      <c r="B78" s="171">
        <v>16135</v>
      </c>
      <c r="C78" s="167">
        <v>16135</v>
      </c>
      <c r="D78" s="161">
        <f>C78</f>
        <v>16135</v>
      </c>
      <c r="E78" s="150">
        <v>16135</v>
      </c>
      <c r="F78" s="166">
        <v>10045</v>
      </c>
      <c r="G78" s="167">
        <v>10045</v>
      </c>
      <c r="H78" s="161">
        <v>10045</v>
      </c>
      <c r="I78" s="150">
        <v>10045</v>
      </c>
      <c r="J78" s="171"/>
      <c r="K78" s="172"/>
      <c r="L78" s="173"/>
      <c r="M78" s="146"/>
      <c r="N78" s="144"/>
      <c r="O78" s="145"/>
      <c r="P78" s="188"/>
      <c r="Q78" s="146"/>
      <c r="R78" s="90"/>
      <c r="S78" s="90"/>
    </row>
    <row r="79" spans="1:19" ht="13.5" thickBot="1">
      <c r="A79" s="151" t="s">
        <v>0</v>
      </c>
      <c r="B79" s="174">
        <f aca="true" t="shared" si="10" ref="B79:L79">SUM(B60:B78)</f>
        <v>17346.496</v>
      </c>
      <c r="C79" s="175">
        <f>SUM(C60:C78)</f>
        <v>16135</v>
      </c>
      <c r="D79" s="176">
        <f>SUM(D60:D78)</f>
        <v>16135</v>
      </c>
      <c r="E79" s="177">
        <f>SUM(E60:E78)</f>
        <v>16218.4</v>
      </c>
      <c r="F79" s="174">
        <f t="shared" si="10"/>
        <v>10949.849</v>
      </c>
      <c r="G79" s="175">
        <f>SUM(G60:G78)</f>
        <v>10045</v>
      </c>
      <c r="H79" s="176">
        <f t="shared" si="10"/>
        <v>10045</v>
      </c>
      <c r="I79" s="177">
        <f>SUM(I60:I78)</f>
        <v>10104.52</v>
      </c>
      <c r="J79" s="174">
        <f t="shared" si="10"/>
        <v>13304.111</v>
      </c>
      <c r="K79" s="175">
        <f>SUM(K60:K78)</f>
        <v>10490.55</v>
      </c>
      <c r="L79" s="176">
        <f t="shared" si="10"/>
        <v>10491</v>
      </c>
      <c r="M79" s="177">
        <f>SUM(M60:M78)</f>
        <v>11152.2</v>
      </c>
      <c r="N79" s="174">
        <f>SUM(N60:N78)</f>
        <v>11021.154</v>
      </c>
      <c r="O79" s="175">
        <f>SUM(O60:O78)</f>
        <v>5305</v>
      </c>
      <c r="P79" s="176">
        <f>SUM(P60:P78)</f>
        <v>5305</v>
      </c>
      <c r="Q79" s="177">
        <f>SUM(Q60:Q78)</f>
        <v>10781.72</v>
      </c>
      <c r="R79" s="90"/>
      <c r="S79" s="90"/>
    </row>
    <row r="80" spans="2:19" ht="4.5" customHeight="1" thickBot="1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1:21" ht="13.5" customHeight="1">
      <c r="A81" s="270" t="s">
        <v>9</v>
      </c>
      <c r="B81" s="260" t="s">
        <v>18</v>
      </c>
      <c r="C81" s="261"/>
      <c r="D81" s="261"/>
      <c r="E81" s="262"/>
      <c r="F81" s="260" t="s">
        <v>3</v>
      </c>
      <c r="G81" s="261"/>
      <c r="H81" s="261"/>
      <c r="I81" s="262"/>
      <c r="J81" s="260" t="s">
        <v>4</v>
      </c>
      <c r="K81" s="261"/>
      <c r="L81" s="261"/>
      <c r="M81" s="262"/>
      <c r="N81" s="260" t="s">
        <v>63</v>
      </c>
      <c r="O81" s="261"/>
      <c r="P81" s="261"/>
      <c r="Q81" s="262"/>
      <c r="R81" s="260" t="s">
        <v>67</v>
      </c>
      <c r="S81" s="261"/>
      <c r="T81" s="261"/>
      <c r="U81" s="262"/>
    </row>
    <row r="82" spans="1:21" ht="27" customHeight="1" thickBot="1">
      <c r="A82" s="274"/>
      <c r="B82" s="5" t="s">
        <v>93</v>
      </c>
      <c r="C82" s="54" t="s">
        <v>87</v>
      </c>
      <c r="D82" s="54" t="s">
        <v>88</v>
      </c>
      <c r="E82" s="212" t="s">
        <v>90</v>
      </c>
      <c r="F82" s="5" t="s">
        <v>93</v>
      </c>
      <c r="G82" s="54" t="s">
        <v>87</v>
      </c>
      <c r="H82" s="54" t="s">
        <v>88</v>
      </c>
      <c r="I82" s="212" t="s">
        <v>90</v>
      </c>
      <c r="J82" s="5" t="s">
        <v>93</v>
      </c>
      <c r="K82" s="54" t="s">
        <v>87</v>
      </c>
      <c r="L82" s="54" t="s">
        <v>88</v>
      </c>
      <c r="M82" s="212" t="s">
        <v>90</v>
      </c>
      <c r="N82" s="5" t="s">
        <v>93</v>
      </c>
      <c r="O82" s="54" t="s">
        <v>87</v>
      </c>
      <c r="P82" s="54" t="s">
        <v>88</v>
      </c>
      <c r="Q82" s="212" t="s">
        <v>90</v>
      </c>
      <c r="R82" s="5" t="s">
        <v>93</v>
      </c>
      <c r="S82" s="54" t="s">
        <v>87</v>
      </c>
      <c r="T82" s="54" t="s">
        <v>88</v>
      </c>
      <c r="U82" s="212" t="s">
        <v>90</v>
      </c>
    </row>
    <row r="83" spans="1:21" ht="12.75">
      <c r="A83" s="134" t="s">
        <v>19</v>
      </c>
      <c r="B83" s="84">
        <v>969</v>
      </c>
      <c r="C83" s="85">
        <v>969</v>
      </c>
      <c r="D83" s="85">
        <v>969</v>
      </c>
      <c r="E83" s="117">
        <f>D83</f>
        <v>969</v>
      </c>
      <c r="F83" s="178">
        <v>836</v>
      </c>
      <c r="G83" s="87">
        <v>836</v>
      </c>
      <c r="H83" s="87">
        <v>836</v>
      </c>
      <c r="I83" s="117">
        <f>H83</f>
        <v>836</v>
      </c>
      <c r="J83" s="181">
        <v>1479</v>
      </c>
      <c r="K83" s="85">
        <v>1479</v>
      </c>
      <c r="L83" s="85">
        <v>1479</v>
      </c>
      <c r="M83" s="98">
        <v>1479</v>
      </c>
      <c r="N83" s="157"/>
      <c r="O83" s="158"/>
      <c r="P83" s="158"/>
      <c r="Q83" s="199"/>
      <c r="R83" s="157">
        <f aca="true" t="shared" si="11" ref="R83:R101">B60+F60+J60+N60+B83+F83+J83+N83</f>
        <v>6080</v>
      </c>
      <c r="S83" s="249">
        <f aca="true" t="shared" si="12" ref="S83:S101">C60+G60+K60+O60+C83+G83+K83+O83</f>
        <v>6079.55</v>
      </c>
      <c r="T83" s="158">
        <f aca="true" t="shared" si="13" ref="T83:U101">D60+H60+L60+P60+D83+H83+L83+P83</f>
        <v>6080</v>
      </c>
      <c r="U83" s="202">
        <f t="shared" si="13"/>
        <v>6080</v>
      </c>
    </row>
    <row r="84" spans="1:21" ht="12.75">
      <c r="A84" s="134" t="s">
        <v>20</v>
      </c>
      <c r="B84" s="86">
        <v>8967.333</v>
      </c>
      <c r="C84" s="87">
        <v>11804</v>
      </c>
      <c r="D84" s="87">
        <v>11804</v>
      </c>
      <c r="E84" s="100">
        <f>D84</f>
        <v>11804</v>
      </c>
      <c r="F84" s="178"/>
      <c r="G84" s="87">
        <v>5400</v>
      </c>
      <c r="H84" s="87">
        <v>8351.667</v>
      </c>
      <c r="I84" s="100">
        <v>8620</v>
      </c>
      <c r="J84" s="155">
        <v>10588</v>
      </c>
      <c r="K84" s="87">
        <v>11776</v>
      </c>
      <c r="L84" s="87">
        <v>11776</v>
      </c>
      <c r="M84" s="100">
        <v>11776</v>
      </c>
      <c r="N84" s="140"/>
      <c r="O84" s="141"/>
      <c r="P84" s="161"/>
      <c r="Q84" s="138"/>
      <c r="R84" s="140">
        <f t="shared" si="11"/>
        <v>24555.333</v>
      </c>
      <c r="S84" s="167">
        <f t="shared" si="12"/>
        <v>33980</v>
      </c>
      <c r="T84" s="161">
        <f t="shared" si="13"/>
        <v>36931.667</v>
      </c>
      <c r="U84" s="138">
        <f t="shared" si="13"/>
        <v>41650</v>
      </c>
    </row>
    <row r="85" spans="1:21" ht="12.75">
      <c r="A85" s="134" t="s">
        <v>21</v>
      </c>
      <c r="B85" s="86">
        <v>104.372</v>
      </c>
      <c r="C85" s="87"/>
      <c r="D85" s="87"/>
      <c r="E85" s="100"/>
      <c r="F85" s="178"/>
      <c r="G85" s="87"/>
      <c r="H85" s="87"/>
      <c r="I85" s="100"/>
      <c r="J85" s="155">
        <v>111.3</v>
      </c>
      <c r="K85" s="87"/>
      <c r="L85" s="87"/>
      <c r="M85" s="100"/>
      <c r="N85" s="140"/>
      <c r="O85" s="141"/>
      <c r="P85" s="161"/>
      <c r="Q85" s="138"/>
      <c r="R85" s="140">
        <f t="shared" si="11"/>
        <v>277.734</v>
      </c>
      <c r="S85" s="167">
        <f t="shared" si="12"/>
        <v>0</v>
      </c>
      <c r="T85" s="161">
        <f t="shared" si="13"/>
        <v>0</v>
      </c>
      <c r="U85" s="138">
        <f t="shared" si="13"/>
        <v>0</v>
      </c>
    </row>
    <row r="86" spans="1:21" ht="12.75">
      <c r="A86" s="135" t="s">
        <v>78</v>
      </c>
      <c r="B86" s="86"/>
      <c r="C86" s="87"/>
      <c r="D86" s="87"/>
      <c r="E86" s="100"/>
      <c r="F86" s="178"/>
      <c r="G86" s="87"/>
      <c r="H86" s="87"/>
      <c r="I86" s="100"/>
      <c r="J86" s="155">
        <v>1.901</v>
      </c>
      <c r="K86" s="87"/>
      <c r="L86" s="87"/>
      <c r="M86" s="100"/>
      <c r="N86" s="140">
        <v>13</v>
      </c>
      <c r="O86" s="141"/>
      <c r="P86" s="161"/>
      <c r="Q86" s="138"/>
      <c r="R86" s="140">
        <f t="shared" si="11"/>
        <v>31.93</v>
      </c>
      <c r="S86" s="167">
        <f t="shared" si="12"/>
        <v>0</v>
      </c>
      <c r="T86" s="161">
        <f t="shared" si="13"/>
        <v>0</v>
      </c>
      <c r="U86" s="138">
        <f t="shared" si="13"/>
        <v>0</v>
      </c>
    </row>
    <row r="87" spans="1:21" ht="12.75">
      <c r="A87" s="134" t="s">
        <v>23</v>
      </c>
      <c r="B87" s="86">
        <v>423.9</v>
      </c>
      <c r="C87" s="87"/>
      <c r="D87" s="87"/>
      <c r="E87" s="100"/>
      <c r="F87" s="178">
        <v>400.272</v>
      </c>
      <c r="G87" s="87"/>
      <c r="H87" s="87"/>
      <c r="I87" s="100"/>
      <c r="J87" s="155"/>
      <c r="K87" s="87"/>
      <c r="L87" s="87"/>
      <c r="M87" s="100"/>
      <c r="N87" s="140"/>
      <c r="O87" s="141"/>
      <c r="P87" s="161"/>
      <c r="Q87" s="138"/>
      <c r="R87" s="140">
        <f t="shared" si="11"/>
        <v>1823.7359999999999</v>
      </c>
      <c r="S87" s="167">
        <f t="shared" si="12"/>
        <v>0</v>
      </c>
      <c r="T87" s="161">
        <f t="shared" si="13"/>
        <v>0</v>
      </c>
      <c r="U87" s="138">
        <f t="shared" si="13"/>
        <v>0</v>
      </c>
    </row>
    <row r="88" spans="1:21" ht="12.75">
      <c r="A88" s="134" t="s">
        <v>22</v>
      </c>
      <c r="B88" s="136">
        <v>4000</v>
      </c>
      <c r="C88" s="137">
        <v>4000</v>
      </c>
      <c r="D88" s="161">
        <v>4000</v>
      </c>
      <c r="E88" s="138">
        <f>D88</f>
        <v>4000</v>
      </c>
      <c r="F88" s="141">
        <v>4000</v>
      </c>
      <c r="G88" s="167">
        <v>4000</v>
      </c>
      <c r="H88" s="161">
        <v>4000</v>
      </c>
      <c r="I88" s="138">
        <f>H88</f>
        <v>4000</v>
      </c>
      <c r="J88" s="155">
        <v>4000</v>
      </c>
      <c r="K88" s="159">
        <v>4000</v>
      </c>
      <c r="L88" s="87">
        <v>4000</v>
      </c>
      <c r="M88" s="100">
        <v>4000</v>
      </c>
      <c r="N88" s="140"/>
      <c r="O88" s="141"/>
      <c r="P88" s="161"/>
      <c r="Q88" s="138"/>
      <c r="R88" s="140">
        <f t="shared" si="11"/>
        <v>20000</v>
      </c>
      <c r="S88" s="167">
        <f t="shared" si="12"/>
        <v>20000</v>
      </c>
      <c r="T88" s="161">
        <f t="shared" si="13"/>
        <v>20000</v>
      </c>
      <c r="U88" s="138">
        <f t="shared" si="13"/>
        <v>20000</v>
      </c>
    </row>
    <row r="89" spans="1:21" ht="12.75">
      <c r="A89" s="139" t="s">
        <v>72</v>
      </c>
      <c r="B89" s="140">
        <v>100</v>
      </c>
      <c r="C89" s="141"/>
      <c r="D89" s="161"/>
      <c r="E89" s="138"/>
      <c r="F89" s="141"/>
      <c r="G89" s="167"/>
      <c r="H89" s="161"/>
      <c r="I89" s="138"/>
      <c r="J89" s="155">
        <v>1889.314</v>
      </c>
      <c r="K89" s="159"/>
      <c r="L89" s="87"/>
      <c r="M89" s="100"/>
      <c r="N89" s="140"/>
      <c r="O89" s="141"/>
      <c r="P89" s="161"/>
      <c r="Q89" s="138"/>
      <c r="R89" s="140">
        <f t="shared" si="11"/>
        <v>1989.314</v>
      </c>
      <c r="S89" s="167">
        <f t="shared" si="12"/>
        <v>0</v>
      </c>
      <c r="T89" s="161">
        <f t="shared" si="13"/>
        <v>0</v>
      </c>
      <c r="U89" s="138">
        <f t="shared" si="13"/>
        <v>0</v>
      </c>
    </row>
    <row r="90" spans="1:21" ht="12.75">
      <c r="A90" s="142" t="s">
        <v>79</v>
      </c>
      <c r="B90" s="140">
        <v>1111.9275</v>
      </c>
      <c r="C90" s="141"/>
      <c r="D90" s="161"/>
      <c r="E90" s="138"/>
      <c r="F90" s="141">
        <v>1020.913</v>
      </c>
      <c r="G90" s="167"/>
      <c r="H90" s="161"/>
      <c r="I90" s="138"/>
      <c r="J90" s="155"/>
      <c r="K90" s="159"/>
      <c r="L90" s="87"/>
      <c r="M90" s="100"/>
      <c r="N90" s="140"/>
      <c r="O90" s="141"/>
      <c r="P90" s="161"/>
      <c r="Q90" s="138"/>
      <c r="R90" s="140">
        <f t="shared" si="11"/>
        <v>4334.1505</v>
      </c>
      <c r="S90" s="167">
        <f t="shared" si="12"/>
        <v>0</v>
      </c>
      <c r="T90" s="161">
        <f t="shared" si="13"/>
        <v>0</v>
      </c>
      <c r="U90" s="138">
        <f t="shared" si="13"/>
        <v>0</v>
      </c>
    </row>
    <row r="91" spans="1:21" ht="12.75">
      <c r="A91" s="139" t="s">
        <v>80</v>
      </c>
      <c r="B91" s="140"/>
      <c r="C91" s="141"/>
      <c r="D91" s="161"/>
      <c r="E91" s="138"/>
      <c r="F91" s="141"/>
      <c r="G91" s="167"/>
      <c r="H91" s="161"/>
      <c r="I91" s="138"/>
      <c r="J91" s="155"/>
      <c r="K91" s="159"/>
      <c r="L91" s="87"/>
      <c r="M91" s="100"/>
      <c r="N91" s="140"/>
      <c r="O91" s="141"/>
      <c r="P91" s="161"/>
      <c r="Q91" s="138"/>
      <c r="R91" s="140">
        <f t="shared" si="11"/>
        <v>0</v>
      </c>
      <c r="S91" s="167">
        <f t="shared" si="12"/>
        <v>0</v>
      </c>
      <c r="T91" s="161">
        <f t="shared" si="13"/>
        <v>0</v>
      </c>
      <c r="U91" s="138">
        <f t="shared" si="13"/>
        <v>0</v>
      </c>
    </row>
    <row r="92" spans="1:21" ht="12.75">
      <c r="A92" s="139" t="s">
        <v>73</v>
      </c>
      <c r="B92" s="140">
        <v>2755</v>
      </c>
      <c r="C92" s="141"/>
      <c r="D92" s="161"/>
      <c r="E92" s="138">
        <v>2341</v>
      </c>
      <c r="F92" s="141">
        <v>215</v>
      </c>
      <c r="G92" s="167"/>
      <c r="H92" s="161"/>
      <c r="I92" s="138">
        <v>183</v>
      </c>
      <c r="J92" s="155">
        <v>125</v>
      </c>
      <c r="K92" s="159"/>
      <c r="L92" s="87"/>
      <c r="M92" s="100"/>
      <c r="N92" s="140"/>
      <c r="O92" s="141"/>
      <c r="P92" s="161"/>
      <c r="Q92" s="138"/>
      <c r="R92" s="140">
        <f t="shared" si="11"/>
        <v>3095</v>
      </c>
      <c r="S92" s="167">
        <f t="shared" si="12"/>
        <v>0</v>
      </c>
      <c r="T92" s="161">
        <f t="shared" si="13"/>
        <v>0</v>
      </c>
      <c r="U92" s="138">
        <f t="shared" si="13"/>
        <v>2524</v>
      </c>
    </row>
    <row r="93" spans="1:21" ht="12.75">
      <c r="A93" s="139" t="s">
        <v>74</v>
      </c>
      <c r="B93" s="140">
        <v>70.655</v>
      </c>
      <c r="C93" s="141"/>
      <c r="D93" s="161"/>
      <c r="E93" s="138"/>
      <c r="F93" s="141">
        <v>34.68</v>
      </c>
      <c r="G93" s="167"/>
      <c r="H93" s="161"/>
      <c r="I93" s="138"/>
      <c r="J93" s="155"/>
      <c r="K93" s="159"/>
      <c r="L93" s="87"/>
      <c r="M93" s="100"/>
      <c r="N93" s="140"/>
      <c r="O93" s="141"/>
      <c r="P93" s="161"/>
      <c r="Q93" s="138"/>
      <c r="R93" s="140">
        <f t="shared" si="11"/>
        <v>238.85</v>
      </c>
      <c r="S93" s="167">
        <f t="shared" si="12"/>
        <v>0</v>
      </c>
      <c r="T93" s="161">
        <f t="shared" si="13"/>
        <v>0</v>
      </c>
      <c r="U93" s="138">
        <f t="shared" si="13"/>
        <v>0</v>
      </c>
    </row>
    <row r="94" spans="1:21" ht="12.75">
      <c r="A94" s="139" t="s">
        <v>75</v>
      </c>
      <c r="B94" s="140"/>
      <c r="C94" s="141"/>
      <c r="D94" s="161"/>
      <c r="E94" s="138"/>
      <c r="F94" s="141"/>
      <c r="G94" s="167"/>
      <c r="H94" s="161"/>
      <c r="I94" s="138"/>
      <c r="J94" s="155">
        <v>98</v>
      </c>
      <c r="K94" s="159"/>
      <c r="L94" s="87"/>
      <c r="M94" s="100"/>
      <c r="N94" s="140"/>
      <c r="O94" s="141"/>
      <c r="P94" s="161"/>
      <c r="Q94" s="138"/>
      <c r="R94" s="140">
        <f t="shared" si="11"/>
        <v>98</v>
      </c>
      <c r="S94" s="167">
        <f t="shared" si="12"/>
        <v>0</v>
      </c>
      <c r="T94" s="161">
        <f t="shared" si="13"/>
        <v>0</v>
      </c>
      <c r="U94" s="138">
        <f t="shared" si="13"/>
        <v>0</v>
      </c>
    </row>
    <row r="95" spans="1:21" ht="12.75">
      <c r="A95" s="139" t="s">
        <v>76</v>
      </c>
      <c r="B95" s="140"/>
      <c r="C95" s="141"/>
      <c r="D95" s="161"/>
      <c r="E95" s="138"/>
      <c r="F95" s="141">
        <v>25.578</v>
      </c>
      <c r="G95" s="167"/>
      <c r="H95" s="161"/>
      <c r="I95" s="138"/>
      <c r="J95" s="155"/>
      <c r="K95" s="159"/>
      <c r="L95" s="87"/>
      <c r="M95" s="100"/>
      <c r="N95" s="140"/>
      <c r="O95" s="141"/>
      <c r="P95" s="161"/>
      <c r="Q95" s="138"/>
      <c r="R95" s="140">
        <f t="shared" si="11"/>
        <v>40.578</v>
      </c>
      <c r="S95" s="167">
        <f t="shared" si="12"/>
        <v>0</v>
      </c>
      <c r="T95" s="161">
        <f t="shared" si="13"/>
        <v>0</v>
      </c>
      <c r="U95" s="138">
        <f t="shared" si="13"/>
        <v>0</v>
      </c>
    </row>
    <row r="96" spans="1:21" ht="12.75">
      <c r="A96" s="139" t="s">
        <v>24</v>
      </c>
      <c r="B96" s="140"/>
      <c r="C96" s="141"/>
      <c r="D96" s="161"/>
      <c r="E96" s="138"/>
      <c r="F96" s="141"/>
      <c r="G96" s="167"/>
      <c r="H96" s="161"/>
      <c r="I96" s="138"/>
      <c r="J96" s="155"/>
      <c r="K96" s="159"/>
      <c r="L96" s="87"/>
      <c r="M96" s="100"/>
      <c r="N96" s="140"/>
      <c r="O96" s="141"/>
      <c r="P96" s="161"/>
      <c r="Q96" s="138"/>
      <c r="R96" s="140">
        <f t="shared" si="11"/>
        <v>0</v>
      </c>
      <c r="S96" s="167">
        <f t="shared" si="12"/>
        <v>0</v>
      </c>
      <c r="T96" s="161">
        <f t="shared" si="13"/>
        <v>0</v>
      </c>
      <c r="U96" s="138">
        <f t="shared" si="13"/>
        <v>0</v>
      </c>
    </row>
    <row r="97" spans="1:21" ht="12.75">
      <c r="A97" s="139" t="s">
        <v>77</v>
      </c>
      <c r="B97" s="140"/>
      <c r="C97" s="141"/>
      <c r="D97" s="161"/>
      <c r="E97" s="138"/>
      <c r="F97" s="141"/>
      <c r="G97" s="167"/>
      <c r="H97" s="161"/>
      <c r="I97" s="138"/>
      <c r="J97" s="155"/>
      <c r="K97" s="159"/>
      <c r="L97" s="87"/>
      <c r="M97" s="100"/>
      <c r="N97" s="140"/>
      <c r="O97" s="141"/>
      <c r="P97" s="161"/>
      <c r="Q97" s="138"/>
      <c r="R97" s="140">
        <f t="shared" si="11"/>
        <v>0</v>
      </c>
      <c r="S97" s="167">
        <f t="shared" si="12"/>
        <v>0</v>
      </c>
      <c r="T97" s="161">
        <f t="shared" si="13"/>
        <v>0</v>
      </c>
      <c r="U97" s="138">
        <f t="shared" si="13"/>
        <v>0</v>
      </c>
    </row>
    <row r="98" spans="1:21" ht="12.75">
      <c r="A98" s="139" t="s">
        <v>81</v>
      </c>
      <c r="B98" s="140">
        <v>258</v>
      </c>
      <c r="C98" s="141"/>
      <c r="D98" s="161"/>
      <c r="E98" s="138"/>
      <c r="F98" s="141">
        <f>10+250</f>
        <v>260</v>
      </c>
      <c r="G98" s="167"/>
      <c r="H98" s="161"/>
      <c r="I98" s="138"/>
      <c r="J98" s="155">
        <v>650</v>
      </c>
      <c r="K98" s="159"/>
      <c r="L98" s="87"/>
      <c r="M98" s="100">
        <v>290</v>
      </c>
      <c r="N98" s="140"/>
      <c r="O98" s="141"/>
      <c r="P98" s="161"/>
      <c r="Q98" s="138"/>
      <c r="R98" s="140">
        <f t="shared" si="11"/>
        <v>2542.895</v>
      </c>
      <c r="S98" s="167">
        <f t="shared" si="12"/>
        <v>0</v>
      </c>
      <c r="T98" s="161">
        <f t="shared" si="13"/>
        <v>0</v>
      </c>
      <c r="U98" s="138">
        <f t="shared" si="13"/>
        <v>304.04</v>
      </c>
    </row>
    <row r="99" spans="1:21" ht="12.75">
      <c r="A99" s="139" t="s">
        <v>98</v>
      </c>
      <c r="B99" s="140">
        <v>1560.96</v>
      </c>
      <c r="C99" s="141"/>
      <c r="D99" s="161"/>
      <c r="E99" s="138">
        <v>803.52</v>
      </c>
      <c r="F99" s="141">
        <v>1061.15</v>
      </c>
      <c r="G99" s="167"/>
      <c r="H99" s="161"/>
      <c r="I99" s="138">
        <v>670.56</v>
      </c>
      <c r="J99" s="155">
        <f>2135.535-98</f>
        <v>2037.5349999999999</v>
      </c>
      <c r="K99" s="159"/>
      <c r="L99" s="87"/>
      <c r="M99" s="100">
        <v>713.52</v>
      </c>
      <c r="N99" s="140">
        <v>260.95736</v>
      </c>
      <c r="O99" s="141"/>
      <c r="P99" s="161"/>
      <c r="Q99" s="138">
        <v>752.4</v>
      </c>
      <c r="R99" s="140">
        <f t="shared" si="11"/>
        <v>8856.49236</v>
      </c>
      <c r="S99" s="167">
        <f t="shared" si="12"/>
        <v>0</v>
      </c>
      <c r="T99" s="161">
        <f t="shared" si="13"/>
        <v>0</v>
      </c>
      <c r="U99" s="138">
        <f t="shared" si="13"/>
        <v>4756.8</v>
      </c>
    </row>
    <row r="100" spans="1:21" ht="12.75">
      <c r="A100" s="143" t="s">
        <v>99</v>
      </c>
      <c r="B100" s="144"/>
      <c r="C100" s="145"/>
      <c r="D100" s="188"/>
      <c r="E100" s="219"/>
      <c r="F100" s="179"/>
      <c r="G100" s="169"/>
      <c r="H100" s="170"/>
      <c r="I100" s="219"/>
      <c r="J100" s="182"/>
      <c r="K100" s="183"/>
      <c r="L100" s="184"/>
      <c r="M100" s="223"/>
      <c r="N100" s="144"/>
      <c r="O100" s="145"/>
      <c r="P100" s="188"/>
      <c r="Q100" s="146"/>
      <c r="R100" s="140">
        <f t="shared" si="11"/>
        <v>1906.3450000000003</v>
      </c>
      <c r="S100" s="167">
        <f t="shared" si="12"/>
        <v>0</v>
      </c>
      <c r="T100" s="161">
        <f t="shared" si="13"/>
        <v>0</v>
      </c>
      <c r="U100" s="138">
        <f t="shared" si="13"/>
        <v>0</v>
      </c>
    </row>
    <row r="101" spans="1:21" ht="13.5" thickBot="1">
      <c r="A101" s="147" t="s">
        <v>84</v>
      </c>
      <c r="B101" s="148">
        <v>11500</v>
      </c>
      <c r="C101" s="149"/>
      <c r="D101" s="173"/>
      <c r="E101" s="150"/>
      <c r="F101" s="149"/>
      <c r="G101" s="172"/>
      <c r="H101" s="173"/>
      <c r="I101" s="150"/>
      <c r="J101" s="185"/>
      <c r="K101" s="186"/>
      <c r="L101" s="187"/>
      <c r="M101" s="223"/>
      <c r="N101" s="144">
        <v>166922</v>
      </c>
      <c r="O101" s="145">
        <v>156873</v>
      </c>
      <c r="P101" s="188">
        <v>166922</v>
      </c>
      <c r="Q101" s="146">
        <v>166922</v>
      </c>
      <c r="R101" s="144">
        <f t="shared" si="11"/>
        <v>204602</v>
      </c>
      <c r="S101" s="200">
        <f t="shared" si="12"/>
        <v>183053</v>
      </c>
      <c r="T101" s="188">
        <f t="shared" si="13"/>
        <v>193102</v>
      </c>
      <c r="U101" s="146">
        <f t="shared" si="13"/>
        <v>193102</v>
      </c>
    </row>
    <row r="102" spans="1:21" ht="13.5" thickBot="1">
      <c r="A102" s="151" t="s">
        <v>0</v>
      </c>
      <c r="B102" s="152">
        <f aca="true" t="shared" si="14" ref="B102:T102">SUM(B83:B101)</f>
        <v>31821.1475</v>
      </c>
      <c r="C102" s="153">
        <f>SUM(C83:C101)</f>
        <v>16773</v>
      </c>
      <c r="D102" s="220">
        <f t="shared" si="14"/>
        <v>16773</v>
      </c>
      <c r="E102" s="154">
        <f>SUM(E83:E101)</f>
        <v>19917.52</v>
      </c>
      <c r="F102" s="180">
        <f t="shared" si="14"/>
        <v>7853.593000000001</v>
      </c>
      <c r="G102" s="175">
        <f>SUM(G83:G101)</f>
        <v>10236</v>
      </c>
      <c r="H102" s="176">
        <f t="shared" si="14"/>
        <v>13187.667</v>
      </c>
      <c r="I102" s="177">
        <f>SUM(I83:I101)</f>
        <v>14309.56</v>
      </c>
      <c r="J102" s="174">
        <f t="shared" si="14"/>
        <v>20980.05</v>
      </c>
      <c r="K102" s="175">
        <f>SUM(K83:K101)</f>
        <v>17255</v>
      </c>
      <c r="L102" s="176">
        <f t="shared" si="14"/>
        <v>17255</v>
      </c>
      <c r="M102" s="177">
        <f>SUM(M83:M101)</f>
        <v>18258.52</v>
      </c>
      <c r="N102" s="174">
        <f t="shared" si="14"/>
        <v>167195.95736</v>
      </c>
      <c r="O102" s="175">
        <f>SUM(O83:O101)</f>
        <v>156873</v>
      </c>
      <c r="P102" s="176">
        <f t="shared" si="14"/>
        <v>166922</v>
      </c>
      <c r="Q102" s="177">
        <f>SUM(Q83:Q101)</f>
        <v>167674.4</v>
      </c>
      <c r="R102" s="174">
        <f t="shared" si="14"/>
        <v>280472.35786</v>
      </c>
      <c r="S102" s="201">
        <f>SUM(S83:S101)</f>
        <v>243112.55</v>
      </c>
      <c r="T102" s="176">
        <f t="shared" si="14"/>
        <v>256113.66700000002</v>
      </c>
      <c r="U102" s="177">
        <f>SUM(U83:U101)</f>
        <v>268416.83999999997</v>
      </c>
    </row>
    <row r="103" spans="1:16" s="53" customFormat="1" ht="6" customHeight="1">
      <c r="A103" s="51"/>
      <c r="B103" s="56"/>
      <c r="C103" s="56"/>
      <c r="D103" s="56"/>
      <c r="E103" s="56"/>
      <c r="F103" s="56"/>
      <c r="G103" s="56"/>
      <c r="H103" s="56"/>
      <c r="I103" s="56"/>
      <c r="J103" s="56"/>
      <c r="K103" s="94"/>
      <c r="L103" s="94"/>
      <c r="M103" s="94"/>
      <c r="N103" s="94"/>
      <c r="O103" s="94"/>
      <c r="P103" s="94"/>
    </row>
    <row r="104" spans="1:16" ht="13.5" thickBot="1">
      <c r="A104" s="31" t="s">
        <v>34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1:18" ht="12.75">
      <c r="A105" s="256" t="s">
        <v>68</v>
      </c>
      <c r="B105" s="260" t="s">
        <v>25</v>
      </c>
      <c r="C105" s="261"/>
      <c r="D105" s="261"/>
      <c r="E105" s="262"/>
      <c r="F105" s="260" t="s">
        <v>26</v>
      </c>
      <c r="G105" s="261"/>
      <c r="H105" s="261"/>
      <c r="I105" s="262"/>
      <c r="J105" s="260" t="s">
        <v>27</v>
      </c>
      <c r="K105" s="261"/>
      <c r="L105" s="261"/>
      <c r="M105" s="262"/>
      <c r="N105" s="90"/>
      <c r="O105" s="90"/>
      <c r="P105" s="90"/>
      <c r="Q105" s="90"/>
      <c r="R105" s="90"/>
    </row>
    <row r="106" spans="1:13" ht="27" thickBot="1">
      <c r="A106" s="257"/>
      <c r="B106" s="5" t="s">
        <v>93</v>
      </c>
      <c r="C106" s="54" t="s">
        <v>87</v>
      </c>
      <c r="D106" s="54" t="s">
        <v>88</v>
      </c>
      <c r="E106" s="212" t="s">
        <v>90</v>
      </c>
      <c r="F106" s="5" t="s">
        <v>93</v>
      </c>
      <c r="G106" s="54" t="s">
        <v>87</v>
      </c>
      <c r="H106" s="54" t="s">
        <v>88</v>
      </c>
      <c r="I106" s="212" t="s">
        <v>90</v>
      </c>
      <c r="J106" s="5" t="s">
        <v>93</v>
      </c>
      <c r="K106" s="54" t="s">
        <v>87</v>
      </c>
      <c r="L106" s="54" t="s">
        <v>88</v>
      </c>
      <c r="M106" s="4" t="s">
        <v>90</v>
      </c>
    </row>
    <row r="107" spans="1:13" s="53" customFormat="1" ht="12.75">
      <c r="A107" s="73" t="s">
        <v>61</v>
      </c>
      <c r="B107" s="116">
        <v>761</v>
      </c>
      <c r="C107" s="123">
        <v>690</v>
      </c>
      <c r="D107" s="123">
        <f>C107</f>
        <v>690</v>
      </c>
      <c r="E107" s="117">
        <v>761</v>
      </c>
      <c r="F107" s="116">
        <v>424</v>
      </c>
      <c r="G107" s="119">
        <v>501</v>
      </c>
      <c r="H107" s="123">
        <f>G107</f>
        <v>501</v>
      </c>
      <c r="I107" s="117">
        <v>518</v>
      </c>
      <c r="J107" s="224">
        <v>466</v>
      </c>
      <c r="K107" s="122">
        <v>500</v>
      </c>
      <c r="L107" s="207">
        <f>K107</f>
        <v>500</v>
      </c>
      <c r="M107" s="75">
        <v>279.8</v>
      </c>
    </row>
    <row r="108" spans="1:13" s="53" customFormat="1" ht="12.75">
      <c r="A108" s="73" t="s">
        <v>62</v>
      </c>
      <c r="B108" s="116">
        <v>411.97</v>
      </c>
      <c r="C108" s="123">
        <v>421</v>
      </c>
      <c r="D108" s="123">
        <f>C108</f>
        <v>421</v>
      </c>
      <c r="E108" s="117">
        <v>474</v>
      </c>
      <c r="F108" s="116">
        <v>145.1</v>
      </c>
      <c r="G108" s="119">
        <v>144</v>
      </c>
      <c r="H108" s="123">
        <f>G108</f>
        <v>144</v>
      </c>
      <c r="I108" s="117">
        <v>235</v>
      </c>
      <c r="J108" s="224">
        <v>252.04</v>
      </c>
      <c r="K108" s="122">
        <v>300</v>
      </c>
      <c r="L108" s="122">
        <f>K108</f>
        <v>300</v>
      </c>
      <c r="M108" s="12">
        <v>412.8</v>
      </c>
    </row>
    <row r="109" spans="1:13" ht="12.75">
      <c r="A109" s="1" t="s">
        <v>1</v>
      </c>
      <c r="B109" s="6">
        <v>24198.008</v>
      </c>
      <c r="C109" s="10">
        <v>25570</v>
      </c>
      <c r="D109" s="10">
        <v>25570</v>
      </c>
      <c r="E109" s="8">
        <v>25570</v>
      </c>
      <c r="F109" s="6">
        <v>15767.232</v>
      </c>
      <c r="G109" s="7">
        <v>21879</v>
      </c>
      <c r="H109" s="10">
        <v>21879</v>
      </c>
      <c r="I109" s="8">
        <v>22437</v>
      </c>
      <c r="J109" s="224">
        <v>38137.091</v>
      </c>
      <c r="K109" s="122">
        <v>37050</v>
      </c>
      <c r="L109" s="122">
        <v>37050</v>
      </c>
      <c r="M109" s="12">
        <v>38809.12</v>
      </c>
    </row>
    <row r="110" spans="1:13" ht="12.75">
      <c r="A110" s="2" t="s">
        <v>2</v>
      </c>
      <c r="B110" s="13">
        <v>36301</v>
      </c>
      <c r="C110" s="17">
        <v>34991.24150400002</v>
      </c>
      <c r="D110" s="17">
        <f>C110</f>
        <v>34991.24150400002</v>
      </c>
      <c r="E110" s="15">
        <v>32379</v>
      </c>
      <c r="F110" s="13">
        <v>35148</v>
      </c>
      <c r="G110" s="14">
        <v>34935.518</v>
      </c>
      <c r="H110" s="17">
        <f>G110</f>
        <v>34935.518</v>
      </c>
      <c r="I110" s="15">
        <v>35997.25399999999</v>
      </c>
      <c r="J110" s="225">
        <v>99693</v>
      </c>
      <c r="K110" s="81">
        <v>94456</v>
      </c>
      <c r="L110" s="81">
        <f>K110</f>
        <v>94456</v>
      </c>
      <c r="M110" s="55">
        <v>88793.24</v>
      </c>
    </row>
    <row r="111" spans="1:13" ht="12.75">
      <c r="A111" s="2" t="s">
        <v>5</v>
      </c>
      <c r="B111" s="13">
        <v>19812.12</v>
      </c>
      <c r="C111" s="17">
        <v>22300</v>
      </c>
      <c r="D111" s="17">
        <v>19600</v>
      </c>
      <c r="E111" s="15">
        <v>20500</v>
      </c>
      <c r="F111" s="13">
        <v>16950.53</v>
      </c>
      <c r="G111" s="14">
        <v>17000</v>
      </c>
      <c r="H111" s="17">
        <v>17768</v>
      </c>
      <c r="I111" s="15">
        <v>17768</v>
      </c>
      <c r="J111" s="225">
        <v>48492.58</v>
      </c>
      <c r="K111" s="81">
        <v>50000</v>
      </c>
      <c r="L111" s="81">
        <v>49000</v>
      </c>
      <c r="M111" s="55">
        <v>49697.68</v>
      </c>
    </row>
    <row r="112" spans="1:13" ht="12.75">
      <c r="A112" s="2" t="s">
        <v>3</v>
      </c>
      <c r="B112" s="13">
        <v>18956.98391</v>
      </c>
      <c r="C112" s="17">
        <v>20500</v>
      </c>
      <c r="D112" s="17">
        <v>20500</v>
      </c>
      <c r="E112" s="15">
        <v>20820</v>
      </c>
      <c r="F112" s="13">
        <v>18223.286</v>
      </c>
      <c r="G112" s="14">
        <v>20000</v>
      </c>
      <c r="H112" s="17">
        <v>20000</v>
      </c>
      <c r="I112" s="15">
        <v>20000</v>
      </c>
      <c r="J112" s="225">
        <v>40475.86706</v>
      </c>
      <c r="K112" s="81">
        <v>39000</v>
      </c>
      <c r="L112" s="81">
        <v>39000</v>
      </c>
      <c r="M112" s="55">
        <v>39975.4</v>
      </c>
    </row>
    <row r="113" spans="1:13" ht="12.75">
      <c r="A113" s="19" t="s">
        <v>4</v>
      </c>
      <c r="B113" s="20">
        <v>28070.830710000002</v>
      </c>
      <c r="C113" s="24">
        <v>30560</v>
      </c>
      <c r="D113" s="24">
        <v>30560</v>
      </c>
      <c r="E113" s="22">
        <v>30560</v>
      </c>
      <c r="F113" s="20">
        <v>7868.333</v>
      </c>
      <c r="G113" s="21">
        <v>13310.635839999999</v>
      </c>
      <c r="H113" s="24">
        <v>12971.792419999998</v>
      </c>
      <c r="I113" s="22">
        <v>13486.570169999999</v>
      </c>
      <c r="J113" s="225">
        <v>59339.316999999995</v>
      </c>
      <c r="K113" s="81">
        <v>62274.6</v>
      </c>
      <c r="L113" s="81">
        <v>58366.19999565</v>
      </c>
      <c r="M113" s="55">
        <v>55871.44</v>
      </c>
    </row>
    <row r="114" spans="1:13" ht="13.5" thickBot="1">
      <c r="A114" s="19" t="s">
        <v>63</v>
      </c>
      <c r="B114" s="20">
        <v>4419.84</v>
      </c>
      <c r="C114" s="24">
        <v>4500</v>
      </c>
      <c r="D114" s="58">
        <v>4800</v>
      </c>
      <c r="E114" s="22">
        <v>4800</v>
      </c>
      <c r="F114" s="20">
        <v>21849.32</v>
      </c>
      <c r="G114" s="21">
        <v>22000</v>
      </c>
      <c r="H114" s="24">
        <v>22584</v>
      </c>
      <c r="I114" s="22">
        <v>22584</v>
      </c>
      <c r="J114" s="226">
        <v>14130.91</v>
      </c>
      <c r="K114" s="92">
        <v>15000</v>
      </c>
      <c r="L114" s="82">
        <v>11000</v>
      </c>
      <c r="M114" s="76">
        <v>11679.32</v>
      </c>
    </row>
    <row r="115" spans="1:13" s="31" customFormat="1" ht="13.5" thickBot="1">
      <c r="A115" s="25" t="s">
        <v>0</v>
      </c>
      <c r="B115" s="26">
        <f aca="true" t="shared" si="15" ref="B115:L115">SUM(B107:B114)</f>
        <v>132931.75261999998</v>
      </c>
      <c r="C115" s="60">
        <f>SUM(C107:C114)</f>
        <v>139532.24150400003</v>
      </c>
      <c r="D115" s="29">
        <f t="shared" si="15"/>
        <v>137132.24150400003</v>
      </c>
      <c r="E115" s="28">
        <f>SUM(E107:E114)</f>
        <v>135864</v>
      </c>
      <c r="F115" s="26">
        <f t="shared" si="15"/>
        <v>116375.80099999998</v>
      </c>
      <c r="G115" s="60">
        <f>SUM(G107:G114)</f>
        <v>129770.15384</v>
      </c>
      <c r="H115" s="29">
        <f t="shared" si="15"/>
        <v>130783.31042</v>
      </c>
      <c r="I115" s="28">
        <f>SUM(I107:I114)</f>
        <v>133025.82416999998</v>
      </c>
      <c r="J115" s="60">
        <f t="shared" si="15"/>
        <v>300986.80506</v>
      </c>
      <c r="K115" s="63">
        <f>SUM(K107:K114)</f>
        <v>298580.6</v>
      </c>
      <c r="L115" s="29">
        <f t="shared" si="15"/>
        <v>289672.19999565</v>
      </c>
      <c r="M115" s="28">
        <f>SUM(M107:M114)</f>
        <v>285518.8</v>
      </c>
    </row>
    <row r="116" ht="13.5" thickBot="1"/>
    <row r="117" spans="1:17" ht="13.5" customHeight="1">
      <c r="A117" s="265" t="s">
        <v>28</v>
      </c>
      <c r="B117" s="256" t="s">
        <v>65</v>
      </c>
      <c r="C117" s="258"/>
      <c r="D117" s="258"/>
      <c r="E117" s="259"/>
      <c r="F117" s="256" t="s">
        <v>66</v>
      </c>
      <c r="G117" s="258"/>
      <c r="H117" s="258"/>
      <c r="I117" s="259"/>
      <c r="J117" s="256" t="s">
        <v>1</v>
      </c>
      <c r="K117" s="258"/>
      <c r="L117" s="258"/>
      <c r="M117" s="259"/>
      <c r="N117" s="256" t="s">
        <v>2</v>
      </c>
      <c r="O117" s="258"/>
      <c r="P117" s="258"/>
      <c r="Q117" s="259"/>
    </row>
    <row r="118" spans="1:17" ht="27" thickBot="1">
      <c r="A118" s="266"/>
      <c r="B118" s="5" t="s">
        <v>93</v>
      </c>
      <c r="C118" s="54" t="s">
        <v>87</v>
      </c>
      <c r="D118" s="54" t="s">
        <v>88</v>
      </c>
      <c r="E118" s="212" t="s">
        <v>90</v>
      </c>
      <c r="F118" s="5" t="s">
        <v>93</v>
      </c>
      <c r="G118" s="54" t="s">
        <v>87</v>
      </c>
      <c r="H118" s="54" t="s">
        <v>88</v>
      </c>
      <c r="I118" s="212" t="s">
        <v>90</v>
      </c>
      <c r="J118" s="5" t="s">
        <v>93</v>
      </c>
      <c r="K118" s="54" t="s">
        <v>87</v>
      </c>
      <c r="L118" s="54" t="s">
        <v>88</v>
      </c>
      <c r="M118" s="212" t="s">
        <v>90</v>
      </c>
      <c r="N118" s="5" t="s">
        <v>93</v>
      </c>
      <c r="O118" s="54" t="s">
        <v>87</v>
      </c>
      <c r="P118" s="54" t="s">
        <v>88</v>
      </c>
      <c r="Q118" s="4" t="s">
        <v>90</v>
      </c>
    </row>
    <row r="119" spans="1:17" ht="12.75">
      <c r="A119" s="40" t="s">
        <v>29</v>
      </c>
      <c r="B119" s="10">
        <v>1454</v>
      </c>
      <c r="C119" s="125">
        <v>1300</v>
      </c>
      <c r="D119" s="10">
        <f>C119</f>
        <v>1300</v>
      </c>
      <c r="E119" s="8">
        <v>1150</v>
      </c>
      <c r="F119" s="33">
        <v>1128.55</v>
      </c>
      <c r="G119" s="39">
        <v>1129</v>
      </c>
      <c r="H119" s="39">
        <f>G119</f>
        <v>1129</v>
      </c>
      <c r="I119" s="8">
        <v>1136</v>
      </c>
      <c r="J119" s="6">
        <v>188782.83299999998</v>
      </c>
      <c r="K119" s="10">
        <v>188800</v>
      </c>
      <c r="L119" s="10">
        <v>188800</v>
      </c>
      <c r="M119" s="8">
        <v>191001</v>
      </c>
      <c r="N119" s="33">
        <v>372538.93263</v>
      </c>
      <c r="O119" s="39">
        <v>376138.16</v>
      </c>
      <c r="P119" s="39">
        <f>O119</f>
        <v>376138.16</v>
      </c>
      <c r="Q119" s="75">
        <v>374730.9999999999</v>
      </c>
    </row>
    <row r="120" spans="1:17" ht="12.75">
      <c r="A120" s="41" t="s">
        <v>36</v>
      </c>
      <c r="B120" s="17">
        <v>343</v>
      </c>
      <c r="C120" s="14">
        <v>95</v>
      </c>
      <c r="D120" s="17">
        <f>C120</f>
        <v>95</v>
      </c>
      <c r="E120" s="15">
        <v>230</v>
      </c>
      <c r="F120" s="13">
        <v>44.48</v>
      </c>
      <c r="G120" s="17">
        <v>40</v>
      </c>
      <c r="H120" s="17">
        <f>G120</f>
        <v>40</v>
      </c>
      <c r="I120" s="15">
        <v>45</v>
      </c>
      <c r="J120" s="13">
        <v>52917.561</v>
      </c>
      <c r="K120" s="17">
        <v>52000</v>
      </c>
      <c r="L120" s="17">
        <v>52000</v>
      </c>
      <c r="M120" s="15">
        <v>53000</v>
      </c>
      <c r="N120" s="13">
        <v>218383</v>
      </c>
      <c r="O120" s="17">
        <v>231037.64</v>
      </c>
      <c r="P120" s="17">
        <f>O120</f>
        <v>231037.64</v>
      </c>
      <c r="Q120" s="55">
        <v>221324.19999999995</v>
      </c>
    </row>
    <row r="121" spans="1:17" ht="12.75">
      <c r="A121" s="41" t="s">
        <v>37</v>
      </c>
      <c r="B121" s="17">
        <v>419</v>
      </c>
      <c r="C121" s="14">
        <v>275</v>
      </c>
      <c r="D121" s="17">
        <f aca="true" t="shared" si="16" ref="D121:D132">C121</f>
        <v>275</v>
      </c>
      <c r="E121" s="15">
        <v>325</v>
      </c>
      <c r="F121" s="13">
        <v>111.7</v>
      </c>
      <c r="G121" s="17">
        <v>60</v>
      </c>
      <c r="H121" s="17">
        <f aca="true" t="shared" si="17" ref="H121:H132">G121</f>
        <v>60</v>
      </c>
      <c r="I121" s="15">
        <v>112</v>
      </c>
      <c r="J121" s="13">
        <v>97337.954</v>
      </c>
      <c r="K121" s="17">
        <v>95200</v>
      </c>
      <c r="L121" s="17">
        <v>95200</v>
      </c>
      <c r="M121" s="15">
        <v>98000</v>
      </c>
      <c r="N121" s="13">
        <v>111158</v>
      </c>
      <c r="O121" s="17">
        <v>109036.52</v>
      </c>
      <c r="P121" s="17">
        <f aca="true" t="shared" si="18" ref="P121:P132">O121</f>
        <v>109036.52</v>
      </c>
      <c r="Q121" s="55">
        <v>110357.109090909</v>
      </c>
    </row>
    <row r="122" spans="1:17" s="47" customFormat="1" ht="12.75">
      <c r="A122" s="46" t="s">
        <v>38</v>
      </c>
      <c r="B122" s="238"/>
      <c r="C122" s="239"/>
      <c r="D122" s="17">
        <f t="shared" si="16"/>
        <v>0</v>
      </c>
      <c r="E122" s="97"/>
      <c r="F122" s="95"/>
      <c r="G122" s="96"/>
      <c r="H122" s="17">
        <f t="shared" si="17"/>
        <v>0</v>
      </c>
      <c r="I122" s="97"/>
      <c r="J122" s="95">
        <v>23.596</v>
      </c>
      <c r="K122" s="96">
        <v>65</v>
      </c>
      <c r="L122" s="96">
        <v>65</v>
      </c>
      <c r="M122" s="97">
        <v>23</v>
      </c>
      <c r="N122" s="95">
        <v>559</v>
      </c>
      <c r="O122" s="96">
        <v>492.606528</v>
      </c>
      <c r="P122" s="17">
        <f t="shared" si="18"/>
        <v>492.606528</v>
      </c>
      <c r="Q122" s="243">
        <v>536.64</v>
      </c>
    </row>
    <row r="123" spans="1:17" s="47" customFormat="1" ht="12.75">
      <c r="A123" s="46" t="s">
        <v>39</v>
      </c>
      <c r="B123" s="95"/>
      <c r="C123" s="96"/>
      <c r="D123" s="17">
        <f t="shared" si="16"/>
        <v>0</v>
      </c>
      <c r="E123" s="97"/>
      <c r="F123" s="95"/>
      <c r="G123" s="96"/>
      <c r="H123" s="17">
        <f t="shared" si="17"/>
        <v>0</v>
      </c>
      <c r="I123" s="97"/>
      <c r="J123" s="95">
        <v>22010.781</v>
      </c>
      <c r="K123" s="96">
        <v>730</v>
      </c>
      <c r="L123" s="96">
        <v>730</v>
      </c>
      <c r="M123" s="97">
        <v>22100</v>
      </c>
      <c r="N123" s="95">
        <v>23564</v>
      </c>
      <c r="O123" s="96">
        <v>22495</v>
      </c>
      <c r="P123" s="17">
        <f t="shared" si="18"/>
        <v>22495</v>
      </c>
      <c r="Q123" s="243">
        <v>22621.44</v>
      </c>
    </row>
    <row r="124" spans="1:17" s="47" customFormat="1" ht="12.75">
      <c r="A124" s="46" t="s">
        <v>40</v>
      </c>
      <c r="B124" s="95"/>
      <c r="C124" s="96"/>
      <c r="D124" s="17">
        <f t="shared" si="16"/>
        <v>0</v>
      </c>
      <c r="E124" s="97"/>
      <c r="F124" s="95"/>
      <c r="G124" s="96"/>
      <c r="H124" s="17">
        <f t="shared" si="17"/>
        <v>0</v>
      </c>
      <c r="I124" s="97"/>
      <c r="J124" s="95">
        <v>16658.516</v>
      </c>
      <c r="K124" s="96">
        <v>15520</v>
      </c>
      <c r="L124" s="96">
        <v>15520</v>
      </c>
      <c r="M124" s="97">
        <v>16700</v>
      </c>
      <c r="N124" s="95">
        <v>33739</v>
      </c>
      <c r="O124" s="96">
        <v>32645</v>
      </c>
      <c r="P124" s="17">
        <f t="shared" si="18"/>
        <v>32645</v>
      </c>
      <c r="Q124" s="243">
        <v>32389.44</v>
      </c>
    </row>
    <row r="125" spans="1:17" s="47" customFormat="1" ht="12.75">
      <c r="A125" s="46" t="s">
        <v>41</v>
      </c>
      <c r="B125" s="95"/>
      <c r="C125" s="96"/>
      <c r="D125" s="17">
        <f t="shared" si="16"/>
        <v>0</v>
      </c>
      <c r="E125" s="97"/>
      <c r="F125" s="95"/>
      <c r="G125" s="96"/>
      <c r="H125" s="17">
        <f t="shared" si="17"/>
        <v>0</v>
      </c>
      <c r="I125" s="97"/>
      <c r="J125" s="95">
        <v>2753.052</v>
      </c>
      <c r="K125" s="96">
        <v>2950</v>
      </c>
      <c r="L125" s="96">
        <v>2950</v>
      </c>
      <c r="M125" s="97">
        <v>2800</v>
      </c>
      <c r="N125" s="95">
        <v>2932</v>
      </c>
      <c r="O125" s="96">
        <v>2748.545711999999</v>
      </c>
      <c r="P125" s="17">
        <f t="shared" si="18"/>
        <v>2748.545711999999</v>
      </c>
      <c r="Q125" s="243">
        <v>2814.72</v>
      </c>
    </row>
    <row r="126" spans="1:17" s="47" customFormat="1" ht="12.75">
      <c r="A126" s="46" t="s">
        <v>42</v>
      </c>
      <c r="B126" s="95"/>
      <c r="C126" s="96"/>
      <c r="D126" s="17">
        <f t="shared" si="16"/>
        <v>0</v>
      </c>
      <c r="E126" s="97"/>
      <c r="F126" s="95"/>
      <c r="G126" s="96"/>
      <c r="H126" s="17">
        <f t="shared" si="17"/>
        <v>0</v>
      </c>
      <c r="I126" s="97"/>
      <c r="J126" s="95">
        <v>2002.932</v>
      </c>
      <c r="K126" s="96">
        <v>2200</v>
      </c>
      <c r="L126" s="96">
        <v>2200</v>
      </c>
      <c r="M126" s="97">
        <v>2010</v>
      </c>
      <c r="N126" s="95">
        <v>2364</v>
      </c>
      <c r="O126" s="96">
        <v>2089.3796039999993</v>
      </c>
      <c r="P126" s="17">
        <f t="shared" si="18"/>
        <v>2089.3796039999993</v>
      </c>
      <c r="Q126" s="243">
        <v>2269.44</v>
      </c>
    </row>
    <row r="127" spans="1:17" ht="12.75">
      <c r="A127" s="41" t="s">
        <v>43</v>
      </c>
      <c r="B127" s="13">
        <v>96</v>
      </c>
      <c r="C127" s="17">
        <v>70</v>
      </c>
      <c r="D127" s="17">
        <f t="shared" si="16"/>
        <v>70</v>
      </c>
      <c r="E127" s="15">
        <v>90</v>
      </c>
      <c r="F127" s="13">
        <v>35.53</v>
      </c>
      <c r="G127" s="17">
        <v>10</v>
      </c>
      <c r="H127" s="17">
        <f t="shared" si="17"/>
        <v>10</v>
      </c>
      <c r="I127" s="15">
        <v>36</v>
      </c>
      <c r="J127" s="13">
        <v>1983.542</v>
      </c>
      <c r="K127" s="17">
        <v>1600</v>
      </c>
      <c r="L127" s="17">
        <v>1600</v>
      </c>
      <c r="M127" s="15">
        <v>1960</v>
      </c>
      <c r="N127" s="13">
        <v>2346</v>
      </c>
      <c r="O127" s="17">
        <v>2239</v>
      </c>
      <c r="P127" s="17">
        <f t="shared" si="18"/>
        <v>2239</v>
      </c>
      <c r="Q127" s="55">
        <v>2431.3090909090906</v>
      </c>
    </row>
    <row r="128" spans="1:17" ht="12.75">
      <c r="A128" s="41" t="s">
        <v>44</v>
      </c>
      <c r="B128" s="13">
        <v>228</v>
      </c>
      <c r="C128" s="17">
        <v>260</v>
      </c>
      <c r="D128" s="17">
        <f t="shared" si="16"/>
        <v>260</v>
      </c>
      <c r="E128" s="15">
        <v>190</v>
      </c>
      <c r="F128" s="13">
        <v>150.95</v>
      </c>
      <c r="G128" s="17">
        <v>130</v>
      </c>
      <c r="H128" s="17">
        <f t="shared" si="17"/>
        <v>130</v>
      </c>
      <c r="I128" s="15">
        <v>151</v>
      </c>
      <c r="J128" s="13">
        <v>18611.468999999997</v>
      </c>
      <c r="K128" s="17">
        <v>13200</v>
      </c>
      <c r="L128" s="17">
        <v>13200</v>
      </c>
      <c r="M128" s="15">
        <v>13600</v>
      </c>
      <c r="N128" s="13">
        <v>12674</v>
      </c>
      <c r="O128" s="17">
        <v>28898</v>
      </c>
      <c r="P128" s="17">
        <f t="shared" si="18"/>
        <v>28898</v>
      </c>
      <c r="Q128" s="55">
        <v>11994.872727272725</v>
      </c>
    </row>
    <row r="129" spans="1:17" s="47" customFormat="1" ht="12.75">
      <c r="A129" s="46" t="s">
        <v>45</v>
      </c>
      <c r="B129" s="240">
        <v>29</v>
      </c>
      <c r="C129" s="239">
        <v>20</v>
      </c>
      <c r="D129" s="17">
        <f t="shared" si="16"/>
        <v>20</v>
      </c>
      <c r="E129" s="97">
        <v>25</v>
      </c>
      <c r="F129" s="95">
        <v>31.48</v>
      </c>
      <c r="G129" s="96">
        <v>15</v>
      </c>
      <c r="H129" s="17">
        <f t="shared" si="17"/>
        <v>15</v>
      </c>
      <c r="I129" s="97">
        <v>31</v>
      </c>
      <c r="J129" s="95">
        <v>2531.1549999999997</v>
      </c>
      <c r="K129" s="96">
        <v>1740</v>
      </c>
      <c r="L129" s="96">
        <v>1740</v>
      </c>
      <c r="M129" s="97">
        <v>2530</v>
      </c>
      <c r="N129" s="95">
        <v>1823</v>
      </c>
      <c r="O129" s="96">
        <v>1448</v>
      </c>
      <c r="P129" s="17">
        <f t="shared" si="18"/>
        <v>1448</v>
      </c>
      <c r="Q129" s="243">
        <v>1895.92</v>
      </c>
    </row>
    <row r="130" spans="1:17" ht="12.75">
      <c r="A130" s="41" t="s">
        <v>30</v>
      </c>
      <c r="B130" s="13">
        <v>179</v>
      </c>
      <c r="C130" s="17">
        <v>50</v>
      </c>
      <c r="D130" s="17">
        <f t="shared" si="16"/>
        <v>50</v>
      </c>
      <c r="E130" s="15">
        <v>50</v>
      </c>
      <c r="F130" s="13">
        <v>123.11</v>
      </c>
      <c r="G130" s="17">
        <v>50</v>
      </c>
      <c r="H130" s="17">
        <f t="shared" si="17"/>
        <v>50</v>
      </c>
      <c r="I130" s="15">
        <v>60</v>
      </c>
      <c r="J130" s="255">
        <v>5094</v>
      </c>
      <c r="K130" s="17">
        <v>3800</v>
      </c>
      <c r="L130" s="17">
        <v>3800</v>
      </c>
      <c r="M130" s="15">
        <v>3000</v>
      </c>
      <c r="N130" s="13">
        <v>7069</v>
      </c>
      <c r="O130" s="17">
        <v>4451</v>
      </c>
      <c r="P130" s="17">
        <f t="shared" si="18"/>
        <v>4451</v>
      </c>
      <c r="Q130" s="55">
        <v>4000</v>
      </c>
    </row>
    <row r="131" spans="1:17" ht="12.75">
      <c r="A131" s="41" t="s">
        <v>31</v>
      </c>
      <c r="B131" s="13">
        <v>19</v>
      </c>
      <c r="C131" s="17">
        <v>30</v>
      </c>
      <c r="D131" s="17">
        <f t="shared" si="16"/>
        <v>30</v>
      </c>
      <c r="E131" s="15">
        <v>20</v>
      </c>
      <c r="F131" s="13">
        <v>30.48</v>
      </c>
      <c r="G131" s="17">
        <v>25</v>
      </c>
      <c r="H131" s="17">
        <f t="shared" si="17"/>
        <v>25</v>
      </c>
      <c r="I131" s="15">
        <v>30</v>
      </c>
      <c r="J131" s="13">
        <v>815.436</v>
      </c>
      <c r="K131" s="17">
        <v>720</v>
      </c>
      <c r="L131" s="17">
        <v>720</v>
      </c>
      <c r="M131" s="15">
        <v>800</v>
      </c>
      <c r="N131" s="13">
        <v>388</v>
      </c>
      <c r="O131" s="17">
        <v>383</v>
      </c>
      <c r="P131" s="17">
        <f t="shared" si="18"/>
        <v>383</v>
      </c>
      <c r="Q131" s="55">
        <v>402.1090909090908</v>
      </c>
    </row>
    <row r="132" spans="1:17" ht="27" thickBot="1">
      <c r="A132" s="45" t="s">
        <v>46</v>
      </c>
      <c r="B132" s="36">
        <v>2</v>
      </c>
      <c r="C132" s="58">
        <v>5</v>
      </c>
      <c r="D132" s="126">
        <f t="shared" si="16"/>
        <v>5</v>
      </c>
      <c r="E132" s="69">
        <v>0</v>
      </c>
      <c r="F132" s="36">
        <v>34.55</v>
      </c>
      <c r="G132" s="58">
        <v>25</v>
      </c>
      <c r="H132" s="126">
        <f t="shared" si="17"/>
        <v>25</v>
      </c>
      <c r="I132" s="69">
        <v>35</v>
      </c>
      <c r="J132" s="36">
        <v>248.22</v>
      </c>
      <c r="K132" s="58">
        <v>180</v>
      </c>
      <c r="L132" s="58">
        <v>180</v>
      </c>
      <c r="M132" s="69">
        <v>240</v>
      </c>
      <c r="N132" s="36">
        <v>90</v>
      </c>
      <c r="O132" s="58">
        <v>93</v>
      </c>
      <c r="P132" s="126">
        <f t="shared" si="18"/>
        <v>93</v>
      </c>
      <c r="Q132" s="76">
        <v>90</v>
      </c>
    </row>
    <row r="133" ht="13.5" customHeight="1" thickBot="1"/>
    <row r="134" spans="1:21" ht="13.5" customHeight="1">
      <c r="A134" s="265" t="s">
        <v>28</v>
      </c>
      <c r="B134" s="256" t="s">
        <v>18</v>
      </c>
      <c r="C134" s="258"/>
      <c r="D134" s="258"/>
      <c r="E134" s="259"/>
      <c r="F134" s="256" t="s">
        <v>3</v>
      </c>
      <c r="G134" s="258"/>
      <c r="H134" s="258"/>
      <c r="I134" s="259"/>
      <c r="J134" s="256" t="s">
        <v>4</v>
      </c>
      <c r="K134" s="258"/>
      <c r="L134" s="258"/>
      <c r="M134" s="259"/>
      <c r="N134" s="256" t="s">
        <v>63</v>
      </c>
      <c r="O134" s="258"/>
      <c r="P134" s="258"/>
      <c r="Q134" s="259"/>
      <c r="R134" s="256" t="s">
        <v>67</v>
      </c>
      <c r="S134" s="258"/>
      <c r="T134" s="258"/>
      <c r="U134" s="259"/>
    </row>
    <row r="135" spans="1:21" ht="27" thickBot="1">
      <c r="A135" s="266"/>
      <c r="B135" s="5" t="s">
        <v>93</v>
      </c>
      <c r="C135" s="54" t="s">
        <v>87</v>
      </c>
      <c r="D135" s="54" t="s">
        <v>88</v>
      </c>
      <c r="E135" s="212" t="s">
        <v>90</v>
      </c>
      <c r="F135" s="5" t="s">
        <v>93</v>
      </c>
      <c r="G135" s="54" t="s">
        <v>87</v>
      </c>
      <c r="H135" s="54" t="s">
        <v>88</v>
      </c>
      <c r="I135" s="212" t="s">
        <v>90</v>
      </c>
      <c r="J135" s="5" t="s">
        <v>93</v>
      </c>
      <c r="K135" s="54" t="s">
        <v>87</v>
      </c>
      <c r="L135" s="54" t="s">
        <v>88</v>
      </c>
      <c r="M135" s="212" t="s">
        <v>90</v>
      </c>
      <c r="N135" s="5" t="s">
        <v>93</v>
      </c>
      <c r="O135" s="54" t="s">
        <v>87</v>
      </c>
      <c r="P135" s="54" t="s">
        <v>88</v>
      </c>
      <c r="Q135" s="212" t="s">
        <v>90</v>
      </c>
      <c r="R135" s="5" t="s">
        <v>93</v>
      </c>
      <c r="S135" s="54" t="s">
        <v>87</v>
      </c>
      <c r="T135" s="54" t="s">
        <v>88</v>
      </c>
      <c r="U135" s="4" t="s">
        <v>90</v>
      </c>
    </row>
    <row r="136" spans="1:21" ht="12.75">
      <c r="A136" s="40" t="s">
        <v>29</v>
      </c>
      <c r="B136" s="6">
        <v>139875.27</v>
      </c>
      <c r="C136" s="10">
        <v>146000</v>
      </c>
      <c r="D136" s="10">
        <v>146367</v>
      </c>
      <c r="E136" s="8">
        <v>142976</v>
      </c>
      <c r="F136" s="33">
        <v>113986.23563</v>
      </c>
      <c r="G136" s="39">
        <v>115700</v>
      </c>
      <c r="H136" s="39">
        <v>118700</v>
      </c>
      <c r="I136" s="32">
        <v>116602.184</v>
      </c>
      <c r="J136" s="33">
        <v>141785.42502999998</v>
      </c>
      <c r="K136" s="39">
        <v>128605.95</v>
      </c>
      <c r="L136" s="39">
        <v>136356.43227</v>
      </c>
      <c r="M136" s="32">
        <v>137423.64182</v>
      </c>
      <c r="N136" s="33">
        <v>17893.97288</v>
      </c>
      <c r="O136" s="39">
        <v>19000</v>
      </c>
      <c r="P136" s="39">
        <v>19500</v>
      </c>
      <c r="Q136" s="32">
        <v>17800</v>
      </c>
      <c r="R136" s="33">
        <f aca="true" t="shared" si="19" ref="R136:R149">B119+F119+J119+N119+B136+F136+J136+N136</f>
        <v>977445.2191699999</v>
      </c>
      <c r="S136" s="125">
        <f aca="true" t="shared" si="20" ref="S136:S149">C119+G119+K119+O119+C136+G136+K136+O136</f>
        <v>976673.1099999999</v>
      </c>
      <c r="T136" s="39">
        <f aca="true" t="shared" si="21" ref="T136:T149">D119+H119+L119+P119+D136+H136+L136+P136</f>
        <v>988290.5922699999</v>
      </c>
      <c r="U136" s="32">
        <f aca="true" t="shared" si="22" ref="U136:U149">E119+I119+M119+Q119+E136+I136+M136+Q136</f>
        <v>982819.8258199999</v>
      </c>
    </row>
    <row r="137" spans="1:21" ht="12.75">
      <c r="A137" s="41" t="s">
        <v>36</v>
      </c>
      <c r="B137" s="13">
        <v>42063.6</v>
      </c>
      <c r="C137" s="17">
        <v>43232</v>
      </c>
      <c r="D137" s="17">
        <v>50767</v>
      </c>
      <c r="E137" s="15">
        <v>43000</v>
      </c>
      <c r="F137" s="13">
        <v>43221.77166</v>
      </c>
      <c r="G137" s="17">
        <v>44000</v>
      </c>
      <c r="H137" s="17">
        <v>44000</v>
      </c>
      <c r="I137" s="15">
        <v>44000</v>
      </c>
      <c r="J137" s="13">
        <v>49115.09498</v>
      </c>
      <c r="K137" s="17">
        <v>45964.5</v>
      </c>
      <c r="L137" s="17">
        <v>48000</v>
      </c>
      <c r="M137" s="15">
        <v>48000</v>
      </c>
      <c r="N137" s="13">
        <v>4528.88</v>
      </c>
      <c r="O137" s="17">
        <v>4700</v>
      </c>
      <c r="P137" s="17">
        <v>4700</v>
      </c>
      <c r="Q137" s="15">
        <v>4700</v>
      </c>
      <c r="R137" s="13">
        <f t="shared" si="19"/>
        <v>410617.38764000003</v>
      </c>
      <c r="S137" s="14">
        <f t="shared" si="20"/>
        <v>421069.14</v>
      </c>
      <c r="T137" s="17">
        <f t="shared" si="21"/>
        <v>430639.64</v>
      </c>
      <c r="U137" s="15">
        <f t="shared" si="22"/>
        <v>414299.19999999995</v>
      </c>
    </row>
    <row r="138" spans="1:21" ht="12.75">
      <c r="A138" s="41" t="s">
        <v>37</v>
      </c>
      <c r="B138" s="13">
        <v>66778.73</v>
      </c>
      <c r="C138" s="17">
        <v>65000</v>
      </c>
      <c r="D138" s="17">
        <v>66000</v>
      </c>
      <c r="E138" s="15">
        <v>69000</v>
      </c>
      <c r="F138" s="13">
        <v>41711.001970000005</v>
      </c>
      <c r="G138" s="17">
        <v>43805</v>
      </c>
      <c r="H138" s="17">
        <v>43805</v>
      </c>
      <c r="I138" s="15">
        <v>43805</v>
      </c>
      <c r="J138" s="13">
        <v>49246.65084</v>
      </c>
      <c r="K138" s="17">
        <v>42940</v>
      </c>
      <c r="L138" s="17">
        <v>47957.43227</v>
      </c>
      <c r="M138" s="15">
        <v>48029.64182</v>
      </c>
      <c r="N138" s="13">
        <v>4528.44</v>
      </c>
      <c r="O138" s="17">
        <v>4800</v>
      </c>
      <c r="P138" s="17">
        <v>4800</v>
      </c>
      <c r="Q138" s="15">
        <v>4800</v>
      </c>
      <c r="R138" s="13">
        <f t="shared" si="19"/>
        <v>371291.47680999996</v>
      </c>
      <c r="S138" s="14">
        <f t="shared" si="20"/>
        <v>361116.52</v>
      </c>
      <c r="T138" s="17">
        <f t="shared" si="21"/>
        <v>367133.95227</v>
      </c>
      <c r="U138" s="15">
        <f t="shared" si="22"/>
        <v>374428.75091090903</v>
      </c>
    </row>
    <row r="139" spans="1:21" s="47" customFormat="1" ht="12.75">
      <c r="A139" s="46" t="s">
        <v>38</v>
      </c>
      <c r="B139" s="95">
        <v>201</v>
      </c>
      <c r="C139" s="96"/>
      <c r="D139" s="96"/>
      <c r="E139" s="97">
        <v>208</v>
      </c>
      <c r="F139" s="95">
        <v>0</v>
      </c>
      <c r="G139" s="96">
        <v>0</v>
      </c>
      <c r="H139" s="96">
        <v>0</v>
      </c>
      <c r="I139" s="97">
        <v>0</v>
      </c>
      <c r="J139" s="95">
        <v>493.49911</v>
      </c>
      <c r="K139" s="96">
        <v>475</v>
      </c>
      <c r="L139" s="96">
        <v>390</v>
      </c>
      <c r="M139" s="97">
        <v>100</v>
      </c>
      <c r="N139" s="95">
        <v>0</v>
      </c>
      <c r="O139" s="96">
        <v>0</v>
      </c>
      <c r="P139" s="96">
        <v>0</v>
      </c>
      <c r="Q139" s="97">
        <v>0</v>
      </c>
      <c r="R139" s="13">
        <f t="shared" si="19"/>
        <v>1277.09511</v>
      </c>
      <c r="S139" s="14">
        <f t="shared" si="20"/>
        <v>1032.606528</v>
      </c>
      <c r="T139" s="17">
        <f t="shared" si="21"/>
        <v>947.606528</v>
      </c>
      <c r="U139" s="15">
        <f t="shared" si="22"/>
        <v>867.64</v>
      </c>
    </row>
    <row r="140" spans="1:21" s="47" customFormat="1" ht="12.75">
      <c r="A140" s="46" t="s">
        <v>39</v>
      </c>
      <c r="B140" s="95">
        <v>22968</v>
      </c>
      <c r="C140" s="96"/>
      <c r="D140" s="96"/>
      <c r="E140" s="97">
        <v>23000</v>
      </c>
      <c r="F140" s="95">
        <v>12749.60786</v>
      </c>
      <c r="G140" s="96">
        <v>13500</v>
      </c>
      <c r="H140" s="96">
        <v>13500</v>
      </c>
      <c r="I140" s="97">
        <v>13500</v>
      </c>
      <c r="J140" s="95">
        <v>201.23162</v>
      </c>
      <c r="K140" s="96">
        <v>190</v>
      </c>
      <c r="L140" s="96">
        <v>203</v>
      </c>
      <c r="M140" s="97">
        <v>200</v>
      </c>
      <c r="N140" s="95">
        <v>0</v>
      </c>
      <c r="O140" s="96">
        <v>0</v>
      </c>
      <c r="P140" s="96">
        <v>0</v>
      </c>
      <c r="Q140" s="97">
        <v>0</v>
      </c>
      <c r="R140" s="13">
        <f t="shared" si="19"/>
        <v>81493.62048000001</v>
      </c>
      <c r="S140" s="14">
        <f t="shared" si="20"/>
        <v>36915</v>
      </c>
      <c r="T140" s="17">
        <f t="shared" si="21"/>
        <v>36928</v>
      </c>
      <c r="U140" s="15">
        <f t="shared" si="22"/>
        <v>81421.44</v>
      </c>
    </row>
    <row r="141" spans="1:21" s="47" customFormat="1" ht="12.75">
      <c r="A141" s="46" t="s">
        <v>40</v>
      </c>
      <c r="B141" s="95">
        <v>13854</v>
      </c>
      <c r="C141" s="96"/>
      <c r="D141" s="96"/>
      <c r="E141" s="97">
        <v>14000</v>
      </c>
      <c r="F141" s="95">
        <v>292.37331</v>
      </c>
      <c r="G141" s="96">
        <v>375</v>
      </c>
      <c r="H141" s="96">
        <v>375</v>
      </c>
      <c r="I141" s="97">
        <v>375</v>
      </c>
      <c r="J141" s="95">
        <v>6805.0913</v>
      </c>
      <c r="K141" s="96">
        <v>7220</v>
      </c>
      <c r="L141" s="96">
        <v>6734</v>
      </c>
      <c r="M141" s="97">
        <v>6730</v>
      </c>
      <c r="N141" s="95">
        <v>0</v>
      </c>
      <c r="O141" s="96">
        <v>0</v>
      </c>
      <c r="P141" s="96">
        <v>0</v>
      </c>
      <c r="Q141" s="97">
        <v>0</v>
      </c>
      <c r="R141" s="13">
        <f t="shared" si="19"/>
        <v>71348.98061</v>
      </c>
      <c r="S141" s="14">
        <f t="shared" si="20"/>
        <v>55760</v>
      </c>
      <c r="T141" s="17">
        <f t="shared" si="21"/>
        <v>55274</v>
      </c>
      <c r="U141" s="15">
        <f t="shared" si="22"/>
        <v>70194.44</v>
      </c>
    </row>
    <row r="142" spans="1:21" s="47" customFormat="1" ht="12.75">
      <c r="A142" s="46" t="s">
        <v>41</v>
      </c>
      <c r="B142" s="95">
        <v>2645</v>
      </c>
      <c r="C142" s="96"/>
      <c r="D142" s="96"/>
      <c r="E142" s="97">
        <v>2700</v>
      </c>
      <c r="F142" s="95">
        <v>1316.30969</v>
      </c>
      <c r="G142" s="96">
        <v>1350</v>
      </c>
      <c r="H142" s="96">
        <v>1350</v>
      </c>
      <c r="I142" s="97">
        <v>1350</v>
      </c>
      <c r="J142" s="95">
        <v>2132.90956</v>
      </c>
      <c r="K142" s="96">
        <v>2090</v>
      </c>
      <c r="L142" s="96">
        <v>2119</v>
      </c>
      <c r="M142" s="97">
        <v>2110</v>
      </c>
      <c r="N142" s="95">
        <v>749.75</v>
      </c>
      <c r="O142" s="96">
        <v>700</v>
      </c>
      <c r="P142" s="96">
        <v>700</v>
      </c>
      <c r="Q142" s="97">
        <v>700</v>
      </c>
      <c r="R142" s="13">
        <f t="shared" si="19"/>
        <v>12529.02125</v>
      </c>
      <c r="S142" s="14">
        <f t="shared" si="20"/>
        <v>9838.545712</v>
      </c>
      <c r="T142" s="17">
        <f t="shared" si="21"/>
        <v>9867.545712</v>
      </c>
      <c r="U142" s="15">
        <f t="shared" si="22"/>
        <v>12474.72</v>
      </c>
    </row>
    <row r="143" spans="1:21" s="47" customFormat="1" ht="12.75">
      <c r="A143" s="46" t="s">
        <v>42</v>
      </c>
      <c r="B143" s="95">
        <v>1707</v>
      </c>
      <c r="C143" s="96"/>
      <c r="D143" s="96"/>
      <c r="E143" s="97">
        <v>1750</v>
      </c>
      <c r="F143" s="95">
        <v>626.54733</v>
      </c>
      <c r="G143" s="96">
        <v>650</v>
      </c>
      <c r="H143" s="96">
        <v>650</v>
      </c>
      <c r="I143" s="97">
        <v>650</v>
      </c>
      <c r="J143" s="95">
        <v>1757.33844</v>
      </c>
      <c r="K143" s="96">
        <v>1520</v>
      </c>
      <c r="L143" s="96">
        <v>1673</v>
      </c>
      <c r="M143" s="97">
        <v>1740</v>
      </c>
      <c r="N143" s="95">
        <v>0</v>
      </c>
      <c r="O143" s="96"/>
      <c r="P143" s="96"/>
      <c r="Q143" s="97"/>
      <c r="R143" s="13">
        <f t="shared" si="19"/>
        <v>8457.81777</v>
      </c>
      <c r="S143" s="14">
        <f t="shared" si="20"/>
        <v>6459.379604</v>
      </c>
      <c r="T143" s="17">
        <f t="shared" si="21"/>
        <v>6612.379604</v>
      </c>
      <c r="U143" s="15">
        <f t="shared" si="22"/>
        <v>8419.44</v>
      </c>
    </row>
    <row r="144" spans="1:21" ht="12.75">
      <c r="A144" s="41" t="s">
        <v>43</v>
      </c>
      <c r="B144" s="13">
        <v>1115</v>
      </c>
      <c r="C144" s="17">
        <v>0</v>
      </c>
      <c r="D144" s="17">
        <v>1100</v>
      </c>
      <c r="E144" s="15">
        <v>1200</v>
      </c>
      <c r="F144" s="13">
        <v>1002.21931</v>
      </c>
      <c r="G144" s="17">
        <v>1000</v>
      </c>
      <c r="H144" s="17">
        <v>1000</v>
      </c>
      <c r="I144" s="15">
        <v>1000</v>
      </c>
      <c r="J144" s="13">
        <v>1117.96848</v>
      </c>
      <c r="K144" s="17">
        <v>1045</v>
      </c>
      <c r="L144" s="17">
        <v>1045</v>
      </c>
      <c r="M144" s="15">
        <v>1045</v>
      </c>
      <c r="N144" s="13">
        <v>542.13</v>
      </c>
      <c r="O144" s="17">
        <v>1000</v>
      </c>
      <c r="P144" s="17">
        <v>600</v>
      </c>
      <c r="Q144" s="15">
        <v>600</v>
      </c>
      <c r="R144" s="13">
        <f t="shared" si="19"/>
        <v>8238.38979</v>
      </c>
      <c r="S144" s="14">
        <f t="shared" si="20"/>
        <v>6964</v>
      </c>
      <c r="T144" s="17">
        <f t="shared" si="21"/>
        <v>7664</v>
      </c>
      <c r="U144" s="15">
        <f t="shared" si="22"/>
        <v>8362.30909090909</v>
      </c>
    </row>
    <row r="145" spans="1:21" ht="12.75">
      <c r="A145" s="41" t="s">
        <v>44</v>
      </c>
      <c r="B145" s="13">
        <v>7102.38</v>
      </c>
      <c r="C145" s="17">
        <v>8300</v>
      </c>
      <c r="D145" s="17">
        <v>20000</v>
      </c>
      <c r="E145" s="15">
        <v>7600</v>
      </c>
      <c r="F145" s="13">
        <v>6937.48579</v>
      </c>
      <c r="G145" s="17">
        <v>6200</v>
      </c>
      <c r="H145" s="17">
        <v>6200</v>
      </c>
      <c r="I145" s="15">
        <v>6200</v>
      </c>
      <c r="J145" s="13">
        <v>6468.3958999999995</v>
      </c>
      <c r="K145" s="17">
        <v>6840</v>
      </c>
      <c r="L145" s="17">
        <v>7500</v>
      </c>
      <c r="M145" s="15">
        <v>5349</v>
      </c>
      <c r="N145" s="13">
        <v>2791.44</v>
      </c>
      <c r="O145" s="17">
        <v>2000</v>
      </c>
      <c r="P145" s="17">
        <v>2000</v>
      </c>
      <c r="Q145" s="15">
        <v>2000</v>
      </c>
      <c r="R145" s="13">
        <f t="shared" si="19"/>
        <v>54964.120689999996</v>
      </c>
      <c r="S145" s="14">
        <f t="shared" si="20"/>
        <v>65828</v>
      </c>
      <c r="T145" s="17">
        <f t="shared" si="21"/>
        <v>78188</v>
      </c>
      <c r="U145" s="15">
        <f t="shared" si="22"/>
        <v>47084.87272727273</v>
      </c>
    </row>
    <row r="146" spans="1:21" s="47" customFormat="1" ht="12.75">
      <c r="A146" s="46" t="s">
        <v>45</v>
      </c>
      <c r="B146" s="95">
        <v>2587</v>
      </c>
      <c r="C146" s="96"/>
      <c r="D146" s="96">
        <v>2592</v>
      </c>
      <c r="E146" s="97">
        <v>2592</v>
      </c>
      <c r="F146" s="95">
        <v>407.93269</v>
      </c>
      <c r="G146" s="96">
        <v>450</v>
      </c>
      <c r="H146" s="96">
        <f>G146</f>
        <v>450</v>
      </c>
      <c r="I146" s="97">
        <v>400</v>
      </c>
      <c r="J146" s="95">
        <v>1124.11951</v>
      </c>
      <c r="K146" s="96">
        <v>1453.5</v>
      </c>
      <c r="L146" s="96">
        <v>1107</v>
      </c>
      <c r="M146" s="97">
        <v>1066.1000000000001</v>
      </c>
      <c r="N146" s="95">
        <v>85.97</v>
      </c>
      <c r="O146" s="96">
        <v>90</v>
      </c>
      <c r="P146" s="96">
        <v>90</v>
      </c>
      <c r="Q146" s="97">
        <v>90</v>
      </c>
      <c r="R146" s="13">
        <f t="shared" si="19"/>
        <v>8619.6572</v>
      </c>
      <c r="S146" s="14">
        <f t="shared" si="20"/>
        <v>5216.5</v>
      </c>
      <c r="T146" s="17">
        <f t="shared" si="21"/>
        <v>7462</v>
      </c>
      <c r="U146" s="15">
        <f t="shared" si="22"/>
        <v>8630.02</v>
      </c>
    </row>
    <row r="147" spans="1:21" ht="12.75">
      <c r="A147" s="41" t="s">
        <v>30</v>
      </c>
      <c r="B147" s="13">
        <v>7841</v>
      </c>
      <c r="C147" s="17">
        <v>2500</v>
      </c>
      <c r="D147" s="17">
        <v>6000</v>
      </c>
      <c r="E147" s="15">
        <v>7000</v>
      </c>
      <c r="F147" s="13">
        <v>1986.18062</v>
      </c>
      <c r="G147" s="17">
        <v>2400</v>
      </c>
      <c r="H147" s="17">
        <v>2400</v>
      </c>
      <c r="I147" s="15">
        <v>600</v>
      </c>
      <c r="J147" s="255">
        <v>5077.1798</v>
      </c>
      <c r="K147" s="17">
        <v>1805</v>
      </c>
      <c r="L147" s="17">
        <v>1805</v>
      </c>
      <c r="M147" s="15">
        <v>2055</v>
      </c>
      <c r="N147" s="13">
        <v>1520.48</v>
      </c>
      <c r="O147" s="17">
        <v>800</v>
      </c>
      <c r="P147" s="17">
        <v>1700</v>
      </c>
      <c r="Q147" s="15">
        <v>1700</v>
      </c>
      <c r="R147" s="13">
        <f t="shared" si="19"/>
        <v>28889.950419999997</v>
      </c>
      <c r="S147" s="14">
        <f t="shared" si="20"/>
        <v>15856</v>
      </c>
      <c r="T147" s="17">
        <f t="shared" si="21"/>
        <v>20256</v>
      </c>
      <c r="U147" s="15">
        <f t="shared" si="22"/>
        <v>18465</v>
      </c>
    </row>
    <row r="148" spans="1:21" ht="12.75">
      <c r="A148" s="41" t="s">
        <v>31</v>
      </c>
      <c r="B148" s="13">
        <v>2374.73</v>
      </c>
      <c r="C148" s="17"/>
      <c r="D148" s="17">
        <v>2400</v>
      </c>
      <c r="E148" s="15">
        <v>2450</v>
      </c>
      <c r="F148" s="13">
        <v>1495.30971</v>
      </c>
      <c r="G148" s="17">
        <v>1600</v>
      </c>
      <c r="H148" s="17">
        <f>G148</f>
        <v>1600</v>
      </c>
      <c r="I148" s="15">
        <v>1600</v>
      </c>
      <c r="J148" s="13">
        <v>243.69977</v>
      </c>
      <c r="K148" s="17">
        <v>161.5</v>
      </c>
      <c r="L148" s="17">
        <v>260</v>
      </c>
      <c r="M148" s="15">
        <v>260</v>
      </c>
      <c r="N148" s="13">
        <v>5680.83</v>
      </c>
      <c r="O148" s="17">
        <v>5500</v>
      </c>
      <c r="P148" s="17">
        <v>5700</v>
      </c>
      <c r="Q148" s="15">
        <v>5700</v>
      </c>
      <c r="R148" s="13">
        <f t="shared" si="19"/>
        <v>11047.48548</v>
      </c>
      <c r="S148" s="14">
        <f t="shared" si="20"/>
        <v>8419.5</v>
      </c>
      <c r="T148" s="17">
        <f t="shared" si="21"/>
        <v>11118</v>
      </c>
      <c r="U148" s="15">
        <f t="shared" si="22"/>
        <v>11262.10909090909</v>
      </c>
    </row>
    <row r="149" spans="1:21" ht="27" thickBot="1">
      <c r="A149" s="45" t="s">
        <v>46</v>
      </c>
      <c r="B149" s="36">
        <v>131</v>
      </c>
      <c r="C149" s="58"/>
      <c r="D149" s="58">
        <v>100</v>
      </c>
      <c r="E149" s="69">
        <v>140</v>
      </c>
      <c r="F149" s="36">
        <v>44.24477</v>
      </c>
      <c r="G149" s="58">
        <v>50</v>
      </c>
      <c r="H149" s="58">
        <f>G149</f>
        <v>50</v>
      </c>
      <c r="I149" s="69">
        <v>50</v>
      </c>
      <c r="J149" s="36">
        <v>30.0343</v>
      </c>
      <c r="K149" s="58">
        <v>95</v>
      </c>
      <c r="L149" s="58">
        <v>35</v>
      </c>
      <c r="M149" s="69">
        <v>35</v>
      </c>
      <c r="N149" s="36">
        <v>44.67</v>
      </c>
      <c r="O149" s="58">
        <v>50</v>
      </c>
      <c r="P149" s="58">
        <v>50</v>
      </c>
      <c r="Q149" s="69">
        <v>50</v>
      </c>
      <c r="R149" s="36">
        <f t="shared" si="19"/>
        <v>624.71907</v>
      </c>
      <c r="S149" s="126">
        <f t="shared" si="20"/>
        <v>498</v>
      </c>
      <c r="T149" s="58">
        <f t="shared" si="21"/>
        <v>538</v>
      </c>
      <c r="U149" s="69">
        <f t="shared" si="22"/>
        <v>640</v>
      </c>
    </row>
    <row r="150" ht="13.5" thickBot="1"/>
    <row r="151" spans="1:7" ht="13.5" customHeight="1" thickBot="1">
      <c r="A151" s="256" t="s">
        <v>68</v>
      </c>
      <c r="B151" s="267" t="s">
        <v>32</v>
      </c>
      <c r="C151" s="268"/>
      <c r="D151" s="268"/>
      <c r="E151" s="268"/>
      <c r="F151" s="268"/>
      <c r="G151" s="269"/>
    </row>
    <row r="152" spans="1:7" ht="64.5" customHeight="1" thickBot="1">
      <c r="A152" s="257"/>
      <c r="B152" s="5" t="s">
        <v>93</v>
      </c>
      <c r="C152" s="211" t="s">
        <v>87</v>
      </c>
      <c r="D152" s="211" t="s">
        <v>88</v>
      </c>
      <c r="E152" s="212" t="s">
        <v>90</v>
      </c>
      <c r="F152" s="232" t="s">
        <v>91</v>
      </c>
      <c r="G152" s="227" t="s">
        <v>92</v>
      </c>
    </row>
    <row r="153" spans="1:11" s="53" customFormat="1" ht="12.75">
      <c r="A153" s="59" t="s">
        <v>61</v>
      </c>
      <c r="B153" s="116">
        <v>15076</v>
      </c>
      <c r="C153" s="123">
        <v>15235</v>
      </c>
      <c r="D153" s="85">
        <f>C153</f>
        <v>15235</v>
      </c>
      <c r="E153" s="123">
        <v>15273</v>
      </c>
      <c r="F153" s="233">
        <f>E153-B153</f>
        <v>197</v>
      </c>
      <c r="G153" s="228">
        <f>E153/B153</f>
        <v>1.013067126558769</v>
      </c>
      <c r="H153" s="70"/>
      <c r="I153" s="71"/>
      <c r="J153" s="71"/>
      <c r="K153" s="71"/>
    </row>
    <row r="154" spans="1:11" s="53" customFormat="1" ht="12.75">
      <c r="A154" s="59" t="s">
        <v>62</v>
      </c>
      <c r="B154" s="116">
        <v>9074.380000000001</v>
      </c>
      <c r="C154" s="123">
        <v>9527</v>
      </c>
      <c r="D154" s="123">
        <f>C154</f>
        <v>9527</v>
      </c>
      <c r="E154" s="123">
        <v>9172</v>
      </c>
      <c r="F154" s="104">
        <f>E154-B154</f>
        <v>97.61999999999898</v>
      </c>
      <c r="G154" s="229">
        <f>E154/B154</f>
        <v>1.0107577597587933</v>
      </c>
      <c r="H154" s="70"/>
      <c r="I154" s="71"/>
      <c r="J154" s="71"/>
      <c r="K154" s="71"/>
    </row>
    <row r="155" spans="1:11" ht="12.75">
      <c r="A155" s="40" t="s">
        <v>1</v>
      </c>
      <c r="B155" s="196">
        <v>451436.2404</v>
      </c>
      <c r="C155" s="14">
        <v>463080</v>
      </c>
      <c r="D155" s="10">
        <v>463080</v>
      </c>
      <c r="E155" s="10">
        <v>455700</v>
      </c>
      <c r="F155" s="104">
        <f aca="true" t="shared" si="23" ref="F155:F160">E155-B155</f>
        <v>4263.75959999999</v>
      </c>
      <c r="G155" s="229">
        <f aca="true" t="shared" si="24" ref="G155:G160">E155/B155</f>
        <v>1.0094448766368913</v>
      </c>
      <c r="H155" s="62"/>
      <c r="I155" s="71"/>
      <c r="J155" s="71"/>
      <c r="K155" s="71"/>
    </row>
    <row r="156" spans="1:11" ht="12.75">
      <c r="A156" s="41" t="s">
        <v>2</v>
      </c>
      <c r="B156" s="13">
        <v>542351</v>
      </c>
      <c r="C156" s="17">
        <v>543230</v>
      </c>
      <c r="D156" s="17">
        <f>C156</f>
        <v>543230</v>
      </c>
      <c r="E156" s="17">
        <v>551266.764</v>
      </c>
      <c r="F156" s="104">
        <f t="shared" si="23"/>
        <v>8915.763999999966</v>
      </c>
      <c r="G156" s="229">
        <f t="shared" si="24"/>
        <v>1.0164391030900652</v>
      </c>
      <c r="H156" s="62"/>
      <c r="I156" s="71"/>
      <c r="J156" s="71"/>
      <c r="K156" s="71"/>
    </row>
    <row r="157" spans="1:11" ht="12.75">
      <c r="A157" s="41" t="s">
        <v>5</v>
      </c>
      <c r="B157" s="13">
        <v>415659.91000000003</v>
      </c>
      <c r="C157" s="17">
        <v>432607</v>
      </c>
      <c r="D157" s="129">
        <v>415659</v>
      </c>
      <c r="E157" s="129">
        <v>423972</v>
      </c>
      <c r="F157" s="104">
        <f t="shared" si="23"/>
        <v>8312.089999999967</v>
      </c>
      <c r="G157" s="229">
        <f t="shared" si="24"/>
        <v>1.0199973338780735</v>
      </c>
      <c r="H157" s="62"/>
      <c r="I157" s="71"/>
      <c r="J157" s="71"/>
      <c r="K157" s="71"/>
    </row>
    <row r="158" spans="1:11" ht="12.75">
      <c r="A158" s="41" t="s">
        <v>3</v>
      </c>
      <c r="B158" s="13">
        <v>274082.952</v>
      </c>
      <c r="C158" s="17">
        <v>275600</v>
      </c>
      <c r="D158" s="17">
        <v>281900</v>
      </c>
      <c r="E158" s="17">
        <v>281900</v>
      </c>
      <c r="F158" s="104">
        <f t="shared" si="23"/>
        <v>7817.04800000001</v>
      </c>
      <c r="G158" s="229">
        <f t="shared" si="24"/>
        <v>1.0285207377655508</v>
      </c>
      <c r="H158" s="62"/>
      <c r="I158" s="71" t="s">
        <v>85</v>
      </c>
      <c r="J158" s="71"/>
      <c r="K158" s="71"/>
    </row>
    <row r="159" spans="1:11" ht="12.75">
      <c r="A159" s="42" t="s">
        <v>4</v>
      </c>
      <c r="B159" s="20">
        <v>424276.88622</v>
      </c>
      <c r="C159" s="24">
        <v>429098.352</v>
      </c>
      <c r="D159" s="24">
        <v>447369</v>
      </c>
      <c r="E159" s="24">
        <v>425963.43610000005</v>
      </c>
      <c r="F159" s="104">
        <f t="shared" si="23"/>
        <v>1686.5498800000641</v>
      </c>
      <c r="G159" s="229">
        <f t="shared" si="24"/>
        <v>1.0039751160970045</v>
      </c>
      <c r="H159" s="62"/>
      <c r="I159" s="71"/>
      <c r="J159" s="71"/>
      <c r="K159" s="71"/>
    </row>
    <row r="160" spans="1:11" ht="13.5" thickBot="1">
      <c r="A160" s="42" t="s">
        <v>63</v>
      </c>
      <c r="B160" s="20">
        <v>203177.36</v>
      </c>
      <c r="C160" s="24">
        <v>208000</v>
      </c>
      <c r="D160" s="58">
        <v>213000</v>
      </c>
      <c r="E160" s="58">
        <v>213000</v>
      </c>
      <c r="F160" s="105">
        <f t="shared" si="23"/>
        <v>9822.640000000014</v>
      </c>
      <c r="G160" s="230">
        <f t="shared" si="24"/>
        <v>1.0483451502667425</v>
      </c>
      <c r="H160" s="62"/>
      <c r="I160" s="71"/>
      <c r="J160" s="71"/>
      <c r="K160" s="71"/>
    </row>
    <row r="161" spans="1:11" ht="13.5" thickBot="1">
      <c r="A161" s="25" t="s">
        <v>0</v>
      </c>
      <c r="B161" s="26">
        <f>SUM(B153:B160)</f>
        <v>2335134.7286199997</v>
      </c>
      <c r="C161" s="63">
        <f>SUM(C153:C160)</f>
        <v>2376377.352</v>
      </c>
      <c r="D161" s="29">
        <f>SUM(D153:D160)</f>
        <v>2389000</v>
      </c>
      <c r="E161" s="78">
        <f>SUM(E153:E160)</f>
        <v>2376247.2001</v>
      </c>
      <c r="F161" s="107">
        <f>SUM(F153:F160)</f>
        <v>41112.47148000001</v>
      </c>
      <c r="G161" s="231">
        <f>E161/B161</f>
        <v>1.0176060383052488</v>
      </c>
      <c r="H161" s="72"/>
      <c r="I161" s="72"/>
      <c r="J161" s="72"/>
      <c r="K161" s="72"/>
    </row>
    <row r="162" ht="12.75">
      <c r="F162" s="197"/>
    </row>
  </sheetData>
  <sheetProtection/>
  <mergeCells count="44">
    <mergeCell ref="J16:M16"/>
    <mergeCell ref="N16:Q16"/>
    <mergeCell ref="B31:E31"/>
    <mergeCell ref="F31:I31"/>
    <mergeCell ref="A2:A3"/>
    <mergeCell ref="A16:A17"/>
    <mergeCell ref="B2:E2"/>
    <mergeCell ref="F2:I2"/>
    <mergeCell ref="J81:M81"/>
    <mergeCell ref="N58:Q58"/>
    <mergeCell ref="N81:Q81"/>
    <mergeCell ref="A81:A82"/>
    <mergeCell ref="B16:E16"/>
    <mergeCell ref="F16:I16"/>
    <mergeCell ref="J134:M134"/>
    <mergeCell ref="J117:M117"/>
    <mergeCell ref="A31:A32"/>
    <mergeCell ref="A58:A59"/>
    <mergeCell ref="F105:I105"/>
    <mergeCell ref="B105:E105"/>
    <mergeCell ref="J105:M105"/>
    <mergeCell ref="B117:E117"/>
    <mergeCell ref="B134:E134"/>
    <mergeCell ref="F117:I117"/>
    <mergeCell ref="F134:I134"/>
    <mergeCell ref="J2:M2"/>
    <mergeCell ref="R29:U29"/>
    <mergeCell ref="A117:A118"/>
    <mergeCell ref="A151:A152"/>
    <mergeCell ref="A134:A135"/>
    <mergeCell ref="N117:Q117"/>
    <mergeCell ref="N134:Q134"/>
    <mergeCell ref="R134:U134"/>
    <mergeCell ref="B151:G151"/>
    <mergeCell ref="A105:A106"/>
    <mergeCell ref="R31:U31"/>
    <mergeCell ref="B58:E58"/>
    <mergeCell ref="B81:E81"/>
    <mergeCell ref="F81:I81"/>
    <mergeCell ref="F58:I58"/>
    <mergeCell ref="J58:M58"/>
    <mergeCell ref="J31:M31"/>
    <mergeCell ref="N31:Q31"/>
    <mergeCell ref="R81:U81"/>
  </mergeCells>
  <printOptions/>
  <pageMargins left="0.35433070866141736" right="0.2755905511811024" top="0.4330708661417323" bottom="0.35433070866141736" header="0.15748031496062992" footer="0.15748031496062992"/>
  <pageSetup horizontalDpi="600" verticalDpi="600" orientation="landscape" paperSize="8" scale="97" r:id="rId1"/>
  <headerFooter alignWithMargins="0">
    <oddHeader>&amp;R&amp;"Arial,Tučné"&amp;11RK-15-2012-20, př. 3
počet stran: 6</oddHeader>
    <oddFooter>&amp;C&amp;8Stránka &amp;P z &amp;N</oddFooter>
  </headerFooter>
  <rowBreaks count="2" manualBreakCount="2">
    <brk id="56" max="16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showGridLines="0" zoomScalePageLayoutView="0" workbookViewId="0" topLeftCell="A34">
      <selection activeCell="K47" sqref="K47"/>
    </sheetView>
  </sheetViews>
  <sheetFormatPr defaultColWidth="9.140625" defaultRowHeight="12.75"/>
  <cols>
    <col min="1" max="1" width="28.00390625" style="3" customWidth="1"/>
    <col min="2" max="2" width="10.421875" style="3" customWidth="1"/>
    <col min="3" max="3" width="11.140625" style="3" customWidth="1"/>
    <col min="4" max="4" width="11.8515625" style="3" customWidth="1"/>
    <col min="5" max="5" width="11.140625" style="3" customWidth="1"/>
    <col min="6" max="7" width="10.421875" style="3" customWidth="1"/>
    <col min="8" max="8" width="11.421875" style="3" customWidth="1"/>
    <col min="9" max="9" width="10.421875" style="3" customWidth="1"/>
    <col min="10" max="10" width="9.140625" style="3" customWidth="1"/>
    <col min="11" max="11" width="11.8515625" style="3" customWidth="1"/>
    <col min="12" max="16384" width="9.140625" style="3" customWidth="1"/>
  </cols>
  <sheetData>
    <row r="1" spans="1:5" ht="13.5" customHeight="1">
      <c r="A1" s="272" t="s">
        <v>68</v>
      </c>
      <c r="B1" s="256" t="s">
        <v>52</v>
      </c>
      <c r="C1" s="258"/>
      <c r="D1" s="258"/>
      <c r="E1" s="259"/>
    </row>
    <row r="2" spans="1:5" ht="44.25" customHeight="1" thickBot="1">
      <c r="A2" s="273"/>
      <c r="B2" s="67" t="s">
        <v>86</v>
      </c>
      <c r="C2" s="77" t="s">
        <v>90</v>
      </c>
      <c r="D2" s="67" t="s">
        <v>95</v>
      </c>
      <c r="E2" s="131" t="s">
        <v>96</v>
      </c>
    </row>
    <row r="3" spans="1:6" s="53" customFormat="1" ht="12.75">
      <c r="A3" s="73" t="s">
        <v>61</v>
      </c>
      <c r="B3" s="84">
        <f>detail!B4</f>
        <v>18557</v>
      </c>
      <c r="C3" s="98">
        <f>detail!E4</f>
        <v>18195.8</v>
      </c>
      <c r="D3" s="99">
        <f>C3-B3</f>
        <v>-361.2000000000007</v>
      </c>
      <c r="E3" s="34">
        <f aca="true" t="shared" si="0" ref="E3:E11">C3/B3</f>
        <v>0.9805356469256884</v>
      </c>
      <c r="F3" s="71"/>
    </row>
    <row r="4" spans="1:6" s="53" customFormat="1" ht="12.75">
      <c r="A4" s="73" t="s">
        <v>62</v>
      </c>
      <c r="B4" s="86">
        <f>detail!B5</f>
        <v>11280.56</v>
      </c>
      <c r="C4" s="100">
        <f>detail!E5</f>
        <v>11623.8</v>
      </c>
      <c r="D4" s="101">
        <f>C4-B4</f>
        <v>343.2399999999998</v>
      </c>
      <c r="E4" s="35">
        <f t="shared" si="0"/>
        <v>1.0304275674257306</v>
      </c>
      <c r="F4" s="71"/>
    </row>
    <row r="5" spans="1:6" ht="12.75">
      <c r="A5" s="1" t="s">
        <v>1</v>
      </c>
      <c r="B5" s="86">
        <f>detail!B6</f>
        <v>791487.9354000001</v>
      </c>
      <c r="C5" s="100">
        <f>detail!E6</f>
        <v>795181.12</v>
      </c>
      <c r="D5" s="101">
        <f aca="true" t="shared" si="1" ref="D5:D10">C5-B5</f>
        <v>3693.1845999999205</v>
      </c>
      <c r="E5" s="35">
        <f t="shared" si="0"/>
        <v>1.0046661287365466</v>
      </c>
      <c r="F5" s="71"/>
    </row>
    <row r="6" spans="1:6" ht="12.75">
      <c r="A6" s="2" t="s">
        <v>2</v>
      </c>
      <c r="B6" s="86">
        <f>detail!B7</f>
        <v>1161784.93263</v>
      </c>
      <c r="C6" s="100">
        <f>detail!E7</f>
        <v>1148544.9674017092</v>
      </c>
      <c r="D6" s="101">
        <f t="shared" si="1"/>
        <v>-13239.965228290763</v>
      </c>
      <c r="E6" s="35">
        <f t="shared" si="0"/>
        <v>0.9886037726463549</v>
      </c>
      <c r="F6" s="71"/>
    </row>
    <row r="7" spans="1:6" ht="12.75">
      <c r="A7" s="2" t="s">
        <v>5</v>
      </c>
      <c r="B7" s="86">
        <f>detail!B8</f>
        <v>703630.6100000001</v>
      </c>
      <c r="C7" s="100">
        <f>detail!E8</f>
        <v>710463.26</v>
      </c>
      <c r="D7" s="101">
        <f t="shared" si="1"/>
        <v>6832.649999999907</v>
      </c>
      <c r="E7" s="35">
        <f t="shared" si="0"/>
        <v>1.00971056389943</v>
      </c>
      <c r="F7" s="71"/>
    </row>
    <row r="8" spans="1:6" ht="12.75">
      <c r="A8" s="2" t="s">
        <v>3</v>
      </c>
      <c r="B8" s="86">
        <f>detail!B9</f>
        <v>508077.74691000005</v>
      </c>
      <c r="C8" s="100">
        <f>detail!E9</f>
        <v>511497.58400000003</v>
      </c>
      <c r="D8" s="101">
        <f t="shared" si="1"/>
        <v>3419.8370899999863</v>
      </c>
      <c r="E8" s="35">
        <f t="shared" si="0"/>
        <v>1.0067309326393423</v>
      </c>
      <c r="F8" s="71"/>
    </row>
    <row r="9" spans="1:6" ht="12.75">
      <c r="A9" s="19" t="s">
        <v>4</v>
      </c>
      <c r="B9" s="86">
        <f>detail!B10</f>
        <v>709808.7664</v>
      </c>
      <c r="C9" s="100">
        <f>detail!E10</f>
        <v>708095.08809</v>
      </c>
      <c r="D9" s="101">
        <f t="shared" si="1"/>
        <v>-1713.6783099999884</v>
      </c>
      <c r="E9" s="35">
        <f t="shared" si="0"/>
        <v>0.9975857183073529</v>
      </c>
      <c r="F9" s="71"/>
    </row>
    <row r="10" spans="1:6" ht="13.5" thickBot="1">
      <c r="A10" s="19" t="s">
        <v>63</v>
      </c>
      <c r="B10" s="88">
        <f>detail!B11</f>
        <v>269141.20999999996</v>
      </c>
      <c r="C10" s="89">
        <f>detail!E11</f>
        <v>274072.92</v>
      </c>
      <c r="D10" s="102">
        <f t="shared" si="1"/>
        <v>4931.710000000021</v>
      </c>
      <c r="E10" s="37">
        <f t="shared" si="0"/>
        <v>1.0183238754109787</v>
      </c>
      <c r="F10" s="71"/>
    </row>
    <row r="11" spans="1:5" s="31" customFormat="1" ht="13.5" thickBot="1">
      <c r="A11" s="43" t="s">
        <v>0</v>
      </c>
      <c r="B11" s="68">
        <f>SUM(B3:B10)</f>
        <v>4173768.7613400007</v>
      </c>
      <c r="C11" s="78">
        <f>SUM(C3:C10)</f>
        <v>4177674.5394917084</v>
      </c>
      <c r="D11" s="68">
        <f>C11-B11</f>
        <v>3905.7781517077237</v>
      </c>
      <c r="E11" s="74">
        <f t="shared" si="0"/>
        <v>1.0009357916969157</v>
      </c>
    </row>
    <row r="12" ht="15.75" customHeight="1" thickBot="1"/>
    <row r="13" spans="1:5" ht="15.75" customHeight="1">
      <c r="A13" s="272" t="s">
        <v>68</v>
      </c>
      <c r="B13" s="256" t="s">
        <v>53</v>
      </c>
      <c r="C13" s="258"/>
      <c r="D13" s="258"/>
      <c r="E13" s="259"/>
    </row>
    <row r="14" spans="1:5" ht="43.5" customHeight="1" thickBot="1">
      <c r="A14" s="273"/>
      <c r="B14" s="67" t="s">
        <v>86</v>
      </c>
      <c r="C14" s="77" t="s">
        <v>90</v>
      </c>
      <c r="D14" s="67" t="s">
        <v>94</v>
      </c>
      <c r="E14" s="131" t="s">
        <v>96</v>
      </c>
    </row>
    <row r="15" spans="1:6" s="53" customFormat="1" ht="12.75">
      <c r="A15" s="73" t="s">
        <v>61</v>
      </c>
      <c r="B15" s="84">
        <f>detail!F4</f>
        <v>18646</v>
      </c>
      <c r="C15" s="85">
        <f>detail!I4</f>
        <v>17300.4</v>
      </c>
      <c r="D15" s="84">
        <f>C15-B15</f>
        <v>-1345.5999999999985</v>
      </c>
      <c r="E15" s="34">
        <f aca="true" t="shared" si="2" ref="E15:E23">C15/B15</f>
        <v>0.927834388072509</v>
      </c>
      <c r="F15" s="71"/>
    </row>
    <row r="16" spans="1:6" s="53" customFormat="1" ht="12.75">
      <c r="A16" s="73" t="s">
        <v>62</v>
      </c>
      <c r="B16" s="86">
        <f>detail!F5</f>
        <v>11415.65</v>
      </c>
      <c r="C16" s="87">
        <f>detail!I5</f>
        <v>11094.52</v>
      </c>
      <c r="D16" s="86">
        <f>C16-B16</f>
        <v>-321.1299999999992</v>
      </c>
      <c r="E16" s="35">
        <f t="shared" si="2"/>
        <v>0.971869319749642</v>
      </c>
      <c r="F16" s="71"/>
    </row>
    <row r="17" spans="1:6" ht="12.75">
      <c r="A17" s="1" t="s">
        <v>1</v>
      </c>
      <c r="B17" s="86">
        <f>detail!F6</f>
        <v>793286.5059699998</v>
      </c>
      <c r="C17" s="87">
        <f>detail!I6</f>
        <v>795181.5039</v>
      </c>
      <c r="D17" s="86">
        <f aca="true" t="shared" si="3" ref="D17:D22">C17-B17</f>
        <v>1894.997930000187</v>
      </c>
      <c r="E17" s="35">
        <f t="shared" si="2"/>
        <v>1.0023887938540983</v>
      </c>
      <c r="F17" s="71"/>
    </row>
    <row r="18" spans="1:6" ht="12.75">
      <c r="A18" s="2" t="s">
        <v>2</v>
      </c>
      <c r="B18" s="86">
        <f>detail!F7</f>
        <v>1172091.3545300008</v>
      </c>
      <c r="C18" s="87">
        <f>detail!I7</f>
        <v>1148545.14984</v>
      </c>
      <c r="D18" s="86">
        <f t="shared" si="3"/>
        <v>-23546.20469000074</v>
      </c>
      <c r="E18" s="35">
        <f t="shared" si="2"/>
        <v>0.9799109475562657</v>
      </c>
      <c r="F18" s="71"/>
    </row>
    <row r="19" spans="1:6" ht="12.75">
      <c r="A19" s="2" t="s">
        <v>5</v>
      </c>
      <c r="B19" s="86">
        <f>detail!F8</f>
        <v>703722.6975</v>
      </c>
      <c r="C19" s="87">
        <f>detail!I8</f>
        <v>710463.26</v>
      </c>
      <c r="D19" s="86">
        <f t="shared" si="3"/>
        <v>6740.5625</v>
      </c>
      <c r="E19" s="35">
        <f t="shared" si="2"/>
        <v>1.0095784355456292</v>
      </c>
      <c r="F19" s="71"/>
    </row>
    <row r="20" spans="1:6" ht="12.75">
      <c r="A20" s="2" t="s">
        <v>3</v>
      </c>
      <c r="B20" s="86">
        <f>detail!F9</f>
        <v>508332.31615999993</v>
      </c>
      <c r="C20" s="87">
        <f>detail!I9</f>
        <v>511497.58499999996</v>
      </c>
      <c r="D20" s="86">
        <f t="shared" si="3"/>
        <v>3165.2688400000334</v>
      </c>
      <c r="E20" s="35">
        <f t="shared" si="2"/>
        <v>1.0062267708335186</v>
      </c>
      <c r="F20" s="71"/>
    </row>
    <row r="21" spans="1:6" ht="12.75">
      <c r="A21" s="19" t="s">
        <v>4</v>
      </c>
      <c r="B21" s="86">
        <f>detail!F10</f>
        <v>710083.2932600001</v>
      </c>
      <c r="C21" s="87">
        <f>detail!I10</f>
        <v>708095.0880924339</v>
      </c>
      <c r="D21" s="86">
        <f t="shared" si="3"/>
        <v>-1988.2051675661933</v>
      </c>
      <c r="E21" s="35">
        <f t="shared" si="2"/>
        <v>0.9972000395074241</v>
      </c>
      <c r="F21" s="71"/>
    </row>
    <row r="22" spans="1:6" ht="13.5" thickBot="1">
      <c r="A22" s="19" t="s">
        <v>63</v>
      </c>
      <c r="B22" s="88">
        <f>detail!F11</f>
        <v>269141.20736</v>
      </c>
      <c r="C22" s="89">
        <f>detail!I11</f>
        <v>273014.4</v>
      </c>
      <c r="D22" s="88">
        <f t="shared" si="3"/>
        <v>3873.192640000023</v>
      </c>
      <c r="E22" s="37">
        <f t="shared" si="2"/>
        <v>1.0143909313552988</v>
      </c>
      <c r="F22" s="71"/>
    </row>
    <row r="23" spans="1:5" s="31" customFormat="1" ht="13.5" thickBot="1">
      <c r="A23" s="43" t="s">
        <v>0</v>
      </c>
      <c r="B23" s="68">
        <f>SUM(B15:B22)</f>
        <v>4186719.0247800006</v>
      </c>
      <c r="C23" s="78">
        <f>SUM(C15:C22)</f>
        <v>4175191.906832434</v>
      </c>
      <c r="D23" s="68">
        <f>C23-B23</f>
        <v>-11527.117947566789</v>
      </c>
      <c r="E23" s="74">
        <f t="shared" si="2"/>
        <v>0.9972467419286222</v>
      </c>
    </row>
    <row r="24" ht="15.75" customHeight="1" thickBot="1"/>
    <row r="25" spans="1:4" ht="15.75" customHeight="1">
      <c r="A25" s="272" t="s">
        <v>68</v>
      </c>
      <c r="B25" s="275" t="s">
        <v>69</v>
      </c>
      <c r="C25" s="276"/>
      <c r="D25" s="277"/>
    </row>
    <row r="26" spans="1:5" ht="40.5" customHeight="1" thickBot="1">
      <c r="A26" s="273"/>
      <c r="B26" s="67" t="s">
        <v>86</v>
      </c>
      <c r="C26" s="77" t="s">
        <v>90</v>
      </c>
      <c r="D26" s="237" t="s">
        <v>94</v>
      </c>
      <c r="E26" s="79"/>
    </row>
    <row r="27" spans="1:5" s="53" customFormat="1" ht="12.75">
      <c r="A27" s="73" t="s">
        <v>61</v>
      </c>
      <c r="B27" s="84">
        <f>B15-B3</f>
        <v>89</v>
      </c>
      <c r="C27" s="85">
        <f>C15-C3</f>
        <v>-895.3999999999978</v>
      </c>
      <c r="D27" s="103">
        <f>C27-B27</f>
        <v>-984.3999999999978</v>
      </c>
      <c r="E27" s="71"/>
    </row>
    <row r="28" spans="1:5" s="53" customFormat="1" ht="12.75">
      <c r="A28" s="73" t="s">
        <v>62</v>
      </c>
      <c r="B28" s="86">
        <f>B16-B4</f>
        <v>135.09000000000015</v>
      </c>
      <c r="C28" s="87">
        <f>C16-C4</f>
        <v>-529.2799999999988</v>
      </c>
      <c r="D28" s="104">
        <f>C28-B28</f>
        <v>-664.369999999999</v>
      </c>
      <c r="E28" s="71"/>
    </row>
    <row r="29" spans="1:5" ht="12.75">
      <c r="A29" s="1" t="s">
        <v>1</v>
      </c>
      <c r="B29" s="86">
        <f aca="true" t="shared" si="4" ref="B29:C34">B17-B5</f>
        <v>1798.5705699997488</v>
      </c>
      <c r="C29" s="87">
        <f t="shared" si="4"/>
        <v>0.3839000000152737</v>
      </c>
      <c r="D29" s="104">
        <f aca="true" t="shared" si="5" ref="D29:D34">C29-B29</f>
        <v>-1798.1866699997336</v>
      </c>
      <c r="E29" s="71"/>
    </row>
    <row r="30" spans="1:5" ht="12.75">
      <c r="A30" s="2" t="s">
        <v>2</v>
      </c>
      <c r="B30" s="86">
        <f t="shared" si="4"/>
        <v>10306.421900000889</v>
      </c>
      <c r="C30" s="87">
        <f t="shared" si="4"/>
        <v>0.18243829091079533</v>
      </c>
      <c r="D30" s="104">
        <f t="shared" si="5"/>
        <v>-10306.239461709978</v>
      </c>
      <c r="E30" s="71"/>
    </row>
    <row r="31" spans="1:5" ht="12.75">
      <c r="A31" s="2" t="s">
        <v>5</v>
      </c>
      <c r="B31" s="86">
        <f t="shared" si="4"/>
        <v>92.08749999990687</v>
      </c>
      <c r="C31" s="87">
        <f t="shared" si="4"/>
        <v>0</v>
      </c>
      <c r="D31" s="104">
        <f t="shared" si="5"/>
        <v>-92.08749999990687</v>
      </c>
      <c r="E31" s="71"/>
    </row>
    <row r="32" spans="1:5" ht="12.75">
      <c r="A32" s="2" t="s">
        <v>3</v>
      </c>
      <c r="B32" s="86">
        <f t="shared" si="4"/>
        <v>254.56924999988405</v>
      </c>
      <c r="C32" s="87">
        <f t="shared" si="4"/>
        <v>0.0009999999310821295</v>
      </c>
      <c r="D32" s="104">
        <f t="shared" si="5"/>
        <v>-254.56824999995297</v>
      </c>
      <c r="E32" s="71"/>
    </row>
    <row r="33" spans="1:5" ht="12.75">
      <c r="A33" s="19" t="s">
        <v>4</v>
      </c>
      <c r="B33" s="86">
        <f t="shared" si="4"/>
        <v>274.5268600001</v>
      </c>
      <c r="C33" s="87">
        <f t="shared" si="4"/>
        <v>2.433895133435726E-06</v>
      </c>
      <c r="D33" s="104">
        <f t="shared" si="5"/>
        <v>-274.52685756620485</v>
      </c>
      <c r="E33" s="71"/>
    </row>
    <row r="34" spans="1:5" ht="13.5" thickBot="1">
      <c r="A34" s="19" t="s">
        <v>63</v>
      </c>
      <c r="B34" s="88">
        <f t="shared" si="4"/>
        <v>-0.002639999962411821</v>
      </c>
      <c r="C34" s="89">
        <f t="shared" si="4"/>
        <v>-1058.5199999999604</v>
      </c>
      <c r="D34" s="105">
        <f t="shared" si="5"/>
        <v>-1058.517359999998</v>
      </c>
      <c r="E34" s="71"/>
    </row>
    <row r="35" spans="1:4" s="31" customFormat="1" ht="13.5" thickBot="1">
      <c r="A35" s="43" t="s">
        <v>0</v>
      </c>
      <c r="B35" s="93">
        <f>SUM(B27:B34)</f>
        <v>12950.263440000566</v>
      </c>
      <c r="C35" s="106">
        <f>SUM(C27:C34)</f>
        <v>-2482.632659275205</v>
      </c>
      <c r="D35" s="107">
        <f>C35-B35</f>
        <v>-15432.896099275771</v>
      </c>
    </row>
    <row r="36" ht="10.5" customHeight="1"/>
    <row r="37" ht="12.75">
      <c r="A37" s="31" t="s">
        <v>33</v>
      </c>
    </row>
    <row r="38" ht="13.5" thickBot="1">
      <c r="A38" s="31" t="s">
        <v>8</v>
      </c>
    </row>
    <row r="39" spans="1:7" ht="13.5" customHeight="1">
      <c r="A39" s="272" t="s">
        <v>68</v>
      </c>
      <c r="B39" s="256" t="s">
        <v>54</v>
      </c>
      <c r="C39" s="258"/>
      <c r="D39" s="258"/>
      <c r="E39" s="258"/>
      <c r="F39" s="258"/>
      <c r="G39" s="259"/>
    </row>
    <row r="40" spans="1:7" ht="53.25" thickBot="1">
      <c r="A40" s="273"/>
      <c r="B40" s="67" t="s">
        <v>86</v>
      </c>
      <c r="C40" s="77" t="s">
        <v>90</v>
      </c>
      <c r="D40" s="67" t="s">
        <v>94</v>
      </c>
      <c r="E40" s="131" t="s">
        <v>96</v>
      </c>
      <c r="F40" s="132" t="s">
        <v>89</v>
      </c>
      <c r="G40" s="133" t="s">
        <v>97</v>
      </c>
    </row>
    <row r="41" spans="1:7" s="53" customFormat="1" ht="12.75">
      <c r="A41" s="73" t="s">
        <v>61</v>
      </c>
      <c r="B41" s="84">
        <f>detail!B29</f>
        <v>0</v>
      </c>
      <c r="C41" s="85">
        <f>detail!E29</f>
        <v>0</v>
      </c>
      <c r="D41" s="84">
        <f>C41-B41</f>
        <v>0</v>
      </c>
      <c r="E41" s="108"/>
      <c r="F41" s="109">
        <f>B41/B15</f>
        <v>0</v>
      </c>
      <c r="G41" s="110">
        <f>C41/C15</f>
        <v>0</v>
      </c>
    </row>
    <row r="42" spans="1:7" s="53" customFormat="1" ht="12.75">
      <c r="A42" s="73" t="s">
        <v>62</v>
      </c>
      <c r="B42" s="86">
        <f>detail!F29</f>
        <v>0</v>
      </c>
      <c r="C42" s="87">
        <f>detail!I29</f>
        <v>0</v>
      </c>
      <c r="D42" s="86">
        <f>C42-B42</f>
        <v>0</v>
      </c>
      <c r="E42" s="111"/>
      <c r="F42" s="112">
        <f>B42/B16</f>
        <v>0</v>
      </c>
      <c r="G42" s="113">
        <f>C42/C16</f>
        <v>0</v>
      </c>
    </row>
    <row r="43" spans="1:7" ht="12.75">
      <c r="A43" s="1" t="s">
        <v>1</v>
      </c>
      <c r="B43" s="18">
        <f>detail!J29</f>
        <v>646329.5752000001</v>
      </c>
      <c r="C43" s="81">
        <f>detail!M29</f>
        <v>645902.3039</v>
      </c>
      <c r="D43" s="86">
        <f aca="true" t="shared" si="6" ref="D43:D48">C43-B43</f>
        <v>-427.27130000002217</v>
      </c>
      <c r="E43" s="111">
        <f aca="true" t="shared" si="7" ref="E43:E49">C43/B43</f>
        <v>0.9993389265842155</v>
      </c>
      <c r="F43" s="112">
        <f aca="true" t="shared" si="8" ref="F43:F48">B43/B17</f>
        <v>0.8147492366704177</v>
      </c>
      <c r="G43" s="113">
        <f aca="true" t="shared" si="9" ref="G43:G48">C43/C17</f>
        <v>0.81227028135356</v>
      </c>
    </row>
    <row r="44" spans="1:7" ht="12.75">
      <c r="A44" s="2" t="s">
        <v>2</v>
      </c>
      <c r="B44" s="18">
        <f>detail!N29</f>
        <v>998913.7502100008</v>
      </c>
      <c r="C44" s="81">
        <f>detail!Q29</f>
        <v>982878.77306</v>
      </c>
      <c r="D44" s="86">
        <f t="shared" si="6"/>
        <v>-16034.977150000748</v>
      </c>
      <c r="E44" s="111">
        <f t="shared" si="7"/>
        <v>0.9839475859185743</v>
      </c>
      <c r="F44" s="112">
        <f t="shared" si="8"/>
        <v>0.8522490558003963</v>
      </c>
      <c r="G44" s="113">
        <f t="shared" si="9"/>
        <v>0.8557598046510593</v>
      </c>
    </row>
    <row r="45" spans="1:7" ht="12.75">
      <c r="A45" s="2" t="s">
        <v>5</v>
      </c>
      <c r="B45" s="18">
        <f>detail!B44</f>
        <v>585507.98</v>
      </c>
      <c r="C45" s="81">
        <f>detail!E44</f>
        <v>593515.74</v>
      </c>
      <c r="D45" s="86">
        <f t="shared" si="6"/>
        <v>8007.760000000009</v>
      </c>
      <c r="E45" s="111">
        <f t="shared" si="7"/>
        <v>1.0136766026656032</v>
      </c>
      <c r="F45" s="112">
        <f t="shared" si="8"/>
        <v>0.8320151987139792</v>
      </c>
      <c r="G45" s="113">
        <f t="shared" si="9"/>
        <v>0.8353925859586321</v>
      </c>
    </row>
    <row r="46" spans="1:7" ht="12.75">
      <c r="A46" s="2" t="s">
        <v>3</v>
      </c>
      <c r="B46" s="18">
        <f>detail!F44</f>
        <v>418545.93497000006</v>
      </c>
      <c r="C46" s="81">
        <f>detail!I44</f>
        <v>415208.025</v>
      </c>
      <c r="D46" s="86">
        <f t="shared" si="6"/>
        <v>-3337.909970000037</v>
      </c>
      <c r="E46" s="111">
        <f t="shared" si="7"/>
        <v>0.9920249853334753</v>
      </c>
      <c r="F46" s="112">
        <f t="shared" si="8"/>
        <v>0.8233706999620712</v>
      </c>
      <c r="G46" s="113">
        <f t="shared" si="9"/>
        <v>0.8117497270295031</v>
      </c>
    </row>
    <row r="47" spans="1:7" ht="12.75">
      <c r="A47" s="19" t="s">
        <v>4</v>
      </c>
      <c r="B47" s="18">
        <f>detail!J44</f>
        <v>610416.8286500002</v>
      </c>
      <c r="C47" s="81">
        <f>detail!M44</f>
        <v>606570.6020924337</v>
      </c>
      <c r="D47" s="86">
        <f t="shared" si="6"/>
        <v>-3846.226557566435</v>
      </c>
      <c r="E47" s="111">
        <f t="shared" si="7"/>
        <v>0.9936990161852635</v>
      </c>
      <c r="F47" s="112">
        <f t="shared" si="8"/>
        <v>0.8596411638521587</v>
      </c>
      <c r="G47" s="113">
        <f t="shared" si="9"/>
        <v>0.8566230896001538</v>
      </c>
    </row>
    <row r="48" spans="1:7" ht="13.5" thickBot="1">
      <c r="A48" s="19" t="s">
        <v>63</v>
      </c>
      <c r="B48" s="80">
        <f>detail!N44</f>
        <v>93731.50000000001</v>
      </c>
      <c r="C48" s="82">
        <f>detail!Q44</f>
        <v>99500</v>
      </c>
      <c r="D48" s="88">
        <f t="shared" si="6"/>
        <v>5768.499999999985</v>
      </c>
      <c r="E48" s="114">
        <f t="shared" si="7"/>
        <v>1.0615428111147265</v>
      </c>
      <c r="F48" s="112">
        <f t="shared" si="8"/>
        <v>0.3482614235085373</v>
      </c>
      <c r="G48" s="113">
        <f t="shared" si="9"/>
        <v>0.36444964075155006</v>
      </c>
    </row>
    <row r="49" spans="1:7" s="31" customFormat="1" ht="13.5" thickBot="1">
      <c r="A49" s="43" t="s">
        <v>0</v>
      </c>
      <c r="B49" s="93">
        <f>SUM(B41:B48)</f>
        <v>3353445.5690300013</v>
      </c>
      <c r="C49" s="106">
        <f>SUM(C41:C48)</f>
        <v>3343575.444052434</v>
      </c>
      <c r="D49" s="93">
        <f>C49-B49</f>
        <v>-9870.124977567233</v>
      </c>
      <c r="E49" s="83">
        <f t="shared" si="7"/>
        <v>0.9970567212813232</v>
      </c>
      <c r="F49" s="115">
        <f>AVERAGE(F41:F48)</f>
        <v>0.566285847313445</v>
      </c>
      <c r="G49" s="38">
        <f>AVERAGE(G47:G48)</f>
        <v>0.610536365175852</v>
      </c>
    </row>
    <row r="50" ht="13.5" customHeight="1"/>
    <row r="51" ht="13.5" thickBot="1">
      <c r="A51" s="31" t="s">
        <v>70</v>
      </c>
    </row>
    <row r="52" spans="1:7" ht="12.75">
      <c r="A52" s="272" t="s">
        <v>68</v>
      </c>
      <c r="B52" s="256" t="s">
        <v>71</v>
      </c>
      <c r="C52" s="258"/>
      <c r="D52" s="258"/>
      <c r="E52" s="258"/>
      <c r="F52" s="258"/>
      <c r="G52" s="259"/>
    </row>
    <row r="53" spans="1:7" ht="53.25" thickBot="1">
      <c r="A53" s="273"/>
      <c r="B53" s="67" t="s">
        <v>86</v>
      </c>
      <c r="C53" s="77" t="s">
        <v>90</v>
      </c>
      <c r="D53" s="67" t="s">
        <v>94</v>
      </c>
      <c r="E53" s="131" t="s">
        <v>96</v>
      </c>
      <c r="F53" s="132" t="s">
        <v>89</v>
      </c>
      <c r="G53" s="133" t="s">
        <v>97</v>
      </c>
    </row>
    <row r="54" spans="1:7" s="53" customFormat="1" ht="12.75">
      <c r="A54" s="73" t="s">
        <v>61</v>
      </c>
      <c r="B54" s="84">
        <f>detail!B79</f>
        <v>17346.496</v>
      </c>
      <c r="C54" s="85">
        <f>detail!E79</f>
        <v>16218.4</v>
      </c>
      <c r="D54" s="84">
        <f>C54-B54</f>
        <v>-1128.0959999999995</v>
      </c>
      <c r="E54" s="108">
        <f aca="true" t="shared" si="10" ref="E54:E62">C54/B54</f>
        <v>0.9349669235792635</v>
      </c>
      <c r="F54" s="109">
        <f>B54/B15</f>
        <v>0.9303065536844363</v>
      </c>
      <c r="G54" s="110">
        <f>C54/C15</f>
        <v>0.9374580934544865</v>
      </c>
    </row>
    <row r="55" spans="1:7" s="53" customFormat="1" ht="12.75">
      <c r="A55" s="73" t="s">
        <v>62</v>
      </c>
      <c r="B55" s="86">
        <f>detail!F79</f>
        <v>10949.849</v>
      </c>
      <c r="C55" s="87">
        <f>detail!I79</f>
        <v>10104.52</v>
      </c>
      <c r="D55" s="86">
        <f>C55-B55</f>
        <v>-845.3289999999997</v>
      </c>
      <c r="E55" s="111">
        <f t="shared" si="10"/>
        <v>0.9227999399809075</v>
      </c>
      <c r="F55" s="112">
        <f>B55/B16</f>
        <v>0.9591962787927101</v>
      </c>
      <c r="G55" s="113">
        <f>C55/C16</f>
        <v>0.910766756921435</v>
      </c>
    </row>
    <row r="56" spans="1:7" ht="12.75">
      <c r="A56" s="1" t="s">
        <v>1</v>
      </c>
      <c r="B56" s="18">
        <f>detail!J79</f>
        <v>13304.111</v>
      </c>
      <c r="C56" s="81">
        <f>detail!M79</f>
        <v>11152.2</v>
      </c>
      <c r="D56" s="86">
        <f aca="true" t="shared" si="11" ref="D56:D61">C56-B56</f>
        <v>-2151.911</v>
      </c>
      <c r="E56" s="111">
        <f t="shared" si="10"/>
        <v>0.8382521763385768</v>
      </c>
      <c r="F56" s="112">
        <f aca="true" t="shared" si="12" ref="F56:F61">B56/B17</f>
        <v>0.016770877734434992</v>
      </c>
      <c r="G56" s="113">
        <f aca="true" t="shared" si="13" ref="G56:G61">C56/C17</f>
        <v>0.01402472258887258</v>
      </c>
    </row>
    <row r="57" spans="1:7" ht="12.75">
      <c r="A57" s="2" t="s">
        <v>2</v>
      </c>
      <c r="B57" s="18">
        <f>detail!N79</f>
        <v>11021.154</v>
      </c>
      <c r="C57" s="81">
        <f>detail!Q79</f>
        <v>10781.72</v>
      </c>
      <c r="D57" s="86">
        <f t="shared" si="11"/>
        <v>-239.4340000000011</v>
      </c>
      <c r="E57" s="111">
        <f t="shared" si="10"/>
        <v>0.9782750517776994</v>
      </c>
      <c r="F57" s="112">
        <f t="shared" si="12"/>
        <v>0.009402982077637963</v>
      </c>
      <c r="G57" s="113">
        <f t="shared" si="13"/>
        <v>0.00938728442804531</v>
      </c>
    </row>
    <row r="58" spans="1:7" ht="12.75">
      <c r="A58" s="2" t="s">
        <v>5</v>
      </c>
      <c r="B58" s="18">
        <f>detail!B102</f>
        <v>31821.1475</v>
      </c>
      <c r="C58" s="81">
        <f>detail!E102</f>
        <v>19917.52</v>
      </c>
      <c r="D58" s="86">
        <f t="shared" si="11"/>
        <v>-11903.627499999999</v>
      </c>
      <c r="E58" s="111">
        <f t="shared" si="10"/>
        <v>0.6259208597050122</v>
      </c>
      <c r="F58" s="112">
        <f t="shared" si="12"/>
        <v>0.04521830489913962</v>
      </c>
      <c r="G58" s="113">
        <f t="shared" si="13"/>
        <v>0.02803455311679312</v>
      </c>
    </row>
    <row r="59" spans="1:7" ht="12.75">
      <c r="A59" s="2" t="s">
        <v>3</v>
      </c>
      <c r="B59" s="18">
        <f>detail!F102</f>
        <v>7853.593000000001</v>
      </c>
      <c r="C59" s="81">
        <f>detail!I102</f>
        <v>14309.56</v>
      </c>
      <c r="D59" s="86">
        <f t="shared" si="11"/>
        <v>6455.966999999999</v>
      </c>
      <c r="E59" s="111">
        <f t="shared" si="10"/>
        <v>1.8220399249108017</v>
      </c>
      <c r="F59" s="112">
        <f t="shared" si="12"/>
        <v>0.015449722062384178</v>
      </c>
      <c r="G59" s="113">
        <f t="shared" si="13"/>
        <v>0.027975811459598585</v>
      </c>
    </row>
    <row r="60" spans="1:7" ht="12.75">
      <c r="A60" s="19" t="s">
        <v>4</v>
      </c>
      <c r="B60" s="18">
        <f>detail!J102</f>
        <v>20980.05</v>
      </c>
      <c r="C60" s="81">
        <f>detail!M102</f>
        <v>18258.52</v>
      </c>
      <c r="D60" s="86">
        <f t="shared" si="11"/>
        <v>-2721.529999999999</v>
      </c>
      <c r="E60" s="111">
        <f t="shared" si="10"/>
        <v>0.8702800994277898</v>
      </c>
      <c r="F60" s="112">
        <f t="shared" si="12"/>
        <v>0.02954590003614979</v>
      </c>
      <c r="G60" s="113">
        <f t="shared" si="13"/>
        <v>0.025785406941866196</v>
      </c>
    </row>
    <row r="61" spans="1:7" ht="13.5" thickBot="1">
      <c r="A61" s="19" t="s">
        <v>63</v>
      </c>
      <c r="B61" s="80">
        <f>detail!N102</f>
        <v>167195.95736</v>
      </c>
      <c r="C61" s="82">
        <f>detail!Q102</f>
        <v>167674.4</v>
      </c>
      <c r="D61" s="88">
        <f t="shared" si="11"/>
        <v>478.44263999999384</v>
      </c>
      <c r="E61" s="114">
        <f t="shared" si="10"/>
        <v>1.0028615682314006</v>
      </c>
      <c r="F61" s="112">
        <f t="shared" si="12"/>
        <v>0.6212202100154836</v>
      </c>
      <c r="G61" s="113">
        <f t="shared" si="13"/>
        <v>0.6141595461631327</v>
      </c>
    </row>
    <row r="62" spans="1:7" s="31" customFormat="1" ht="13.5" thickBot="1">
      <c r="A62" s="43" t="s">
        <v>0</v>
      </c>
      <c r="B62" s="93">
        <f>SUM(B54:B61)</f>
        <v>280472.35786</v>
      </c>
      <c r="C62" s="106">
        <f>SUM(C54:C61)</f>
        <v>268416.83999999997</v>
      </c>
      <c r="D62" s="93">
        <f>C62-B62</f>
        <v>-12055.517860000022</v>
      </c>
      <c r="E62" s="83">
        <f t="shared" si="10"/>
        <v>0.9570170909105502</v>
      </c>
      <c r="F62" s="115">
        <f>AVERAGE(F54:F61)</f>
        <v>0.32838885366279713</v>
      </c>
      <c r="G62" s="38">
        <f>AVERAGE(G54:G61)</f>
        <v>0.32094902188427876</v>
      </c>
    </row>
    <row r="63" spans="1:9" s="53" customFormat="1" ht="6.75" customHeight="1">
      <c r="A63" s="51"/>
      <c r="B63" s="52"/>
      <c r="C63" s="52"/>
      <c r="D63" s="52"/>
      <c r="E63" s="52"/>
      <c r="F63" s="52"/>
      <c r="G63" s="52"/>
      <c r="H63" s="52"/>
      <c r="I63" s="52"/>
    </row>
    <row r="64" ht="12.75">
      <c r="A64" s="31" t="s">
        <v>34</v>
      </c>
    </row>
    <row r="65" ht="13.5" thickBot="1">
      <c r="A65" s="31" t="s">
        <v>47</v>
      </c>
    </row>
    <row r="66" spans="1:7" ht="14.25" customHeight="1">
      <c r="A66" s="272" t="s">
        <v>68</v>
      </c>
      <c r="B66" s="256" t="s">
        <v>55</v>
      </c>
      <c r="C66" s="258"/>
      <c r="D66" s="258"/>
      <c r="E66" s="258"/>
      <c r="F66" s="258"/>
      <c r="G66" s="259"/>
    </row>
    <row r="67" spans="1:7" ht="53.25" thickBot="1">
      <c r="A67" s="273"/>
      <c r="B67" s="67" t="s">
        <v>86</v>
      </c>
      <c r="C67" s="77" t="s">
        <v>90</v>
      </c>
      <c r="D67" s="67" t="s">
        <v>94</v>
      </c>
      <c r="E67" s="131" t="s">
        <v>96</v>
      </c>
      <c r="F67" s="132" t="s">
        <v>89</v>
      </c>
      <c r="G67" s="133" t="s">
        <v>97</v>
      </c>
    </row>
    <row r="68" spans="1:7" s="53" customFormat="1" ht="12.75">
      <c r="A68" s="73" t="s">
        <v>61</v>
      </c>
      <c r="B68" s="84">
        <f>detail!B119</f>
        <v>1454</v>
      </c>
      <c r="C68" s="85">
        <f>detail!E119</f>
        <v>1150</v>
      </c>
      <c r="D68" s="84">
        <f>C68-B68</f>
        <v>-304</v>
      </c>
      <c r="E68" s="108">
        <f aca="true" t="shared" si="14" ref="E68:E76">C68/B68</f>
        <v>0.7909215955983494</v>
      </c>
      <c r="F68" s="109">
        <f aca="true" t="shared" si="15" ref="F68:G75">B68/B3</f>
        <v>0.07835318208762192</v>
      </c>
      <c r="G68" s="110">
        <f t="shared" si="15"/>
        <v>0.063201398124842</v>
      </c>
    </row>
    <row r="69" spans="1:7" s="53" customFormat="1" ht="12.75">
      <c r="A69" s="73" t="s">
        <v>62</v>
      </c>
      <c r="B69" s="86">
        <f>detail!F119</f>
        <v>1128.55</v>
      </c>
      <c r="C69" s="87">
        <f>detail!I119</f>
        <v>1136</v>
      </c>
      <c r="D69" s="86">
        <f>C69-B69</f>
        <v>7.4500000000000455</v>
      </c>
      <c r="E69" s="111">
        <f t="shared" si="14"/>
        <v>1.006601391165655</v>
      </c>
      <c r="F69" s="112">
        <f t="shared" si="15"/>
        <v>0.10004379215216266</v>
      </c>
      <c r="G69" s="113">
        <f t="shared" si="15"/>
        <v>0.09773051841910563</v>
      </c>
    </row>
    <row r="70" spans="1:7" ht="12.75">
      <c r="A70" s="1" t="s">
        <v>1</v>
      </c>
      <c r="B70" s="18">
        <f>detail!J119</f>
        <v>188782.83299999998</v>
      </c>
      <c r="C70" s="81">
        <f>detail!M119</f>
        <v>191001</v>
      </c>
      <c r="D70" s="86">
        <f aca="true" t="shared" si="16" ref="D70:D75">C70-B70</f>
        <v>2218.167000000016</v>
      </c>
      <c r="E70" s="111">
        <f t="shared" si="14"/>
        <v>1.0117498342659155</v>
      </c>
      <c r="F70" s="112">
        <f t="shared" si="15"/>
        <v>0.2385163747374032</v>
      </c>
      <c r="G70" s="113">
        <f t="shared" si="15"/>
        <v>0.24019810731924823</v>
      </c>
    </row>
    <row r="71" spans="1:7" ht="12.75">
      <c r="A71" s="2" t="s">
        <v>2</v>
      </c>
      <c r="B71" s="18">
        <f>detail!N119</f>
        <v>372538.93263</v>
      </c>
      <c r="C71" s="81">
        <f>detail!Q119</f>
        <v>374730.9999999999</v>
      </c>
      <c r="D71" s="86">
        <f t="shared" si="16"/>
        <v>2192.067369999888</v>
      </c>
      <c r="E71" s="111">
        <f t="shared" si="14"/>
        <v>1.005884129625123</v>
      </c>
      <c r="F71" s="112">
        <f t="shared" si="15"/>
        <v>0.3206608402010018</v>
      </c>
      <c r="G71" s="113">
        <f t="shared" si="15"/>
        <v>0.32626584995425423</v>
      </c>
    </row>
    <row r="72" spans="1:7" ht="12.75">
      <c r="A72" s="2" t="s">
        <v>5</v>
      </c>
      <c r="B72" s="18">
        <f>detail!B136</f>
        <v>139875.27</v>
      </c>
      <c r="C72" s="81">
        <f>detail!E136</f>
        <v>142976</v>
      </c>
      <c r="D72" s="86">
        <f t="shared" si="16"/>
        <v>3100.7300000000105</v>
      </c>
      <c r="E72" s="111">
        <f t="shared" si="14"/>
        <v>1.022167821374</v>
      </c>
      <c r="F72" s="112">
        <f t="shared" si="15"/>
        <v>0.19879076892348382</v>
      </c>
      <c r="G72" s="113">
        <f t="shared" si="15"/>
        <v>0.2012433408590333</v>
      </c>
    </row>
    <row r="73" spans="1:7" ht="12.75">
      <c r="A73" s="2" t="s">
        <v>3</v>
      </c>
      <c r="B73" s="18">
        <f>detail!F136</f>
        <v>113986.23563</v>
      </c>
      <c r="C73" s="81">
        <f>detail!I136</f>
        <v>116602.184</v>
      </c>
      <c r="D73" s="86">
        <f t="shared" si="16"/>
        <v>2615.9483699999982</v>
      </c>
      <c r="E73" s="111">
        <f t="shared" si="14"/>
        <v>1.0229496864734737</v>
      </c>
      <c r="F73" s="112">
        <f t="shared" si="15"/>
        <v>0.22434801823782946</v>
      </c>
      <c r="G73" s="113">
        <f t="shared" si="15"/>
        <v>0.2279623357908177</v>
      </c>
    </row>
    <row r="74" spans="1:7" ht="12.75">
      <c r="A74" s="19" t="s">
        <v>4</v>
      </c>
      <c r="B74" s="18">
        <f>detail!J136</f>
        <v>141785.42502999998</v>
      </c>
      <c r="C74" s="81">
        <f>detail!M136</f>
        <v>137423.64182</v>
      </c>
      <c r="D74" s="86">
        <f t="shared" si="16"/>
        <v>-4361.783209999994</v>
      </c>
      <c r="E74" s="111">
        <f t="shared" si="14"/>
        <v>0.9692367307212494</v>
      </c>
      <c r="F74" s="112">
        <f t="shared" si="15"/>
        <v>0.19975158344282742</v>
      </c>
      <c r="G74" s="113">
        <f t="shared" si="15"/>
        <v>0.19407512371069185</v>
      </c>
    </row>
    <row r="75" spans="1:7" ht="13.5" thickBot="1">
      <c r="A75" s="19" t="s">
        <v>63</v>
      </c>
      <c r="B75" s="80">
        <f>detail!N136</f>
        <v>17893.97288</v>
      </c>
      <c r="C75" s="82">
        <f>detail!Q136</f>
        <v>17800</v>
      </c>
      <c r="D75" s="88">
        <f t="shared" si="16"/>
        <v>-93.97288000000117</v>
      </c>
      <c r="E75" s="114">
        <f t="shared" si="14"/>
        <v>0.9947483501495057</v>
      </c>
      <c r="F75" s="112">
        <f t="shared" si="15"/>
        <v>0.06648544412801</v>
      </c>
      <c r="G75" s="113">
        <f t="shared" si="15"/>
        <v>0.06494621942218881</v>
      </c>
    </row>
    <row r="76" spans="1:7" s="31" customFormat="1" ht="13.5" thickBot="1">
      <c r="A76" s="43" t="s">
        <v>0</v>
      </c>
      <c r="B76" s="93">
        <f>SUM(B68:B75)</f>
        <v>977445.2191699999</v>
      </c>
      <c r="C76" s="106">
        <f>SUM(C68:C75)</f>
        <v>982819.8258199999</v>
      </c>
      <c r="D76" s="93">
        <f>C76-B76</f>
        <v>5374.606649999972</v>
      </c>
      <c r="E76" s="83">
        <f t="shared" si="14"/>
        <v>1.0054986269763166</v>
      </c>
      <c r="F76" s="115">
        <f>AVERAGE(G68)</f>
        <v>0.063201398124842</v>
      </c>
      <c r="G76" s="38">
        <f>AVERAGE(G68:G75)</f>
        <v>0.17695286170002272</v>
      </c>
    </row>
    <row r="77" spans="1:7" s="53" customFormat="1" ht="7.5" customHeight="1">
      <c r="A77" s="51"/>
      <c r="B77" s="52"/>
      <c r="C77" s="52"/>
      <c r="D77" s="56"/>
      <c r="E77" s="57"/>
      <c r="F77" s="57"/>
      <c r="G77" s="57"/>
    </row>
    <row r="78" ht="13.5" thickBot="1">
      <c r="A78" s="31" t="s">
        <v>48</v>
      </c>
    </row>
    <row r="79" spans="1:7" ht="12.75">
      <c r="A79" s="272" t="s">
        <v>68</v>
      </c>
      <c r="B79" s="256" t="s">
        <v>56</v>
      </c>
      <c r="C79" s="258"/>
      <c r="D79" s="258"/>
      <c r="E79" s="258"/>
      <c r="F79" s="258"/>
      <c r="G79" s="259"/>
    </row>
    <row r="80" spans="1:7" ht="53.25" thickBot="1">
      <c r="A80" s="273"/>
      <c r="B80" s="67" t="s">
        <v>86</v>
      </c>
      <c r="C80" s="77" t="s">
        <v>90</v>
      </c>
      <c r="D80" s="67" t="s">
        <v>94</v>
      </c>
      <c r="E80" s="131" t="s">
        <v>96</v>
      </c>
      <c r="F80" s="132" t="s">
        <v>89</v>
      </c>
      <c r="G80" s="133" t="s">
        <v>97</v>
      </c>
    </row>
    <row r="81" spans="1:7" s="53" customFormat="1" ht="12.75">
      <c r="A81" s="73" t="s">
        <v>61</v>
      </c>
      <c r="B81" s="84">
        <f>detail!B107</f>
        <v>761</v>
      </c>
      <c r="C81" s="85">
        <f>detail!E107</f>
        <v>761</v>
      </c>
      <c r="D81" s="84">
        <f>C81-B81</f>
        <v>0</v>
      </c>
      <c r="E81" s="108">
        <f aca="true" t="shared" si="17" ref="E81:E89">C81/B81</f>
        <v>1</v>
      </c>
      <c r="F81" s="109">
        <f aca="true" t="shared" si="18" ref="F81:G88">B81/B3</f>
        <v>0.04100878374737296</v>
      </c>
      <c r="G81" s="110">
        <f t="shared" si="18"/>
        <v>0.041822838237395445</v>
      </c>
    </row>
    <row r="82" spans="1:7" s="53" customFormat="1" ht="12.75">
      <c r="A82" s="73" t="s">
        <v>62</v>
      </c>
      <c r="B82" s="86">
        <f>detail!B108</f>
        <v>411.97</v>
      </c>
      <c r="C82" s="87">
        <f>detail!E108</f>
        <v>474</v>
      </c>
      <c r="D82" s="86">
        <f>C82-B82</f>
        <v>62.02999999999997</v>
      </c>
      <c r="E82" s="111">
        <f t="shared" si="17"/>
        <v>1.1505692162050634</v>
      </c>
      <c r="F82" s="112">
        <f t="shared" si="18"/>
        <v>0.03652035005354345</v>
      </c>
      <c r="G82" s="113">
        <f t="shared" si="18"/>
        <v>0.04077840293191556</v>
      </c>
    </row>
    <row r="83" spans="1:7" ht="12.75">
      <c r="A83" s="1" t="s">
        <v>1</v>
      </c>
      <c r="B83" s="86">
        <f>detail!B109</f>
        <v>24198.008</v>
      </c>
      <c r="C83" s="87">
        <f>detail!E109</f>
        <v>25570</v>
      </c>
      <c r="D83" s="86">
        <f aca="true" t="shared" si="19" ref="D83:D88">C83-B83</f>
        <v>1371.9919999999984</v>
      </c>
      <c r="E83" s="111">
        <f t="shared" si="17"/>
        <v>1.0566985513848908</v>
      </c>
      <c r="F83" s="112">
        <f t="shared" si="18"/>
        <v>0.030572807136688543</v>
      </c>
      <c r="G83" s="113">
        <f t="shared" si="18"/>
        <v>0.03215619606260269</v>
      </c>
    </row>
    <row r="84" spans="1:7" ht="12.75">
      <c r="A84" s="2" t="s">
        <v>2</v>
      </c>
      <c r="B84" s="86">
        <f>detail!B110</f>
        <v>36301</v>
      </c>
      <c r="C84" s="87">
        <f>detail!E110</f>
        <v>32379</v>
      </c>
      <c r="D84" s="86">
        <f t="shared" si="19"/>
        <v>-3922</v>
      </c>
      <c r="E84" s="111">
        <f t="shared" si="17"/>
        <v>0.8919588992038787</v>
      </c>
      <c r="F84" s="112">
        <f t="shared" si="18"/>
        <v>0.03124588637745828</v>
      </c>
      <c r="G84" s="113">
        <f t="shared" si="18"/>
        <v>0.02819132112280223</v>
      </c>
    </row>
    <row r="85" spans="1:7" ht="12.75">
      <c r="A85" s="2" t="s">
        <v>5</v>
      </c>
      <c r="B85" s="86">
        <f>detail!B111</f>
        <v>19812.12</v>
      </c>
      <c r="C85" s="87">
        <f>detail!E111</f>
        <v>20500</v>
      </c>
      <c r="D85" s="86">
        <f t="shared" si="19"/>
        <v>687.880000000001</v>
      </c>
      <c r="E85" s="111">
        <f t="shared" si="17"/>
        <v>1.034720161194259</v>
      </c>
      <c r="F85" s="112">
        <f t="shared" si="18"/>
        <v>0.02815698992970189</v>
      </c>
      <c r="G85" s="113">
        <f t="shared" si="18"/>
        <v>0.028854412542036304</v>
      </c>
    </row>
    <row r="86" spans="1:7" ht="12.75">
      <c r="A86" s="2" t="s">
        <v>3</v>
      </c>
      <c r="B86" s="86">
        <f>detail!B112</f>
        <v>18956.98391</v>
      </c>
      <c r="C86" s="87">
        <f>detail!E112</f>
        <v>20820</v>
      </c>
      <c r="D86" s="86">
        <f t="shared" si="19"/>
        <v>1863.016090000001</v>
      </c>
      <c r="E86" s="111">
        <f t="shared" si="17"/>
        <v>1.0982759756955451</v>
      </c>
      <c r="F86" s="112">
        <f t="shared" si="18"/>
        <v>0.037311187166317684</v>
      </c>
      <c r="G86" s="113">
        <f t="shared" si="18"/>
        <v>0.04070400457649082</v>
      </c>
    </row>
    <row r="87" spans="1:7" ht="12.75">
      <c r="A87" s="19" t="s">
        <v>4</v>
      </c>
      <c r="B87" s="86">
        <f>detail!B113</f>
        <v>28070.830710000002</v>
      </c>
      <c r="C87" s="87">
        <f>detail!E113</f>
        <v>30560</v>
      </c>
      <c r="D87" s="86">
        <f t="shared" si="19"/>
        <v>2489.169289999998</v>
      </c>
      <c r="E87" s="111">
        <f t="shared" si="17"/>
        <v>1.0886745859328364</v>
      </c>
      <c r="F87" s="112">
        <f t="shared" si="18"/>
        <v>0.03954703300209903</v>
      </c>
      <c r="G87" s="113">
        <f t="shared" si="18"/>
        <v>0.04315804545747079</v>
      </c>
    </row>
    <row r="88" spans="1:7" ht="13.5" thickBot="1">
      <c r="A88" s="19" t="s">
        <v>63</v>
      </c>
      <c r="B88" s="88">
        <f>detail!B114</f>
        <v>4419.84</v>
      </c>
      <c r="C88" s="89">
        <f>detail!E114</f>
        <v>4800</v>
      </c>
      <c r="D88" s="88">
        <f t="shared" si="19"/>
        <v>380.15999999999985</v>
      </c>
      <c r="E88" s="114">
        <f t="shared" si="17"/>
        <v>1.0860121633362294</v>
      </c>
      <c r="F88" s="112">
        <f t="shared" si="18"/>
        <v>0.016422011330037494</v>
      </c>
      <c r="G88" s="113">
        <f t="shared" si="18"/>
        <v>0.017513587259916086</v>
      </c>
    </row>
    <row r="89" spans="1:7" s="31" customFormat="1" ht="13.5" thickBot="1">
      <c r="A89" s="43" t="s">
        <v>0</v>
      </c>
      <c r="B89" s="93">
        <f>SUM(B81:B88)</f>
        <v>132931.75261999998</v>
      </c>
      <c r="C89" s="106">
        <f>SUM(C81:C88)</f>
        <v>135864</v>
      </c>
      <c r="D89" s="93">
        <f>C89-B89</f>
        <v>2932.2473800000153</v>
      </c>
      <c r="E89" s="83">
        <f t="shared" si="17"/>
        <v>1.022058291733971</v>
      </c>
      <c r="F89" s="115">
        <f>AVERAGE(F81:F88)</f>
        <v>0.03259813109290242</v>
      </c>
      <c r="G89" s="38">
        <f>AVERAGE(G81:G88)</f>
        <v>0.034147351023828744</v>
      </c>
    </row>
    <row r="90" ht="6" customHeight="1"/>
    <row r="91" spans="1:6" ht="13.5" thickBot="1">
      <c r="A91" s="31" t="s">
        <v>49</v>
      </c>
      <c r="E91" s="3">
        <v>3</v>
      </c>
      <c r="F91" s="3" t="s">
        <v>85</v>
      </c>
    </row>
    <row r="92" spans="1:7" ht="12.75">
      <c r="A92" s="272" t="s">
        <v>68</v>
      </c>
      <c r="B92" s="256" t="s">
        <v>57</v>
      </c>
      <c r="C92" s="258"/>
      <c r="D92" s="258"/>
      <c r="E92" s="258"/>
      <c r="F92" s="258"/>
      <c r="G92" s="259"/>
    </row>
    <row r="93" spans="1:7" ht="53.25" thickBot="1">
      <c r="A93" s="273"/>
      <c r="B93" s="67" t="s">
        <v>86</v>
      </c>
      <c r="C93" s="77" t="s">
        <v>90</v>
      </c>
      <c r="D93" s="67" t="s">
        <v>94</v>
      </c>
      <c r="E93" s="131" t="s">
        <v>96</v>
      </c>
      <c r="F93" s="132" t="s">
        <v>89</v>
      </c>
      <c r="G93" s="133" t="s">
        <v>97</v>
      </c>
    </row>
    <row r="94" spans="1:7" s="53" customFormat="1" ht="12.75">
      <c r="A94" s="73" t="s">
        <v>61</v>
      </c>
      <c r="B94" s="84">
        <f>detail!F107</f>
        <v>424</v>
      </c>
      <c r="C94" s="85">
        <f>detail!I107</f>
        <v>518</v>
      </c>
      <c r="D94" s="84">
        <f>C94-B94</f>
        <v>94</v>
      </c>
      <c r="E94" s="108">
        <f aca="true" t="shared" si="20" ref="E94:E102">C94/B94</f>
        <v>1.221698113207547</v>
      </c>
      <c r="F94" s="109">
        <f aca="true" t="shared" si="21" ref="F94:G101">B94/B3</f>
        <v>0.02284852077383198</v>
      </c>
      <c r="G94" s="110">
        <f t="shared" si="21"/>
        <v>0.028468108024928832</v>
      </c>
    </row>
    <row r="95" spans="1:7" s="53" customFormat="1" ht="12.75">
      <c r="A95" s="73" t="s">
        <v>62</v>
      </c>
      <c r="B95" s="86">
        <f>detail!F108</f>
        <v>145.1</v>
      </c>
      <c r="C95" s="87">
        <f>detail!I108</f>
        <v>235</v>
      </c>
      <c r="D95" s="86">
        <f>C95-B95</f>
        <v>89.9</v>
      </c>
      <c r="E95" s="111">
        <f t="shared" si="20"/>
        <v>1.6195727084769125</v>
      </c>
      <c r="F95" s="112">
        <f t="shared" si="21"/>
        <v>0.0128628365967647</v>
      </c>
      <c r="G95" s="113">
        <f t="shared" si="21"/>
        <v>0.020217140694093156</v>
      </c>
    </row>
    <row r="96" spans="1:7" ht="12.75">
      <c r="A96" s="1" t="s">
        <v>1</v>
      </c>
      <c r="B96" s="86">
        <f>detail!F109</f>
        <v>15767.232</v>
      </c>
      <c r="C96" s="87">
        <f>detail!I109</f>
        <v>22437</v>
      </c>
      <c r="D96" s="86">
        <f aca="true" t="shared" si="22" ref="D96:D101">C96-B96</f>
        <v>6669.768</v>
      </c>
      <c r="E96" s="111">
        <f t="shared" si="20"/>
        <v>1.4230145151666442</v>
      </c>
      <c r="F96" s="112">
        <f t="shared" si="21"/>
        <v>0.01992100105989815</v>
      </c>
      <c r="G96" s="113">
        <f t="shared" si="21"/>
        <v>0.028216213181721416</v>
      </c>
    </row>
    <row r="97" spans="1:7" ht="12.75">
      <c r="A97" s="2" t="s">
        <v>2</v>
      </c>
      <c r="B97" s="86">
        <f>detail!F110</f>
        <v>35148</v>
      </c>
      <c r="C97" s="87">
        <f>detail!I110</f>
        <v>35997.25399999999</v>
      </c>
      <c r="D97" s="86">
        <f t="shared" si="22"/>
        <v>849.2539999999935</v>
      </c>
      <c r="E97" s="111">
        <f t="shared" si="20"/>
        <v>1.0241622282917946</v>
      </c>
      <c r="F97" s="112">
        <f t="shared" si="21"/>
        <v>0.0302534479599709</v>
      </c>
      <c r="G97" s="113">
        <f t="shared" si="21"/>
        <v>0.031341614844593</v>
      </c>
    </row>
    <row r="98" spans="1:7" ht="12.75">
      <c r="A98" s="2" t="s">
        <v>5</v>
      </c>
      <c r="B98" s="86">
        <f>detail!F111</f>
        <v>16950.53</v>
      </c>
      <c r="C98" s="87">
        <f>detail!I111</f>
        <v>17768</v>
      </c>
      <c r="D98" s="86">
        <f t="shared" si="22"/>
        <v>817.4700000000012</v>
      </c>
      <c r="E98" s="111">
        <f t="shared" si="20"/>
        <v>1.048226810607102</v>
      </c>
      <c r="F98" s="112">
        <f t="shared" si="21"/>
        <v>0.02409009750158538</v>
      </c>
      <c r="G98" s="113">
        <f t="shared" si="21"/>
        <v>0.025009034246190297</v>
      </c>
    </row>
    <row r="99" spans="1:7" ht="12.75">
      <c r="A99" s="2" t="s">
        <v>3</v>
      </c>
      <c r="B99" s="86">
        <f>detail!F112</f>
        <v>18223.286</v>
      </c>
      <c r="C99" s="87">
        <f>detail!I112</f>
        <v>20000</v>
      </c>
      <c r="D99" s="86">
        <f t="shared" si="22"/>
        <v>1776.714</v>
      </c>
      <c r="E99" s="111">
        <f t="shared" si="20"/>
        <v>1.097496905881848</v>
      </c>
      <c r="F99" s="112">
        <f t="shared" si="21"/>
        <v>0.035867120949164576</v>
      </c>
      <c r="G99" s="113">
        <f t="shared" si="21"/>
        <v>0.03910086894955891</v>
      </c>
    </row>
    <row r="100" spans="1:7" ht="12.75">
      <c r="A100" s="19" t="s">
        <v>4</v>
      </c>
      <c r="B100" s="86">
        <f>detail!F113</f>
        <v>7868.333</v>
      </c>
      <c r="C100" s="87">
        <f>detail!I113</f>
        <v>13486.570169999999</v>
      </c>
      <c r="D100" s="86">
        <f t="shared" si="22"/>
        <v>5618.237169999999</v>
      </c>
      <c r="E100" s="111">
        <f t="shared" si="20"/>
        <v>1.7140314435090633</v>
      </c>
      <c r="F100" s="112">
        <f t="shared" si="21"/>
        <v>0.011085144862195096</v>
      </c>
      <c r="G100" s="113">
        <f t="shared" si="21"/>
        <v>0.019046269910413267</v>
      </c>
    </row>
    <row r="101" spans="1:7" ht="13.5" thickBot="1">
      <c r="A101" s="19" t="s">
        <v>63</v>
      </c>
      <c r="B101" s="88">
        <f>detail!F114</f>
        <v>21849.32</v>
      </c>
      <c r="C101" s="89">
        <f>detail!I114</f>
        <v>22584</v>
      </c>
      <c r="D101" s="88">
        <f t="shared" si="22"/>
        <v>734.6800000000003</v>
      </c>
      <c r="E101" s="114">
        <f t="shared" si="20"/>
        <v>1.03362484507527</v>
      </c>
      <c r="F101" s="112">
        <f t="shared" si="21"/>
        <v>0.08118162209347281</v>
      </c>
      <c r="G101" s="113">
        <f t="shared" si="21"/>
        <v>0.08240142805790518</v>
      </c>
    </row>
    <row r="102" spans="1:7" s="31" customFormat="1" ht="13.5" thickBot="1">
      <c r="A102" s="43" t="s">
        <v>0</v>
      </c>
      <c r="B102" s="93">
        <f>SUM(B94:B101)</f>
        <v>116375.80099999998</v>
      </c>
      <c r="C102" s="106">
        <f>SUM(C94:C101)</f>
        <v>133025.82416999998</v>
      </c>
      <c r="D102" s="93">
        <f>C102-B102</f>
        <v>16650.02317</v>
      </c>
      <c r="E102" s="83">
        <f t="shared" si="20"/>
        <v>1.1430711799783875</v>
      </c>
      <c r="F102" s="115">
        <f>AVERAGE(F94:F101)</f>
        <v>0.029763723974610447</v>
      </c>
      <c r="G102" s="38">
        <f>AVERAGE(G94:G101)</f>
        <v>0.03422508473867551</v>
      </c>
    </row>
    <row r="103" ht="9" customHeight="1"/>
    <row r="104" ht="13.5" thickBot="1">
      <c r="A104" s="31" t="s">
        <v>50</v>
      </c>
    </row>
    <row r="105" spans="1:7" ht="12.75">
      <c r="A105" s="272" t="s">
        <v>68</v>
      </c>
      <c r="B105" s="256" t="s">
        <v>58</v>
      </c>
      <c r="C105" s="258"/>
      <c r="D105" s="258"/>
      <c r="E105" s="258"/>
      <c r="F105" s="258"/>
      <c r="G105" s="259"/>
    </row>
    <row r="106" spans="1:7" ht="53.25" thickBot="1">
      <c r="A106" s="273"/>
      <c r="B106" s="67" t="s">
        <v>86</v>
      </c>
      <c r="C106" s="77" t="s">
        <v>90</v>
      </c>
      <c r="D106" s="67" t="s">
        <v>94</v>
      </c>
      <c r="E106" s="131" t="s">
        <v>96</v>
      </c>
      <c r="F106" s="132" t="s">
        <v>89</v>
      </c>
      <c r="G106" s="133" t="s">
        <v>97</v>
      </c>
    </row>
    <row r="107" spans="1:7" s="53" customFormat="1" ht="12.75">
      <c r="A107" s="73" t="s">
        <v>61</v>
      </c>
      <c r="B107" s="84">
        <f>detail!J107</f>
        <v>466</v>
      </c>
      <c r="C107" s="85">
        <f>detail!M107</f>
        <v>279.8</v>
      </c>
      <c r="D107" s="84">
        <f>C107-B107</f>
        <v>-186.2</v>
      </c>
      <c r="E107" s="108">
        <f aca="true" t="shared" si="23" ref="E107:E115">C107/B107</f>
        <v>0.6004291845493562</v>
      </c>
      <c r="F107" s="109">
        <f aca="true" t="shared" si="24" ref="F107:G114">B107/B3</f>
        <v>0.025111817642937975</v>
      </c>
      <c r="G107" s="110">
        <f t="shared" si="24"/>
        <v>0.015377174952461558</v>
      </c>
    </row>
    <row r="108" spans="1:7" s="53" customFormat="1" ht="12.75">
      <c r="A108" s="73" t="s">
        <v>62</v>
      </c>
      <c r="B108" s="86">
        <f>detail!J108</f>
        <v>252.04</v>
      </c>
      <c r="C108" s="87">
        <f>detail!M108</f>
        <v>412.8</v>
      </c>
      <c r="D108" s="86">
        <f>C108-B108</f>
        <v>160.76000000000002</v>
      </c>
      <c r="E108" s="111">
        <f t="shared" si="23"/>
        <v>1.637835264243771</v>
      </c>
      <c r="F108" s="112">
        <f t="shared" si="24"/>
        <v>0.022342862411085976</v>
      </c>
      <c r="G108" s="113">
        <f t="shared" si="24"/>
        <v>0.0355133433128581</v>
      </c>
    </row>
    <row r="109" spans="1:7" ht="12.75">
      <c r="A109" s="1" t="s">
        <v>1</v>
      </c>
      <c r="B109" s="86">
        <f>detail!J109</f>
        <v>38137.091</v>
      </c>
      <c r="C109" s="87">
        <f>detail!M109</f>
        <v>38809.12</v>
      </c>
      <c r="D109" s="86">
        <f aca="true" t="shared" si="25" ref="D109:D114">C109-B109</f>
        <v>672.0290000000023</v>
      </c>
      <c r="E109" s="111">
        <f t="shared" si="23"/>
        <v>1.0176214016952683</v>
      </c>
      <c r="F109" s="112">
        <f t="shared" si="24"/>
        <v>0.04818404588912196</v>
      </c>
      <c r="G109" s="113">
        <f t="shared" si="24"/>
        <v>0.048805384111735454</v>
      </c>
    </row>
    <row r="110" spans="1:7" ht="12.75">
      <c r="A110" s="2" t="s">
        <v>2</v>
      </c>
      <c r="B110" s="86">
        <f>detail!J110</f>
        <v>99693</v>
      </c>
      <c r="C110" s="87">
        <f>detail!M110</f>
        <v>88793.24</v>
      </c>
      <c r="D110" s="86">
        <f t="shared" si="25"/>
        <v>-10899.759999999995</v>
      </c>
      <c r="E110" s="111">
        <f t="shared" si="23"/>
        <v>0.890666746913023</v>
      </c>
      <c r="F110" s="112">
        <f t="shared" si="24"/>
        <v>0.08581020221558493</v>
      </c>
      <c r="G110" s="113">
        <f t="shared" si="24"/>
        <v>0.07730932834164267</v>
      </c>
    </row>
    <row r="111" spans="1:7" ht="12.75">
      <c r="A111" s="2" t="s">
        <v>5</v>
      </c>
      <c r="B111" s="86">
        <f>detail!J111</f>
        <v>48492.58</v>
      </c>
      <c r="C111" s="87">
        <f>detail!M111</f>
        <v>49697.68</v>
      </c>
      <c r="D111" s="86">
        <f t="shared" si="25"/>
        <v>1205.0999999999985</v>
      </c>
      <c r="E111" s="111">
        <f t="shared" si="23"/>
        <v>1.0248512246615873</v>
      </c>
      <c r="F111" s="112">
        <f t="shared" si="24"/>
        <v>0.06891766689911344</v>
      </c>
      <c r="G111" s="113">
        <f t="shared" si="24"/>
        <v>0.06995109078546863</v>
      </c>
    </row>
    <row r="112" spans="1:7" ht="12.75">
      <c r="A112" s="2" t="s">
        <v>3</v>
      </c>
      <c r="B112" s="86">
        <f>detail!J112</f>
        <v>40475.86706</v>
      </c>
      <c r="C112" s="87">
        <f>detail!M112</f>
        <v>39975.4</v>
      </c>
      <c r="D112" s="86">
        <f t="shared" si="25"/>
        <v>-500.4670599999954</v>
      </c>
      <c r="E112" s="111">
        <f t="shared" si="23"/>
        <v>0.9876354208976396</v>
      </c>
      <c r="F112" s="112">
        <f t="shared" si="24"/>
        <v>0.079664711367825</v>
      </c>
      <c r="G112" s="113">
        <f t="shared" si="24"/>
        <v>0.07815364383030986</v>
      </c>
    </row>
    <row r="113" spans="1:7" ht="12.75">
      <c r="A113" s="19" t="s">
        <v>4</v>
      </c>
      <c r="B113" s="86">
        <f>detail!J113</f>
        <v>59339.316999999995</v>
      </c>
      <c r="C113" s="87">
        <f>detail!M113</f>
        <v>55871.44</v>
      </c>
      <c r="D113" s="86">
        <f t="shared" si="25"/>
        <v>-3467.876999999993</v>
      </c>
      <c r="E113" s="111">
        <f t="shared" si="23"/>
        <v>0.9415585285553592</v>
      </c>
      <c r="F113" s="112">
        <f t="shared" si="24"/>
        <v>0.08359901963588935</v>
      </c>
      <c r="G113" s="113">
        <f t="shared" si="24"/>
        <v>0.07890386607638586</v>
      </c>
    </row>
    <row r="114" spans="1:7" ht="13.5" thickBot="1">
      <c r="A114" s="19" t="s">
        <v>63</v>
      </c>
      <c r="B114" s="88">
        <f>detail!J114</f>
        <v>14130.91</v>
      </c>
      <c r="C114" s="89">
        <f>detail!M114</f>
        <v>11679.32</v>
      </c>
      <c r="D114" s="88">
        <f t="shared" si="25"/>
        <v>-2451.59</v>
      </c>
      <c r="E114" s="114">
        <f t="shared" si="23"/>
        <v>0.8265086961844637</v>
      </c>
      <c r="F114" s="112">
        <f t="shared" si="24"/>
        <v>0.05250370242446336</v>
      </c>
      <c r="G114" s="113">
        <f t="shared" si="24"/>
        <v>0.04261391457426732</v>
      </c>
    </row>
    <row r="115" spans="1:7" s="31" customFormat="1" ht="13.5" thickBot="1">
      <c r="A115" s="43" t="s">
        <v>0</v>
      </c>
      <c r="B115" s="93">
        <f>SUM(B107:B114)</f>
        <v>300986.80506</v>
      </c>
      <c r="C115" s="106">
        <f>SUM(C107:C114)</f>
        <v>285518.8</v>
      </c>
      <c r="D115" s="93">
        <f>C115-B115</f>
        <v>-15468.005059999996</v>
      </c>
      <c r="E115" s="83">
        <f t="shared" si="23"/>
        <v>0.9486090260437944</v>
      </c>
      <c r="F115" s="115">
        <f>AVERAGE(F107:F114)</f>
        <v>0.05826675356075274</v>
      </c>
      <c r="G115" s="38">
        <f>AVERAGE(G107:G114)</f>
        <v>0.05582846824814118</v>
      </c>
    </row>
    <row r="116" spans="1:7" s="53" customFormat="1" ht="7.5" customHeight="1">
      <c r="A116" s="51"/>
      <c r="B116" s="52"/>
      <c r="C116" s="52"/>
      <c r="D116" s="56"/>
      <c r="E116" s="57"/>
      <c r="F116" s="57"/>
      <c r="G116" s="57"/>
    </row>
    <row r="117" ht="13.5" thickBot="1">
      <c r="A117" s="31" t="s">
        <v>51</v>
      </c>
    </row>
    <row r="118" spans="1:7" ht="14.25" customHeight="1">
      <c r="A118" s="272" t="s">
        <v>68</v>
      </c>
      <c r="B118" s="256" t="s">
        <v>59</v>
      </c>
      <c r="C118" s="258"/>
      <c r="D118" s="258"/>
      <c r="E118" s="258"/>
      <c r="F118" s="258"/>
      <c r="G118" s="259"/>
    </row>
    <row r="119" spans="1:7" ht="57.75" customHeight="1" thickBot="1">
      <c r="A119" s="273"/>
      <c r="B119" s="67" t="s">
        <v>86</v>
      </c>
      <c r="C119" s="77" t="s">
        <v>90</v>
      </c>
      <c r="D119" s="67" t="s">
        <v>94</v>
      </c>
      <c r="E119" s="131" t="s">
        <v>96</v>
      </c>
      <c r="F119" s="132" t="s">
        <v>89</v>
      </c>
      <c r="G119" s="133" t="s">
        <v>97</v>
      </c>
    </row>
    <row r="120" spans="1:7" s="53" customFormat="1" ht="12.75">
      <c r="A120" s="73" t="s">
        <v>61</v>
      </c>
      <c r="B120" s="84">
        <f>detail!B153</f>
        <v>15076</v>
      </c>
      <c r="C120" s="85">
        <f>detail!E153</f>
        <v>15273</v>
      </c>
      <c r="D120" s="84">
        <f>C120-B120</f>
        <v>197</v>
      </c>
      <c r="E120" s="108">
        <f aca="true" t="shared" si="26" ref="E120:E128">C120/B120</f>
        <v>1.013067126558769</v>
      </c>
      <c r="F120" s="109">
        <f aca="true" t="shared" si="27" ref="F120:G127">B120/B3</f>
        <v>0.8124157999676672</v>
      </c>
      <c r="G120" s="110">
        <f t="shared" si="27"/>
        <v>0.8393695248354016</v>
      </c>
    </row>
    <row r="121" spans="1:7" s="53" customFormat="1" ht="12.75">
      <c r="A121" s="73" t="s">
        <v>62</v>
      </c>
      <c r="B121" s="86">
        <f>detail!B154</f>
        <v>9074.380000000001</v>
      </c>
      <c r="C121" s="87">
        <f>detail!E154</f>
        <v>9172</v>
      </c>
      <c r="D121" s="86">
        <f>C121-B121</f>
        <v>97.61999999999898</v>
      </c>
      <c r="E121" s="111">
        <f t="shared" si="26"/>
        <v>1.0107577597587933</v>
      </c>
      <c r="F121" s="112">
        <f t="shared" si="27"/>
        <v>0.804426375995518</v>
      </c>
      <c r="G121" s="113">
        <f t="shared" si="27"/>
        <v>0.7890706997711592</v>
      </c>
    </row>
    <row r="122" spans="1:7" ht="12.75">
      <c r="A122" s="1" t="s">
        <v>1</v>
      </c>
      <c r="B122" s="86">
        <f>detail!B155</f>
        <v>451436.2404</v>
      </c>
      <c r="C122" s="87">
        <f>detail!E155</f>
        <v>455700</v>
      </c>
      <c r="D122" s="86">
        <f aca="true" t="shared" si="28" ref="D122:D127">C122-B122</f>
        <v>4263.75959999999</v>
      </c>
      <c r="E122" s="111">
        <f t="shared" si="26"/>
        <v>1.0094448766368913</v>
      </c>
      <c r="F122" s="112">
        <f t="shared" si="27"/>
        <v>0.5703640197267875</v>
      </c>
      <c r="G122" s="113">
        <f t="shared" si="27"/>
        <v>0.5730769865360988</v>
      </c>
    </row>
    <row r="123" spans="1:7" ht="12.75">
      <c r="A123" s="2" t="s">
        <v>2</v>
      </c>
      <c r="B123" s="86">
        <f>detail!B156</f>
        <v>542351</v>
      </c>
      <c r="C123" s="87">
        <f>detail!E156</f>
        <v>551266.764</v>
      </c>
      <c r="D123" s="86">
        <f t="shared" si="28"/>
        <v>8915.763999999966</v>
      </c>
      <c r="E123" s="111">
        <f t="shared" si="26"/>
        <v>1.0164391030900652</v>
      </c>
      <c r="F123" s="112">
        <f t="shared" si="27"/>
        <v>0.4668256445470063</v>
      </c>
      <c r="G123" s="113">
        <f t="shared" si="27"/>
        <v>0.4799696830739686</v>
      </c>
    </row>
    <row r="124" spans="1:7" ht="12.75">
      <c r="A124" s="2" t="s">
        <v>5</v>
      </c>
      <c r="B124" s="86">
        <f>detail!B157</f>
        <v>415659.91000000003</v>
      </c>
      <c r="C124" s="87">
        <f>detail!E157</f>
        <v>423972</v>
      </c>
      <c r="D124" s="86">
        <f t="shared" si="28"/>
        <v>8312.089999999967</v>
      </c>
      <c r="E124" s="111">
        <f t="shared" si="26"/>
        <v>1.0199973338780735</v>
      </c>
      <c r="F124" s="112">
        <f t="shared" si="27"/>
        <v>0.5907359686924365</v>
      </c>
      <c r="G124" s="113">
        <f t="shared" si="27"/>
        <v>0.5967542924035227</v>
      </c>
    </row>
    <row r="125" spans="1:7" ht="12.75">
      <c r="A125" s="2" t="s">
        <v>3</v>
      </c>
      <c r="B125" s="86">
        <f>detail!B158</f>
        <v>274082.952</v>
      </c>
      <c r="C125" s="87">
        <f>detail!E158</f>
        <v>281900</v>
      </c>
      <c r="D125" s="86">
        <f t="shared" si="28"/>
        <v>7817.04800000001</v>
      </c>
      <c r="E125" s="111">
        <f t="shared" si="26"/>
        <v>1.0285207377655508</v>
      </c>
      <c r="F125" s="112">
        <f t="shared" si="27"/>
        <v>0.5394508097764623</v>
      </c>
      <c r="G125" s="113">
        <f t="shared" si="27"/>
        <v>0.5511267478440328</v>
      </c>
    </row>
    <row r="126" spans="1:7" ht="12.75">
      <c r="A126" s="19" t="s">
        <v>4</v>
      </c>
      <c r="B126" s="86">
        <f>detail!B159</f>
        <v>424276.88622</v>
      </c>
      <c r="C126" s="87">
        <f>detail!E159</f>
        <v>425963.43610000005</v>
      </c>
      <c r="D126" s="86">
        <f t="shared" si="28"/>
        <v>1686.5498800000641</v>
      </c>
      <c r="E126" s="111">
        <f t="shared" si="26"/>
        <v>1.0039751160970045</v>
      </c>
      <c r="F126" s="112">
        <f t="shared" si="27"/>
        <v>0.5977340747309203</v>
      </c>
      <c r="G126" s="113">
        <f t="shared" si="27"/>
        <v>0.601562478351579</v>
      </c>
    </row>
    <row r="127" spans="1:7" ht="13.5" thickBot="1">
      <c r="A127" s="19" t="s">
        <v>63</v>
      </c>
      <c r="B127" s="88">
        <f>detail!B160</f>
        <v>203177.36</v>
      </c>
      <c r="C127" s="89">
        <f>detail!E160</f>
        <v>213000</v>
      </c>
      <c r="D127" s="88">
        <f t="shared" si="28"/>
        <v>9822.640000000014</v>
      </c>
      <c r="E127" s="114">
        <f t="shared" si="26"/>
        <v>1.0483451502667425</v>
      </c>
      <c r="F127" s="112">
        <f t="shared" si="27"/>
        <v>0.7549098854092244</v>
      </c>
      <c r="G127" s="113">
        <f t="shared" si="27"/>
        <v>0.7771654346587763</v>
      </c>
    </row>
    <row r="128" spans="1:7" s="31" customFormat="1" ht="13.5" thickBot="1">
      <c r="A128" s="43" t="s">
        <v>0</v>
      </c>
      <c r="B128" s="93">
        <f>SUM(B120:B127)</f>
        <v>2335134.7286199997</v>
      </c>
      <c r="C128" s="106">
        <f>SUM(C120:C127)</f>
        <v>2376247.2001</v>
      </c>
      <c r="D128" s="93">
        <f>C128-B128</f>
        <v>41112.4714800003</v>
      </c>
      <c r="E128" s="83">
        <f t="shared" si="26"/>
        <v>1.0176060383052488</v>
      </c>
      <c r="F128" s="115">
        <f>AVERAGE(F120:F127)</f>
        <v>0.6421078223557529</v>
      </c>
      <c r="G128" s="38">
        <f>AVERAGE(G120:G127)</f>
        <v>0.6510119809343174</v>
      </c>
    </row>
  </sheetData>
  <sheetProtection/>
  <mergeCells count="20">
    <mergeCell ref="A118:A119"/>
    <mergeCell ref="B118:G118"/>
    <mergeCell ref="B1:E1"/>
    <mergeCell ref="A92:A93"/>
    <mergeCell ref="A105:A106"/>
    <mergeCell ref="B92:G92"/>
    <mergeCell ref="B105:G105"/>
    <mergeCell ref="B13:E13"/>
    <mergeCell ref="A25:A26"/>
    <mergeCell ref="B25:D25"/>
    <mergeCell ref="A1:A2"/>
    <mergeCell ref="A66:A67"/>
    <mergeCell ref="B66:G66"/>
    <mergeCell ref="B79:G79"/>
    <mergeCell ref="A13:A14"/>
    <mergeCell ref="B39:G39"/>
    <mergeCell ref="B52:G52"/>
    <mergeCell ref="A39:A40"/>
    <mergeCell ref="A52:A53"/>
    <mergeCell ref="A79:A80"/>
  </mergeCells>
  <printOptions/>
  <pageMargins left="0.35433070866141736" right="0.2755905511811024" top="0.35433070866141736" bottom="0.35433070866141736" header="0.1968503937007874" footer="0.15748031496062992"/>
  <pageSetup horizontalDpi="600" verticalDpi="600" orientation="portrait" paperSize="9" scale="93" r:id="rId1"/>
  <headerFooter alignWithMargins="0">
    <oddFooter>&amp;C&amp;8Stránka &amp;P z &amp;N</oddFooter>
  </headerFooter>
  <rowBreaks count="2" manualBreakCount="2">
    <brk id="49" max="6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Jakoubková Marie</cp:lastModifiedBy>
  <cp:lastPrinted>2012-03-30T08:07:50Z</cp:lastPrinted>
  <dcterms:created xsi:type="dcterms:W3CDTF">2010-03-30T07:59:06Z</dcterms:created>
  <dcterms:modified xsi:type="dcterms:W3CDTF">2012-04-05T10:43:19Z</dcterms:modified>
  <cp:category/>
  <cp:version/>
  <cp:contentType/>
  <cp:contentStatus/>
</cp:coreProperties>
</file>