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8460" activeTab="0"/>
  </bookViews>
  <sheets>
    <sheet name="FP 2012 (01)" sheetId="1" r:id="rId1"/>
  </sheets>
  <definedNames>
    <definedName name="_xlnm.Print_Area" localSheetId="0">'FP 2012 (01)'!$A$2:$N$145</definedName>
  </definedNames>
  <calcPr fullCalcOnLoad="1"/>
</workbook>
</file>

<file path=xl/sharedStrings.xml><?xml version="1.0" encoding="utf-8"?>
<sst xmlns="http://schemas.openxmlformats.org/spreadsheetml/2006/main" count="348" uniqueCount="195">
  <si>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</si>
  <si>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</si>
  <si>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</si>
  <si>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</si>
  <si>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</si>
  <si>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</si>
  <si>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</si>
  <si>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</si>
  <si>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</si>
  <si>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</si>
  <si>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</si>
  <si>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</si>
  <si>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</si>
  <si>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</si>
  <si>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</si>
  <si>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</si>
  <si>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</si>
  <si>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</si>
  <si>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</si>
  <si>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</si>
  <si>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</si>
  <si>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</si>
  <si>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</si>
  <si>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</si>
  <si>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</si>
  <si>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</si>
  <si>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</si>
  <si>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</si>
  <si>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</si>
  <si>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</si>
  <si>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</si>
  <si>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</si>
  <si>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</si>
  <si>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k 31.12.</t>
  </si>
  <si>
    <t>Kumulovaná ztráta (zisk)</t>
  </si>
  <si>
    <t xml:space="preserve">Plán čerpání investičního fondu </t>
  </si>
  <si>
    <t xml:space="preserve">Stavby - technické zhodnocení a opravy </t>
  </si>
  <si>
    <t>v tis.Kč</t>
  </si>
  <si>
    <t xml:space="preserve">Strojní investice </t>
  </si>
  <si>
    <t>Plán oprav  dlouhodobého majetku - nemovitý majetek</t>
  </si>
  <si>
    <t>Movitý majetek</t>
  </si>
  <si>
    <t>Jmenovité akce dle přílohy D1-souvislé opravy II.a III.tříd</t>
  </si>
  <si>
    <t>Opravy techniky</t>
  </si>
  <si>
    <t>Drobné dodavatelské práce v NS 200 - 800</t>
  </si>
  <si>
    <t>Dodavatelské výpomoci při ZÚS</t>
  </si>
  <si>
    <t>Celkem plán oprav (SÚ 511)</t>
  </si>
  <si>
    <t>Pořizovací cena majetku</t>
  </si>
  <si>
    <t>celkem</t>
  </si>
  <si>
    <t>v tis. Kč</t>
  </si>
  <si>
    <t>Fondy v tis. Kč</t>
  </si>
  <si>
    <t>Deficit (+ -) BÚ</t>
  </si>
  <si>
    <t>Tvorba</t>
  </si>
  <si>
    <t>Čerpání</t>
  </si>
  <si>
    <t>Běžný účet celkem</t>
  </si>
  <si>
    <t>z toho: fond odměn</t>
  </si>
  <si>
    <t xml:space="preserve">          rezervní fond</t>
  </si>
  <si>
    <t xml:space="preserve">          provozní prostř.</t>
  </si>
  <si>
    <t>Běžný účet FKSP</t>
  </si>
  <si>
    <t>do 30 dnů</t>
  </si>
  <si>
    <t>31-90</t>
  </si>
  <si>
    <t>91-180</t>
  </si>
  <si>
    <t>181-360</t>
  </si>
  <si>
    <t>nad 360</t>
  </si>
  <si>
    <t>Pohledávky</t>
  </si>
  <si>
    <t>Závazky</t>
  </si>
  <si>
    <t>Zaměstnanci</t>
  </si>
  <si>
    <t>Průměrný přepočtený počet pracovníků (celorok)</t>
  </si>
  <si>
    <t>Průměrný evidenční počet zaměstnanců k poslednímu dni sledovaného období</t>
  </si>
  <si>
    <t>THP</t>
  </si>
  <si>
    <t>Dělníci</t>
  </si>
  <si>
    <t>POP</t>
  </si>
  <si>
    <t>Tarifní mzdy</t>
  </si>
  <si>
    <t>Nadtarif  - nárokový</t>
  </si>
  <si>
    <t>Nadtarif  - nenárokový</t>
  </si>
  <si>
    <t>Poznámka:</t>
  </si>
  <si>
    <t>Nadtarif nenárokový - osobní ohodnocení, odměny</t>
  </si>
  <si>
    <r>
      <t xml:space="preserve">                                                                                                   </t>
    </r>
    <r>
      <rPr>
        <b/>
        <sz val="12"/>
        <rFont val="Arial CE"/>
        <family val="2"/>
      </rPr>
      <t xml:space="preserve"> KSÚS Vysočiny </t>
    </r>
    <r>
      <rPr>
        <b/>
        <sz val="8"/>
        <rFont val="Arial CE"/>
        <family val="2"/>
      </rPr>
      <t xml:space="preserve">                                                                              v tis. Kč</t>
    </r>
  </si>
  <si>
    <t>Průměrná mzda (v Kč)</t>
  </si>
  <si>
    <t xml:space="preserve">z toho odpisová skupina:                   </t>
  </si>
  <si>
    <t xml:space="preserve">z toho po lhůtě splatnosti                 </t>
  </si>
  <si>
    <t>Plán oprav celkem (dodavatelsky)</t>
  </si>
  <si>
    <t>Nadtarif nárokový - příplatek za vedení, příplatky (přesčas, pohotovost, noční, víkendy, svátky, prostředí apod.)</t>
  </si>
  <si>
    <t>vlastní</t>
  </si>
  <si>
    <t>dodavatelsky</t>
  </si>
  <si>
    <t>Protihluková opatření</t>
  </si>
  <si>
    <t>Opravy a modernizace budov</t>
  </si>
  <si>
    <t>Movitý majetek celkem</t>
  </si>
  <si>
    <t>Nemovitý majetek celkem</t>
  </si>
  <si>
    <t>Investiční úvěr</t>
  </si>
  <si>
    <t xml:space="preserve">          z toho: investiční dotace</t>
  </si>
  <si>
    <t xml:space="preserve">                   odvod do rozpočtu kraje</t>
  </si>
  <si>
    <t xml:space="preserve">z toho:investiční fond </t>
  </si>
  <si>
    <t>Skutečnost 2010</t>
  </si>
  <si>
    <t>Rozdíl 2011 - 2010</t>
  </si>
  <si>
    <t>Stav k 1.1.2011</t>
  </si>
  <si>
    <t>Stav k 31.12.2011</t>
  </si>
  <si>
    <t xml:space="preserve">     z toho tržby z prodeje majetku</t>
  </si>
  <si>
    <t xml:space="preserve">           z toho: tržby z prodeje dlouhod. majetku /úč. 651/</t>
  </si>
  <si>
    <t>Finanční výnosy</t>
  </si>
  <si>
    <t>Výnosy za vlastní výrobky /úč. 601/</t>
  </si>
  <si>
    <t>Výnosy z prodeje služeb /úč. 602/</t>
  </si>
  <si>
    <t>Výnosy z pronájmu /úč. 603/</t>
  </si>
  <si>
    <t xml:space="preserve">                  ostatní služby /úč. 518/</t>
  </si>
  <si>
    <t>Úroky /562/</t>
  </si>
  <si>
    <t>CH</t>
  </si>
  <si>
    <t>HB</t>
  </si>
  <si>
    <t>JI</t>
  </si>
  <si>
    <t>TE</t>
  </si>
  <si>
    <t>PA</t>
  </si>
  <si>
    <t>HU</t>
  </si>
  <si>
    <t>PE</t>
  </si>
  <si>
    <t>MB</t>
  </si>
  <si>
    <t>TR</t>
  </si>
  <si>
    <t>ZR</t>
  </si>
  <si>
    <t>VM</t>
  </si>
  <si>
    <t>3 ks</t>
  </si>
  <si>
    <t>1 ks</t>
  </si>
  <si>
    <t>2 ks</t>
  </si>
  <si>
    <t>Fréza na vozovky š 500 mm</t>
  </si>
  <si>
    <t>Zařízení na ošetřování mrazových trhlin</t>
  </si>
  <si>
    <t>15 ks</t>
  </si>
  <si>
    <t>9 ks</t>
  </si>
  <si>
    <t>z toho: kryto zdroji investičního fondu</t>
  </si>
  <si>
    <t xml:space="preserve">             kryto investičním úvěrem</t>
  </si>
  <si>
    <t xml:space="preserve">                    účetní odpisy</t>
  </si>
  <si>
    <t xml:space="preserve">                    převod z rezervního fondu</t>
  </si>
  <si>
    <t xml:space="preserve">                   stavební investice</t>
  </si>
  <si>
    <t xml:space="preserve">                   strojní investice</t>
  </si>
  <si>
    <t xml:space="preserve">                   splátky investičního úvěru</t>
  </si>
  <si>
    <t>x</t>
  </si>
  <si>
    <t>Skutečnost 2011</t>
  </si>
  <si>
    <t>Návrh na rok 2012</t>
  </si>
  <si>
    <t>Rozdíl 2012 - 2011</t>
  </si>
  <si>
    <t>Účetní odpisy na rok 2012</t>
  </si>
  <si>
    <t>Oprávky k 1.1.2012</t>
  </si>
  <si>
    <t>Zůstatková cena k 31.12.2012</t>
  </si>
  <si>
    <t>Plán 2012</t>
  </si>
  <si>
    <t>stav k 31.12.2011</t>
  </si>
  <si>
    <t>Rozdíl 12-11</t>
  </si>
  <si>
    <t>Index 12/11</t>
  </si>
  <si>
    <t>Zůstatek účtu k 1.1.2011</t>
  </si>
  <si>
    <t>Zůstatek účtu k 31.12.2011</t>
  </si>
  <si>
    <t>Stav k 1.1.2012</t>
  </si>
  <si>
    <t>Stav k 31.12.2012</t>
  </si>
  <si>
    <t>Aktivace /506, 507, 516/</t>
  </si>
  <si>
    <t>LE</t>
  </si>
  <si>
    <t>Obalovna studené směsi - vratná automatická větev(dokončení projektu)</t>
  </si>
  <si>
    <t>Výměna oken a zateplení fasády Kamenice nad Lipou</t>
  </si>
  <si>
    <t>Rozšíření solné haly</t>
  </si>
  <si>
    <t>Rekonstrukce podlahy garáží</t>
  </si>
  <si>
    <t>Zastřešení skládky inertu</t>
  </si>
  <si>
    <t>Zastřešení skládky inertu stř. Polná</t>
  </si>
  <si>
    <t>Zastřešení skládky inertu stř. Habry</t>
  </si>
  <si>
    <t>Zastřešení skládky inertu stř. Pohledec</t>
  </si>
  <si>
    <t>Dostavba garáží pro 4x4 a 6x6</t>
  </si>
  <si>
    <t>Zateplení dílen, výměna oken a zateplení fasády administrativní budovy</t>
  </si>
  <si>
    <t>Rekonstrukce střechy dílen a šaten - II.etapa</t>
  </si>
  <si>
    <t>Rekonstrukce elektroinstalace dílen a vrátnice, výměna vrat dílen</t>
  </si>
  <si>
    <t xml:space="preserve">Rekonstrukce vjezdu do areálu, výměna vrat dílen </t>
  </si>
  <si>
    <t>Rekonstrukce střechy administrativní budovy</t>
  </si>
  <si>
    <t>Rekonstrukce vjezdu do areálu a vstupu do administrativní budovy</t>
  </si>
  <si>
    <t>BY</t>
  </si>
  <si>
    <t>Výměna vrat a oken dílen</t>
  </si>
  <si>
    <t>Výměna vrat a zateplení stropu garáží, zateplení stropu administrativní budovy</t>
  </si>
  <si>
    <t>NO</t>
  </si>
  <si>
    <t>Výměna oken stř. Hrotovice</t>
  </si>
  <si>
    <t>Sypač inert , chemik, dělený, skl. korba, radlice 2011</t>
  </si>
  <si>
    <t>Traktor se sekačkou + šípová radlice 2011</t>
  </si>
  <si>
    <t>Traktorbagr 2011</t>
  </si>
  <si>
    <t>Teleskopický nakladač 2011</t>
  </si>
  <si>
    <t>8 ks</t>
  </si>
  <si>
    <t>Mininakladač 2011</t>
  </si>
  <si>
    <t>Nástavba zametače pro 4x4 2011</t>
  </si>
  <si>
    <t>Tandemový válec 1,5 t 2011</t>
  </si>
  <si>
    <t>Vozík pro tandemový válec 2011</t>
  </si>
  <si>
    <t>Dovybavení nakladače pracovním košem 2011</t>
  </si>
  <si>
    <t>Montáž kropící nástavby pro 4x4 2011</t>
  </si>
  <si>
    <t>Podvalník na frézu 9 t</t>
  </si>
  <si>
    <t>Technologické servisní vozidlo 3,5 t</t>
  </si>
  <si>
    <t>Přestavba ohřevů inetrních nástaveb 4x4</t>
  </si>
  <si>
    <t>Pracovní koše pro teleskopické nakladače</t>
  </si>
  <si>
    <t>Nákladní automobil 9 t - kontejner</t>
  </si>
  <si>
    <t>10 ks</t>
  </si>
  <si>
    <t xml:space="preserve">II/408 Jemnice, II/12420 Zhořec most - investiční akce 2011 </t>
  </si>
  <si>
    <t>Akce D1 - investiční část</t>
  </si>
  <si>
    <t>Informační technologie vč. datového pole, SW licence</t>
  </si>
  <si>
    <t>Splátka úvěru z 2009 - ukončení splátek prosinec 2012</t>
  </si>
  <si>
    <t>Splátka úvěru 2012 - zahájení splácení</t>
  </si>
  <si>
    <t>Odvod do rozpočtu zřizovatele</t>
  </si>
  <si>
    <t xml:space="preserve">Haly pro skladování posypového materiálu - I.etapa </t>
  </si>
  <si>
    <t>Turbo souprava - tažená</t>
  </si>
  <si>
    <t xml:space="preserve">             kryto investičním úvěrem (2011)</t>
  </si>
  <si>
    <t xml:space="preserve">Čerpací stanice PHM - bencalor </t>
  </si>
  <si>
    <t xml:space="preserve">Stáčecí místo na emulze s nádrží </t>
  </si>
  <si>
    <t>Dobudování dílen - úpravy a technologie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</si>
</sst>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4">
    <font>
      <sz val="10"/>
      <name val="Arial"/>
      <family val="0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7"/>
      <name val="Arial CE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6"/>
      <name val="Arial CE"/>
      <family val="2"/>
    </font>
    <font>
      <b/>
      <sz val="11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b/>
      <sz val="7"/>
      <color indexed="10"/>
      <name val="Arial CE"/>
      <family val="2"/>
    </font>
    <font>
      <b/>
      <sz val="8"/>
      <color indexed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sz val="8"/>
      <color indexed="10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7"/>
      <name val="Arial CE"/>
      <family val="2"/>
    </font>
    <font>
      <sz val="8"/>
      <color indexed="17"/>
      <name val="Arial CE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50"/>
      <name val="Arial CE"/>
      <family val="2"/>
    </font>
    <font>
      <sz val="8"/>
      <color rgb="FF00B050"/>
      <name val="Arial CE"/>
      <family val="2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" fillId="0" borderId="0">
      <alignment horizontal="center"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Continuous" vertical="center"/>
    </xf>
    <xf numFmtId="0" fontId="2" fillId="33" borderId="11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horizontal="centerContinuous" vertic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 quotePrefix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left"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6" fillId="0" borderId="24" xfId="0" applyNumberFormat="1" applyFont="1" applyBorder="1" applyAlignment="1">
      <alignment vertical="center" wrapText="1"/>
    </xf>
    <xf numFmtId="3" fontId="2" fillId="34" borderId="21" xfId="0" applyNumberFormat="1" applyFont="1" applyFill="1" applyBorder="1" applyAlignment="1">
      <alignment vertical="center" wrapText="1"/>
    </xf>
    <xf numFmtId="0" fontId="2" fillId="34" borderId="25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6" fillId="0" borderId="26" xfId="0" applyFont="1" applyBorder="1" applyAlignment="1">
      <alignment horizontal="left" vertical="center" wrapText="1"/>
    </xf>
    <xf numFmtId="164" fontId="6" fillId="0" borderId="27" xfId="0" applyNumberFormat="1" applyFont="1" applyBorder="1" applyAlignment="1">
      <alignment vertical="center" wrapText="1"/>
    </xf>
    <xf numFmtId="164" fontId="6" fillId="0" borderId="28" xfId="0" applyNumberFormat="1" applyFont="1" applyBorder="1" applyAlignment="1">
      <alignment vertical="center" wrapText="1"/>
    </xf>
    <xf numFmtId="164" fontId="6" fillId="0" borderId="29" xfId="0" applyNumberFormat="1" applyFont="1" applyBorder="1" applyAlignment="1">
      <alignment vertical="center" wrapText="1"/>
    </xf>
    <xf numFmtId="3" fontId="2" fillId="34" borderId="26" xfId="0" applyNumberFormat="1" applyFont="1" applyFill="1" applyBorder="1" applyAlignment="1">
      <alignment vertical="center" wrapText="1"/>
    </xf>
    <xf numFmtId="10" fontId="2" fillId="34" borderId="30" xfId="0" applyNumberFormat="1" applyFont="1" applyFill="1" applyBorder="1" applyAlignment="1">
      <alignment vertical="center" wrapText="1"/>
    </xf>
    <xf numFmtId="164" fontId="2" fillId="34" borderId="26" xfId="0" applyNumberFormat="1" applyFont="1" applyFill="1" applyBorder="1" applyAlignment="1">
      <alignment vertical="center" wrapText="1"/>
    </xf>
    <xf numFmtId="10" fontId="2" fillId="34" borderId="29" xfId="0" applyNumberFormat="1" applyFont="1" applyFill="1" applyBorder="1" applyAlignment="1">
      <alignment vertical="center" wrapText="1"/>
    </xf>
    <xf numFmtId="0" fontId="7" fillId="0" borderId="26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3" fontId="2" fillId="34" borderId="32" xfId="0" applyNumberFormat="1" applyFont="1" applyFill="1" applyBorder="1" applyAlignment="1">
      <alignment vertical="center" wrapText="1"/>
    </xf>
    <xf numFmtId="10" fontId="2" fillId="34" borderId="16" xfId="0" applyNumberFormat="1" applyFont="1" applyFill="1" applyBorder="1" applyAlignment="1">
      <alignment vertical="center" wrapText="1"/>
    </xf>
    <xf numFmtId="164" fontId="2" fillId="34" borderId="32" xfId="0" applyNumberFormat="1" applyFont="1" applyFill="1" applyBorder="1" applyAlignment="1">
      <alignment vertical="center" wrapText="1"/>
    </xf>
    <xf numFmtId="10" fontId="2" fillId="34" borderId="14" xfId="0" applyNumberFormat="1" applyFont="1" applyFill="1" applyBorder="1" applyAlignment="1">
      <alignment vertical="center" wrapText="1"/>
    </xf>
    <xf numFmtId="0" fontId="2" fillId="33" borderId="33" xfId="0" applyFont="1" applyFill="1" applyBorder="1" applyAlignment="1">
      <alignment horizontal="left" vertical="center" wrapText="1"/>
    </xf>
    <xf numFmtId="164" fontId="2" fillId="33" borderId="33" xfId="0" applyNumberFormat="1" applyFont="1" applyFill="1" applyBorder="1" applyAlignment="1">
      <alignment vertical="center" wrapText="1"/>
    </xf>
    <xf numFmtId="164" fontId="2" fillId="33" borderId="34" xfId="0" applyNumberFormat="1" applyFont="1" applyFill="1" applyBorder="1" applyAlignment="1">
      <alignment vertical="center" wrapText="1"/>
    </xf>
    <xf numFmtId="164" fontId="2" fillId="33" borderId="35" xfId="0" applyNumberFormat="1" applyFont="1" applyFill="1" applyBorder="1" applyAlignment="1">
      <alignment vertical="center" wrapText="1"/>
    </xf>
    <xf numFmtId="164" fontId="2" fillId="33" borderId="36" xfId="0" applyNumberFormat="1" applyFont="1" applyFill="1" applyBorder="1" applyAlignment="1">
      <alignment vertical="center" wrapText="1"/>
    </xf>
    <xf numFmtId="3" fontId="2" fillId="34" borderId="33" xfId="0" applyNumberFormat="1" applyFont="1" applyFill="1" applyBorder="1" applyAlignment="1">
      <alignment vertical="center" wrapText="1"/>
    </xf>
    <xf numFmtId="10" fontId="2" fillId="34" borderId="34" xfId="0" applyNumberFormat="1" applyFont="1" applyFill="1" applyBorder="1" applyAlignment="1">
      <alignment vertical="center" wrapText="1"/>
    </xf>
    <xf numFmtId="164" fontId="2" fillId="34" borderId="33" xfId="0" applyNumberFormat="1" applyFont="1" applyFill="1" applyBorder="1" applyAlignment="1">
      <alignment vertical="center" wrapText="1"/>
    </xf>
    <xf numFmtId="10" fontId="2" fillId="34" borderId="35" xfId="0" applyNumberFormat="1" applyFont="1" applyFill="1" applyBorder="1" applyAlignment="1">
      <alignment vertical="center" wrapText="1"/>
    </xf>
    <xf numFmtId="0" fontId="6" fillId="0" borderId="37" xfId="0" applyFont="1" applyBorder="1" applyAlignment="1">
      <alignment horizontal="left" vertical="center" wrapText="1"/>
    </xf>
    <xf numFmtId="164" fontId="6" fillId="0" borderId="24" xfId="0" applyNumberFormat="1" applyFont="1" applyBorder="1" applyAlignment="1">
      <alignment vertical="center" wrapText="1"/>
    </xf>
    <xf numFmtId="10" fontId="2" fillId="34" borderId="25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6" fillId="0" borderId="23" xfId="0" applyNumberFormat="1" applyFont="1" applyFill="1" applyBorder="1" applyAlignment="1">
      <alignment vertical="center" wrapText="1"/>
    </xf>
    <xf numFmtId="164" fontId="2" fillId="34" borderId="21" xfId="0" applyNumberFormat="1" applyFont="1" applyFill="1" applyBorder="1" applyAlignment="1">
      <alignment vertical="center" wrapText="1"/>
    </xf>
    <xf numFmtId="10" fontId="2" fillId="34" borderId="24" xfId="0" applyNumberFormat="1" applyFont="1" applyFill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164" fontId="6" fillId="0" borderId="27" xfId="0" applyNumberFormat="1" applyFont="1" applyFill="1" applyBorder="1" applyAlignment="1">
      <alignment vertical="center" wrapText="1"/>
    </xf>
    <xf numFmtId="164" fontId="6" fillId="0" borderId="28" xfId="0" applyNumberFormat="1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2" fillId="33" borderId="38" xfId="0" applyNumberFormat="1" applyFont="1" applyFill="1" applyBorder="1" applyAlignment="1">
      <alignment vertical="center" wrapText="1"/>
    </xf>
    <xf numFmtId="164" fontId="2" fillId="33" borderId="39" xfId="0" applyNumberFormat="1" applyFont="1" applyFill="1" applyBorder="1" applyAlignment="1">
      <alignment vertical="center" wrapText="1"/>
    </xf>
    <xf numFmtId="0" fontId="9" fillId="33" borderId="33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3" fontId="2" fillId="0" borderId="4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13" fillId="33" borderId="41" xfId="46" applyFont="1" applyFill="1" applyBorder="1" applyAlignment="1">
      <alignment horizontal="center" vertical="center"/>
      <protection/>
    </xf>
    <xf numFmtId="0" fontId="13" fillId="33" borderId="42" xfId="46" applyFont="1" applyFill="1" applyBorder="1" applyAlignment="1">
      <alignment horizontal="center" vertical="center"/>
      <protection/>
    </xf>
    <xf numFmtId="0" fontId="2" fillId="33" borderId="43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9" fillId="33" borderId="46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 horizontal="center"/>
    </xf>
    <xf numFmtId="3" fontId="2" fillId="33" borderId="29" xfId="0" applyNumberFormat="1" applyFont="1" applyFill="1" applyBorder="1" applyAlignment="1">
      <alignment horizontal="center"/>
    </xf>
    <xf numFmtId="0" fontId="6" fillId="0" borderId="49" xfId="0" applyFont="1" applyBorder="1" applyAlignment="1">
      <alignment/>
    </xf>
    <xf numFmtId="0" fontId="6" fillId="0" borderId="48" xfId="0" applyFont="1" applyBorder="1" applyAlignment="1">
      <alignment/>
    </xf>
    <xf numFmtId="0" fontId="3" fillId="0" borderId="48" xfId="0" applyFont="1" applyBorder="1" applyAlignment="1">
      <alignment/>
    </xf>
    <xf numFmtId="3" fontId="6" fillId="33" borderId="50" xfId="0" applyNumberFormat="1" applyFont="1" applyFill="1" applyBorder="1" applyAlignment="1">
      <alignment/>
    </xf>
    <xf numFmtId="4" fontId="6" fillId="33" borderId="51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6" fillId="33" borderId="41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7" fillId="33" borderId="52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2" fillId="0" borderId="53" xfId="0" applyNumberFormat="1" applyFont="1" applyFill="1" applyBorder="1" applyAlignment="1">
      <alignment/>
    </xf>
    <xf numFmtId="0" fontId="9" fillId="0" borderId="26" xfId="0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0" fontId="2" fillId="0" borderId="54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3" fontId="2" fillId="0" borderId="28" xfId="0" applyNumberFormat="1" applyFont="1" applyFill="1" applyBorder="1" applyAlignment="1" quotePrefix="1">
      <alignment horizontal="right"/>
    </xf>
    <xf numFmtId="0" fontId="2" fillId="0" borderId="41" xfId="0" applyFont="1" applyBorder="1" applyAlignment="1">
      <alignment horizontal="center" vertical="center"/>
    </xf>
    <xf numFmtId="164" fontId="6" fillId="33" borderId="46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7" fillId="0" borderId="32" xfId="0" applyFont="1" applyFill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2" fillId="0" borderId="60" xfId="0" applyNumberFormat="1" applyFont="1" applyFill="1" applyBorder="1" applyAlignment="1">
      <alignment horizontal="right"/>
    </xf>
    <xf numFmtId="3" fontId="2" fillId="0" borderId="61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18" fillId="33" borderId="11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/>
    </xf>
    <xf numFmtId="0" fontId="9" fillId="33" borderId="62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 horizontal="center"/>
    </xf>
    <xf numFmtId="3" fontId="6" fillId="0" borderId="60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3" fontId="6" fillId="0" borderId="63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4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4" fontId="6" fillId="0" borderId="6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6" fillId="0" borderId="65" xfId="0" applyNumberFormat="1" applyFont="1" applyBorder="1" applyAlignment="1">
      <alignment/>
    </xf>
    <xf numFmtId="164" fontId="6" fillId="0" borderId="15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164" fontId="6" fillId="0" borderId="58" xfId="0" applyNumberFormat="1" applyFont="1" applyFill="1" applyBorder="1" applyAlignment="1">
      <alignment vertical="center" wrapText="1"/>
    </xf>
    <xf numFmtId="3" fontId="21" fillId="0" borderId="0" xfId="0" applyNumberFormat="1" applyFont="1" applyAlignment="1">
      <alignment/>
    </xf>
    <xf numFmtId="0" fontId="6" fillId="35" borderId="50" xfId="0" applyFont="1" applyFill="1" applyBorder="1" applyAlignment="1">
      <alignment/>
    </xf>
    <xf numFmtId="3" fontId="6" fillId="35" borderId="50" xfId="0" applyNumberFormat="1" applyFont="1" applyFill="1" applyBorder="1" applyAlignment="1">
      <alignment/>
    </xf>
    <xf numFmtId="0" fontId="6" fillId="35" borderId="51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54" xfId="0" applyNumberFormat="1" applyFont="1" applyFill="1" applyBorder="1" applyAlignment="1">
      <alignment horizontal="center"/>
    </xf>
    <xf numFmtId="3" fontId="6" fillId="0" borderId="54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6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left"/>
    </xf>
    <xf numFmtId="3" fontId="6" fillId="0" borderId="30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3" fontId="2" fillId="0" borderId="65" xfId="0" applyNumberFormat="1" applyFont="1" applyFill="1" applyBorder="1" applyAlignment="1">
      <alignment/>
    </xf>
    <xf numFmtId="3" fontId="2" fillId="0" borderId="58" xfId="0" applyNumberFormat="1" applyFont="1" applyFill="1" applyBorder="1" applyAlignment="1">
      <alignment horizontal="left"/>
    </xf>
    <xf numFmtId="3" fontId="2" fillId="0" borderId="55" xfId="0" applyNumberFormat="1" applyFont="1" applyFill="1" applyBorder="1" applyAlignment="1">
      <alignment horizontal="left"/>
    </xf>
    <xf numFmtId="3" fontId="2" fillId="0" borderId="59" xfId="0" applyNumberFormat="1" applyFont="1" applyFill="1" applyBorder="1" applyAlignment="1">
      <alignment horizontal="left"/>
    </xf>
    <xf numFmtId="3" fontId="2" fillId="0" borderId="57" xfId="0" applyNumberFormat="1" applyFont="1" applyFill="1" applyBorder="1" applyAlignment="1">
      <alignment horizontal="left"/>
    </xf>
    <xf numFmtId="0" fontId="6" fillId="0" borderId="57" xfId="0" applyFont="1" applyFill="1" applyBorder="1" applyAlignment="1">
      <alignment/>
    </xf>
    <xf numFmtId="3" fontId="6" fillId="0" borderId="55" xfId="0" applyNumberFormat="1" applyFont="1" applyFill="1" applyBorder="1" applyAlignment="1">
      <alignment/>
    </xf>
    <xf numFmtId="3" fontId="6" fillId="0" borderId="68" xfId="0" applyNumberFormat="1" applyFont="1" applyFill="1" applyBorder="1" applyAlignment="1">
      <alignment/>
    </xf>
    <xf numFmtId="3" fontId="6" fillId="33" borderId="46" xfId="0" applyNumberFormat="1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3" fillId="33" borderId="70" xfId="0" applyFont="1" applyFill="1" applyBorder="1" applyAlignment="1">
      <alignment/>
    </xf>
    <xf numFmtId="0" fontId="6" fillId="33" borderId="57" xfId="0" applyFont="1" applyFill="1" applyBorder="1" applyAlignment="1">
      <alignment/>
    </xf>
    <xf numFmtId="0" fontId="3" fillId="0" borderId="67" xfId="0" applyFont="1" applyBorder="1" applyAlignment="1">
      <alignment/>
    </xf>
    <xf numFmtId="0" fontId="3" fillId="35" borderId="70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72" xfId="0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3" fontId="6" fillId="0" borderId="73" xfId="0" applyNumberFormat="1" applyFont="1" applyFill="1" applyBorder="1" applyAlignment="1">
      <alignment/>
    </xf>
    <xf numFmtId="3" fontId="6" fillId="33" borderId="74" xfId="0" applyNumberFormat="1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6" fillId="33" borderId="71" xfId="0" applyFont="1" applyFill="1" applyBorder="1" applyAlignment="1">
      <alignment/>
    </xf>
    <xf numFmtId="0" fontId="6" fillId="0" borderId="72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6" fillId="35" borderId="74" xfId="0" applyFont="1" applyFill="1" applyBorder="1" applyAlignment="1">
      <alignment/>
    </xf>
    <xf numFmtId="3" fontId="6" fillId="35" borderId="46" xfId="0" applyNumberFormat="1" applyFont="1" applyFill="1" applyBorder="1" applyAlignment="1">
      <alignment/>
    </xf>
    <xf numFmtId="3" fontId="61" fillId="0" borderId="75" xfId="0" applyNumberFormat="1" applyFont="1" applyFill="1" applyBorder="1" applyAlignment="1">
      <alignment/>
    </xf>
    <xf numFmtId="3" fontId="61" fillId="0" borderId="29" xfId="0" applyNumberFormat="1" applyFont="1" applyFill="1" applyBorder="1" applyAlignment="1">
      <alignment horizontal="center"/>
    </xf>
    <xf numFmtId="3" fontId="61" fillId="0" borderId="26" xfId="0" applyNumberFormat="1" applyFont="1" applyFill="1" applyBorder="1" applyAlignment="1">
      <alignment/>
    </xf>
    <xf numFmtId="3" fontId="61" fillId="0" borderId="58" xfId="0" applyNumberFormat="1" applyFont="1" applyFill="1" applyBorder="1" applyAlignment="1">
      <alignment/>
    </xf>
    <xf numFmtId="3" fontId="61" fillId="0" borderId="55" xfId="0" applyNumberFormat="1" applyFont="1" applyFill="1" applyBorder="1" applyAlignment="1">
      <alignment/>
    </xf>
    <xf numFmtId="0" fontId="61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76" xfId="46" applyNumberFormat="1" applyFont="1" applyFill="1" applyBorder="1" applyAlignment="1">
      <alignment horizontal="center" vertical="center"/>
      <protection/>
    </xf>
    <xf numFmtId="3" fontId="2" fillId="0" borderId="50" xfId="46" applyNumberFormat="1" applyFont="1" applyFill="1" applyBorder="1" applyAlignment="1">
      <alignment horizontal="right" vertical="center"/>
      <protection/>
    </xf>
    <xf numFmtId="3" fontId="2" fillId="0" borderId="77" xfId="46" applyNumberFormat="1" applyFont="1" applyFill="1" applyBorder="1" applyAlignment="1">
      <alignment horizontal="right" vertical="center"/>
      <protection/>
    </xf>
    <xf numFmtId="3" fontId="2" fillId="0" borderId="62" xfId="46" applyNumberFormat="1" applyFont="1" applyFill="1" applyBorder="1" applyAlignment="1">
      <alignment horizontal="right" vertical="center"/>
      <protection/>
    </xf>
    <xf numFmtId="3" fontId="2" fillId="0" borderId="70" xfId="46" applyNumberFormat="1" applyFont="1" applyFill="1" applyBorder="1" applyAlignment="1">
      <alignment horizontal="right" vertical="center"/>
      <protection/>
    </xf>
    <xf numFmtId="164" fontId="6" fillId="0" borderId="12" xfId="0" applyNumberFormat="1" applyFont="1" applyFill="1" applyBorder="1" applyAlignment="1">
      <alignment/>
    </xf>
    <xf numFmtId="164" fontId="6" fillId="0" borderId="28" xfId="0" applyNumberFormat="1" applyFont="1" applyFill="1" applyBorder="1" applyAlignment="1">
      <alignment/>
    </xf>
    <xf numFmtId="164" fontId="6" fillId="0" borderId="28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164" fontId="6" fillId="0" borderId="26" xfId="0" applyNumberFormat="1" applyFont="1" applyFill="1" applyBorder="1" applyAlignment="1">
      <alignment vertical="center" wrapText="1"/>
    </xf>
    <xf numFmtId="164" fontId="6" fillId="36" borderId="27" xfId="0" applyNumberFormat="1" applyFont="1" applyFill="1" applyBorder="1" applyAlignment="1">
      <alignment vertical="center" wrapText="1"/>
    </xf>
    <xf numFmtId="164" fontId="2" fillId="33" borderId="38" xfId="0" applyNumberFormat="1" applyFont="1" applyFill="1" applyBorder="1" applyAlignment="1">
      <alignment vertical="center" wrapText="1"/>
    </xf>
    <xf numFmtId="164" fontId="2" fillId="33" borderId="39" xfId="0" applyNumberFormat="1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/>
    </xf>
    <xf numFmtId="3" fontId="3" fillId="0" borderId="75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4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 horizontal="center"/>
    </xf>
    <xf numFmtId="164" fontId="22" fillId="0" borderId="23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>
      <alignment/>
    </xf>
    <xf numFmtId="164" fontId="22" fillId="0" borderId="28" xfId="0" applyNumberFormat="1" applyFont="1" applyFill="1" applyBorder="1" applyAlignment="1">
      <alignment horizontal="center"/>
    </xf>
    <xf numFmtId="3" fontId="22" fillId="0" borderId="29" xfId="0" applyNumberFormat="1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3" fontId="22" fillId="0" borderId="40" xfId="0" applyNumberFormat="1" applyFont="1" applyFill="1" applyBorder="1" applyAlignment="1">
      <alignment/>
    </xf>
    <xf numFmtId="0" fontId="22" fillId="0" borderId="28" xfId="0" applyFont="1" applyFill="1" applyBorder="1" applyAlignment="1">
      <alignment horizontal="center"/>
    </xf>
    <xf numFmtId="3" fontId="22" fillId="0" borderId="75" xfId="0" applyNumberFormat="1" applyFont="1" applyFill="1" applyBorder="1" applyAlignment="1">
      <alignment/>
    </xf>
    <xf numFmtId="3" fontId="22" fillId="0" borderId="78" xfId="0" applyNumberFormat="1" applyFont="1" applyFill="1" applyBorder="1" applyAlignment="1">
      <alignment/>
    </xf>
    <xf numFmtId="3" fontId="22" fillId="0" borderId="40" xfId="0" applyNumberFormat="1" applyFont="1" applyFill="1" applyBorder="1" applyAlignment="1">
      <alignment/>
    </xf>
    <xf numFmtId="3" fontId="23" fillId="0" borderId="79" xfId="0" applyNumberFormat="1" applyFont="1" applyFill="1" applyBorder="1" applyAlignment="1">
      <alignment/>
    </xf>
    <xf numFmtId="3" fontId="23" fillId="0" borderId="75" xfId="0" applyNumberFormat="1" applyFont="1" applyFill="1" applyBorder="1" applyAlignment="1">
      <alignment/>
    </xf>
    <xf numFmtId="3" fontId="23" fillId="0" borderId="40" xfId="0" applyNumberFormat="1" applyFont="1" applyFill="1" applyBorder="1" applyAlignment="1">
      <alignment/>
    </xf>
    <xf numFmtId="3" fontId="22" fillId="0" borderId="75" xfId="0" applyNumberFormat="1" applyFont="1" applyFill="1" applyBorder="1" applyAlignment="1">
      <alignment/>
    </xf>
    <xf numFmtId="3" fontId="22" fillId="0" borderId="75" xfId="0" applyNumberFormat="1" applyFont="1" applyFill="1" applyBorder="1" applyAlignment="1">
      <alignment horizontal="right"/>
    </xf>
    <xf numFmtId="3" fontId="2" fillId="0" borderId="26" xfId="0" applyNumberFormat="1" applyFon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75" xfId="0" applyNumberFormat="1" applyFont="1" applyFill="1" applyBorder="1" applyAlignment="1">
      <alignment/>
    </xf>
    <xf numFmtId="164" fontId="2" fillId="0" borderId="23" xfId="0" applyNumberFormat="1" applyFont="1" applyFill="1" applyBorder="1" applyAlignment="1">
      <alignment horizontal="center"/>
    </xf>
    <xf numFmtId="0" fontId="62" fillId="0" borderId="14" xfId="0" applyFont="1" applyBorder="1" applyAlignment="1">
      <alignment horizontal="center"/>
    </xf>
    <xf numFmtId="3" fontId="22" fillId="0" borderId="79" xfId="0" applyNumberFormat="1" applyFont="1" applyBorder="1" applyAlignment="1">
      <alignment/>
    </xf>
    <xf numFmtId="0" fontId="22" fillId="0" borderId="13" xfId="0" applyFont="1" applyFill="1" applyBorder="1" applyAlignment="1">
      <alignment horizontal="center"/>
    </xf>
    <xf numFmtId="3" fontId="22" fillId="0" borderId="79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3" fontId="2" fillId="33" borderId="78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59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0" fontId="6" fillId="0" borderId="52" xfId="0" applyFont="1" applyFill="1" applyBorder="1" applyAlignment="1">
      <alignment horizontal="center"/>
    </xf>
    <xf numFmtId="164" fontId="2" fillId="0" borderId="50" xfId="0" applyNumberFormat="1" applyFont="1" applyFill="1" applyBorder="1" applyAlignment="1">
      <alignment horizontal="center"/>
    </xf>
    <xf numFmtId="3" fontId="2" fillId="0" borderId="8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22" fillId="0" borderId="78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 quotePrefix="1">
      <alignment horizontal="right"/>
    </xf>
    <xf numFmtId="3" fontId="6" fillId="0" borderId="55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48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 quotePrefix="1">
      <alignment horizontal="right"/>
    </xf>
    <xf numFmtId="3" fontId="6" fillId="0" borderId="47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>
      <alignment horizontal="center"/>
    </xf>
    <xf numFmtId="3" fontId="6" fillId="0" borderId="49" xfId="0" applyNumberFormat="1" applyFont="1" applyFill="1" applyBorder="1" applyAlignment="1" quotePrefix="1">
      <alignment horizontal="right"/>
    </xf>
    <xf numFmtId="3" fontId="2" fillId="0" borderId="61" xfId="0" applyNumberFormat="1" applyFont="1" applyFill="1" applyBorder="1" applyAlignment="1">
      <alignment/>
    </xf>
    <xf numFmtId="3" fontId="2" fillId="0" borderId="13" xfId="0" applyNumberFormat="1" applyFont="1" applyFill="1" applyBorder="1" applyAlignment="1" quotePrefix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52" xfId="0" applyNumberFormat="1" applyFont="1" applyFill="1" applyBorder="1" applyAlignment="1">
      <alignment/>
    </xf>
    <xf numFmtId="3" fontId="63" fillId="0" borderId="0" xfId="0" applyNumberFormat="1" applyFont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3" fontId="2" fillId="0" borderId="27" xfId="0" applyNumberFormat="1" applyFont="1" applyBorder="1" applyAlignment="1">
      <alignment horizontal="left"/>
    </xf>
    <xf numFmtId="0" fontId="0" fillId="0" borderId="28" xfId="0" applyBorder="1" applyAlignment="1">
      <alignment horizontal="left"/>
    </xf>
    <xf numFmtId="3" fontId="2" fillId="0" borderId="31" xfId="0" applyNumberFormat="1" applyFont="1" applyBorder="1" applyAlignment="1">
      <alignment horizontal="left"/>
    </xf>
    <xf numFmtId="3" fontId="2" fillId="0" borderId="59" xfId="0" applyNumberFormat="1" applyFont="1" applyBorder="1" applyAlignment="1">
      <alignment horizontal="left"/>
    </xf>
    <xf numFmtId="3" fontId="2" fillId="0" borderId="57" xfId="0" applyNumberFormat="1" applyFont="1" applyBorder="1" applyAlignment="1">
      <alignment horizontal="left"/>
    </xf>
    <xf numFmtId="164" fontId="11" fillId="33" borderId="77" xfId="0" applyNumberFormat="1" applyFont="1" applyFill="1" applyBorder="1" applyAlignment="1">
      <alignment horizontal="right" vertical="center"/>
    </xf>
    <xf numFmtId="164" fontId="11" fillId="33" borderId="80" xfId="0" applyNumberFormat="1" applyFont="1" applyFill="1" applyBorder="1" applyAlignment="1">
      <alignment horizontal="right" vertical="center"/>
    </xf>
    <xf numFmtId="164" fontId="11" fillId="0" borderId="42" xfId="0" applyNumberFormat="1" applyFont="1" applyBorder="1" applyAlignment="1">
      <alignment horizontal="right"/>
    </xf>
    <xf numFmtId="164" fontId="11" fillId="0" borderId="65" xfId="0" applyNumberFormat="1" applyFont="1" applyBorder="1" applyAlignment="1">
      <alignment horizontal="right"/>
    </xf>
    <xf numFmtId="0" fontId="9" fillId="33" borderId="81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" fillId="33" borderId="82" xfId="46" applyFont="1" applyFill="1" applyBorder="1" applyAlignment="1">
      <alignment horizontal="center" vertical="center"/>
      <protection/>
    </xf>
    <xf numFmtId="0" fontId="3" fillId="0" borderId="8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164" fontId="11" fillId="0" borderId="58" xfId="0" applyNumberFormat="1" applyFont="1" applyFill="1" applyBorder="1" applyAlignment="1">
      <alignment horizontal="right"/>
    </xf>
    <xf numFmtId="164" fontId="11" fillId="0" borderId="75" xfId="0" applyNumberFormat="1" applyFont="1" applyFill="1" applyBorder="1" applyAlignment="1">
      <alignment horizontal="right"/>
    </xf>
    <xf numFmtId="164" fontId="11" fillId="0" borderId="30" xfId="0" applyNumberFormat="1" applyFont="1" applyBorder="1" applyAlignment="1">
      <alignment horizontal="right"/>
    </xf>
    <xf numFmtId="164" fontId="11" fillId="0" borderId="75" xfId="0" applyNumberFormat="1" applyFont="1" applyBorder="1" applyAlignment="1">
      <alignment horizontal="right"/>
    </xf>
    <xf numFmtId="0" fontId="9" fillId="33" borderId="81" xfId="46" applyFont="1" applyFill="1" applyBorder="1" applyAlignment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164" fontId="11" fillId="0" borderId="84" xfId="0" applyNumberFormat="1" applyFont="1" applyBorder="1" applyAlignment="1">
      <alignment horizontal="right"/>
    </xf>
    <xf numFmtId="164" fontId="0" fillId="0" borderId="85" xfId="0" applyNumberFormat="1" applyFont="1" applyBorder="1" applyAlignment="1">
      <alignment/>
    </xf>
    <xf numFmtId="164" fontId="0" fillId="0" borderId="86" xfId="0" applyNumberFormat="1" applyFont="1" applyBorder="1" applyAlignment="1">
      <alignment/>
    </xf>
    <xf numFmtId="164" fontId="2" fillId="0" borderId="28" xfId="0" applyNumberFormat="1" applyFont="1" applyBorder="1" applyAlignment="1">
      <alignment horizontal="right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2" fillId="0" borderId="41" xfId="0" applyNumberFormat="1" applyFont="1" applyBorder="1" applyAlignment="1">
      <alignment horizontal="right"/>
    </xf>
    <xf numFmtId="164" fontId="0" fillId="0" borderId="41" xfId="0" applyNumberFormat="1" applyBorder="1" applyAlignment="1">
      <alignment/>
    </xf>
    <xf numFmtId="164" fontId="0" fillId="0" borderId="52" xfId="0" applyNumberFormat="1" applyBorder="1" applyAlignment="1">
      <alignment/>
    </xf>
    <xf numFmtId="3" fontId="2" fillId="0" borderId="82" xfId="0" applyNumberFormat="1" applyFont="1" applyBorder="1" applyAlignment="1">
      <alignment horizontal="left"/>
    </xf>
    <xf numFmtId="0" fontId="0" fillId="0" borderId="85" xfId="0" applyBorder="1" applyAlignment="1">
      <alignment horizontal="left"/>
    </xf>
    <xf numFmtId="0" fontId="0" fillId="0" borderId="87" xfId="0" applyBorder="1" applyAlignment="1">
      <alignment horizontal="left"/>
    </xf>
    <xf numFmtId="3" fontId="2" fillId="0" borderId="71" xfId="0" applyNumberFormat="1" applyFont="1" applyBorder="1" applyAlignment="1">
      <alignment horizontal="left"/>
    </xf>
    <xf numFmtId="0" fontId="0" fillId="0" borderId="41" xfId="0" applyBorder="1" applyAlignment="1">
      <alignment horizontal="left"/>
    </xf>
    <xf numFmtId="3" fontId="2" fillId="0" borderId="22" xfId="0" applyNumberFormat="1" applyFont="1" applyBorder="1" applyAlignment="1">
      <alignment horizontal="left"/>
    </xf>
    <xf numFmtId="0" fontId="0" fillId="0" borderId="23" xfId="0" applyBorder="1" applyAlignment="1">
      <alignment horizontal="left"/>
    </xf>
    <xf numFmtId="3" fontId="2" fillId="33" borderId="88" xfId="0" applyNumberFormat="1" applyFont="1" applyFill="1" applyBorder="1" applyAlignment="1">
      <alignment horizontal="center" vertical="center"/>
    </xf>
    <xf numFmtId="3" fontId="2" fillId="33" borderId="89" xfId="0" applyNumberFormat="1" applyFont="1" applyFill="1" applyBorder="1" applyAlignment="1">
      <alignment horizontal="center" vertical="center"/>
    </xf>
    <xf numFmtId="3" fontId="2" fillId="33" borderId="7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" fontId="22" fillId="0" borderId="26" xfId="0" applyNumberFormat="1" applyFont="1" applyFill="1" applyBorder="1" applyAlignment="1">
      <alignment/>
    </xf>
    <xf numFmtId="0" fontId="23" fillId="0" borderId="58" xfId="0" applyFont="1" applyBorder="1" applyAlignment="1">
      <alignment/>
    </xf>
    <xf numFmtId="0" fontId="23" fillId="0" borderId="55" xfId="0" applyFont="1" applyBorder="1" applyAlignment="1">
      <alignment/>
    </xf>
    <xf numFmtId="3" fontId="22" fillId="0" borderId="26" xfId="0" applyNumberFormat="1" applyFont="1" applyFill="1" applyBorder="1" applyAlignment="1">
      <alignment horizontal="left" shrinkToFit="1"/>
    </xf>
    <xf numFmtId="3" fontId="22" fillId="0" borderId="58" xfId="0" applyNumberFormat="1" applyFont="1" applyFill="1" applyBorder="1" applyAlignment="1">
      <alignment horizontal="left" shrinkToFit="1"/>
    </xf>
    <xf numFmtId="3" fontId="22" fillId="0" borderId="55" xfId="0" applyNumberFormat="1" applyFont="1" applyFill="1" applyBorder="1" applyAlignment="1">
      <alignment horizontal="left" shrinkToFit="1"/>
    </xf>
    <xf numFmtId="3" fontId="22" fillId="0" borderId="32" xfId="0" applyNumberFormat="1" applyFont="1" applyFill="1" applyBorder="1" applyAlignment="1">
      <alignment horizontal="left"/>
    </xf>
    <xf numFmtId="0" fontId="23" fillId="0" borderId="90" xfId="0" applyFont="1" applyBorder="1" applyAlignment="1">
      <alignment/>
    </xf>
    <xf numFmtId="0" fontId="23" fillId="0" borderId="61" xfId="0" applyFont="1" applyBorder="1" applyAlignment="1">
      <alignment/>
    </xf>
    <xf numFmtId="3" fontId="22" fillId="0" borderId="21" xfId="0" applyNumberFormat="1" applyFont="1" applyFill="1" applyBorder="1" applyAlignment="1">
      <alignment horizontal="left"/>
    </xf>
    <xf numFmtId="3" fontId="22" fillId="0" borderId="91" xfId="0" applyNumberFormat="1" applyFont="1" applyFill="1" applyBorder="1" applyAlignment="1">
      <alignment horizontal="left"/>
    </xf>
    <xf numFmtId="3" fontId="22" fillId="0" borderId="92" xfId="0" applyNumberFormat="1" applyFont="1" applyFill="1" applyBorder="1" applyAlignment="1">
      <alignment horizontal="left"/>
    </xf>
    <xf numFmtId="0" fontId="23" fillId="0" borderId="91" xfId="0" applyFont="1" applyFill="1" applyBorder="1" applyAlignment="1">
      <alignment/>
    </xf>
    <xf numFmtId="3" fontId="22" fillId="0" borderId="26" xfId="0" applyNumberFormat="1" applyFont="1" applyFill="1" applyBorder="1" applyAlignment="1">
      <alignment horizontal="left"/>
    </xf>
    <xf numFmtId="0" fontId="23" fillId="0" borderId="58" xfId="0" applyFont="1" applyFill="1" applyBorder="1" applyAlignment="1">
      <alignment/>
    </xf>
    <xf numFmtId="0" fontId="23" fillId="0" borderId="55" xfId="0" applyFont="1" applyFill="1" applyBorder="1" applyAlignment="1">
      <alignment/>
    </xf>
    <xf numFmtId="3" fontId="22" fillId="0" borderId="58" xfId="0" applyNumberFormat="1" applyFont="1" applyFill="1" applyBorder="1" applyAlignment="1">
      <alignment horizontal="left"/>
    </xf>
    <xf numFmtId="3" fontId="22" fillId="0" borderId="55" xfId="0" applyNumberFormat="1" applyFont="1" applyFill="1" applyBorder="1" applyAlignment="1">
      <alignment horizontal="left"/>
    </xf>
    <xf numFmtId="0" fontId="23" fillId="0" borderId="92" xfId="0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2" fillId="0" borderId="58" xfId="0" applyNumberFormat="1" applyFont="1" applyFill="1" applyBorder="1" applyAlignment="1">
      <alignment/>
    </xf>
    <xf numFmtId="3" fontId="22" fillId="0" borderId="55" xfId="0" applyNumberFormat="1" applyFont="1" applyFill="1" applyBorder="1" applyAlignment="1">
      <alignment/>
    </xf>
    <xf numFmtId="3" fontId="22" fillId="0" borderId="58" xfId="0" applyNumberFormat="1" applyFont="1" applyFill="1" applyBorder="1" applyAlignment="1">
      <alignment/>
    </xf>
    <xf numFmtId="3" fontId="22" fillId="0" borderId="55" xfId="0" applyNumberFormat="1" applyFont="1" applyFill="1" applyBorder="1" applyAlignment="1">
      <alignment/>
    </xf>
    <xf numFmtId="3" fontId="2" fillId="33" borderId="37" xfId="0" applyNumberFormat="1" applyFont="1" applyFill="1" applyBorder="1" applyAlignment="1">
      <alignment/>
    </xf>
    <xf numFmtId="3" fontId="2" fillId="33" borderId="89" xfId="0" applyNumberFormat="1" applyFont="1" applyFill="1" applyBorder="1" applyAlignment="1">
      <alignment/>
    </xf>
    <xf numFmtId="3" fontId="2" fillId="33" borderId="93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 horizontal="left"/>
    </xf>
    <xf numFmtId="3" fontId="6" fillId="0" borderId="59" xfId="0" applyNumberFormat="1" applyFont="1" applyBorder="1" applyAlignment="1">
      <alignment horizontal="left"/>
    </xf>
    <xf numFmtId="3" fontId="6" fillId="0" borderId="57" xfId="0" applyNumberFormat="1" applyFont="1" applyBorder="1" applyAlignment="1">
      <alignment horizontal="left"/>
    </xf>
    <xf numFmtId="3" fontId="61" fillId="0" borderId="26" xfId="0" applyNumberFormat="1" applyFont="1" applyFill="1" applyBorder="1" applyAlignment="1">
      <alignment horizontal="center"/>
    </xf>
    <xf numFmtId="3" fontId="61" fillId="0" borderId="58" xfId="0" applyNumberFormat="1" applyFont="1" applyFill="1" applyBorder="1" applyAlignment="1">
      <alignment horizontal="center"/>
    </xf>
    <xf numFmtId="3" fontId="61" fillId="0" borderId="55" xfId="0" applyNumberFormat="1" applyFont="1" applyFill="1" applyBorder="1" applyAlignment="1">
      <alignment horizontal="center"/>
    </xf>
    <xf numFmtId="0" fontId="23" fillId="0" borderId="58" xfId="0" applyFont="1" applyBorder="1" applyAlignment="1">
      <alignment shrinkToFit="1"/>
    </xf>
    <xf numFmtId="0" fontId="23" fillId="0" borderId="55" xfId="0" applyFont="1" applyBorder="1" applyAlignment="1">
      <alignment shrinkToFit="1"/>
    </xf>
    <xf numFmtId="3" fontId="2" fillId="0" borderId="59" xfId="0" applyNumberFormat="1" applyFont="1" applyFill="1" applyBorder="1" applyAlignment="1">
      <alignment horizontal="left"/>
    </xf>
    <xf numFmtId="3" fontId="2" fillId="0" borderId="57" xfId="0" applyNumberFormat="1" applyFont="1" applyFill="1" applyBorder="1" applyAlignment="1">
      <alignment horizontal="left"/>
    </xf>
    <xf numFmtId="3" fontId="22" fillId="0" borderId="37" xfId="0" applyNumberFormat="1" applyFont="1" applyFill="1" applyBorder="1" applyAlignment="1">
      <alignment horizontal="left"/>
    </xf>
    <xf numFmtId="3" fontId="22" fillId="0" borderId="89" xfId="0" applyNumberFormat="1" applyFont="1" applyFill="1" applyBorder="1" applyAlignment="1">
      <alignment horizontal="left"/>
    </xf>
    <xf numFmtId="3" fontId="22" fillId="0" borderId="93" xfId="0" applyNumberFormat="1" applyFont="1" applyFill="1" applyBorder="1" applyAlignment="1">
      <alignment horizontal="left"/>
    </xf>
    <xf numFmtId="3" fontId="2" fillId="33" borderId="82" xfId="0" applyNumberFormat="1" applyFont="1" applyFill="1" applyBorder="1" applyAlignment="1">
      <alignment horizontal="center" vertical="center"/>
    </xf>
    <xf numFmtId="0" fontId="4" fillId="33" borderId="85" xfId="0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4" fillId="33" borderId="77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164" fontId="2" fillId="33" borderId="33" xfId="0" applyNumberFormat="1" applyFont="1" applyFill="1" applyBorder="1" applyAlignment="1">
      <alignment horizontal="center" vertical="center" wrapText="1"/>
    </xf>
    <xf numFmtId="164" fontId="2" fillId="33" borderId="44" xfId="0" applyNumberFormat="1" applyFont="1" applyFill="1" applyBorder="1" applyAlignment="1">
      <alignment horizontal="center" vertical="center" wrapText="1"/>
    </xf>
    <xf numFmtId="164" fontId="2" fillId="33" borderId="45" xfId="0" applyNumberFormat="1" applyFont="1" applyFill="1" applyBorder="1" applyAlignment="1">
      <alignment horizontal="center" vertical="center" wrapText="1"/>
    </xf>
    <xf numFmtId="3" fontId="2" fillId="33" borderId="86" xfId="0" applyNumberFormat="1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vertical="center"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22" fillId="0" borderId="90" xfId="0" applyNumberFormat="1" applyFont="1" applyFill="1" applyBorder="1" applyAlignment="1">
      <alignment/>
    </xf>
    <xf numFmtId="0" fontId="23" fillId="0" borderId="90" xfId="0" applyFont="1" applyFill="1" applyBorder="1" applyAlignment="1">
      <alignment/>
    </xf>
    <xf numFmtId="0" fontId="23" fillId="0" borderId="61" xfId="0" applyFont="1" applyFill="1" applyBorder="1" applyAlignment="1">
      <alignment/>
    </xf>
    <xf numFmtId="3" fontId="22" fillId="0" borderId="37" xfId="0" applyNumberFormat="1" applyFont="1" applyFill="1" applyBorder="1" applyAlignment="1">
      <alignment shrinkToFit="1"/>
    </xf>
    <xf numFmtId="0" fontId="23" fillId="0" borderId="89" xfId="0" applyFont="1" applyFill="1" applyBorder="1" applyAlignment="1">
      <alignment shrinkToFit="1"/>
    </xf>
    <xf numFmtId="0" fontId="23" fillId="0" borderId="93" xfId="0" applyFont="1" applyFill="1" applyBorder="1" applyAlignment="1">
      <alignment shrinkToFit="1"/>
    </xf>
    <xf numFmtId="0" fontId="1" fillId="33" borderId="82" xfId="0" applyFont="1" applyFill="1" applyBorder="1" applyAlignment="1">
      <alignment horizontal="center" vertical="center"/>
    </xf>
    <xf numFmtId="0" fontId="5" fillId="0" borderId="83" xfId="0" applyFont="1" applyBorder="1" applyAlignment="1">
      <alignment vertical="center"/>
    </xf>
    <xf numFmtId="0" fontId="5" fillId="0" borderId="94" xfId="0" applyFont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2" fillId="33" borderId="37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3" fontId="2" fillId="33" borderId="95" xfId="0" applyNumberFormat="1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wrapText="1"/>
    </xf>
    <xf numFmtId="0" fontId="3" fillId="0" borderId="44" xfId="0" applyFont="1" applyBorder="1" applyAlignment="1">
      <alignment/>
    </xf>
    <xf numFmtId="3" fontId="2" fillId="33" borderId="85" xfId="0" applyNumberFormat="1" applyFont="1" applyFill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78" xfId="0" applyBorder="1" applyAlignment="1">
      <alignment horizontal="center"/>
    </xf>
    <xf numFmtId="3" fontId="9" fillId="33" borderId="82" xfId="0" applyNumberFormat="1" applyFont="1" applyFill="1" applyBorder="1" applyAlignment="1">
      <alignment horizontal="left" vertical="center"/>
    </xf>
    <xf numFmtId="0" fontId="7" fillId="0" borderId="85" xfId="0" applyFont="1" applyBorder="1" applyAlignment="1">
      <alignment horizontal="left" vertical="center"/>
    </xf>
    <xf numFmtId="0" fontId="7" fillId="0" borderId="87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11" fillId="33" borderId="81" xfId="0" applyFont="1" applyFill="1" applyBorder="1" applyAlignment="1">
      <alignment vertical="center"/>
    </xf>
    <xf numFmtId="0" fontId="11" fillId="33" borderId="53" xfId="0" applyFont="1" applyFill="1" applyBorder="1" applyAlignment="1">
      <alignment vertical="center"/>
    </xf>
    <xf numFmtId="3" fontId="2" fillId="0" borderId="26" xfId="0" applyNumberFormat="1" applyFont="1" applyBorder="1" applyAlignment="1">
      <alignment horizontal="left"/>
    </xf>
    <xf numFmtId="3" fontId="2" fillId="0" borderId="58" xfId="0" applyNumberFormat="1" applyFont="1" applyBorder="1" applyAlignment="1">
      <alignment horizontal="left"/>
    </xf>
    <xf numFmtId="3" fontId="2" fillId="0" borderId="55" xfId="0" applyNumberFormat="1" applyFont="1" applyBorder="1" applyAlignment="1">
      <alignment horizontal="left"/>
    </xf>
    <xf numFmtId="0" fontId="14" fillId="0" borderId="81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14" fillId="33" borderId="81" xfId="0" applyFont="1" applyFill="1" applyBorder="1" applyAlignment="1">
      <alignment horizontal="center" vertical="center"/>
    </xf>
    <xf numFmtId="0" fontId="14" fillId="33" borderId="7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 wrapText="1"/>
    </xf>
    <xf numFmtId="0" fontId="6" fillId="33" borderId="89" xfId="0" applyFont="1" applyFill="1" applyBorder="1" applyAlignment="1">
      <alignment horizontal="center" vertical="center" wrapText="1"/>
    </xf>
    <xf numFmtId="0" fontId="6" fillId="33" borderId="7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2" fillId="33" borderId="96" xfId="46" applyFont="1" applyFill="1" applyBorder="1" applyAlignment="1">
      <alignment horizontal="center" vertical="center" wrapText="1"/>
      <protection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1" fillId="33" borderId="82" xfId="0" applyFont="1" applyFill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33" borderId="76" xfId="0" applyFont="1" applyFill="1" applyBorder="1" applyAlignment="1">
      <alignment vertical="center"/>
    </xf>
    <xf numFmtId="0" fontId="0" fillId="33" borderId="77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11" fillId="33" borderId="88" xfId="46" applyFont="1" applyFill="1" applyBorder="1" applyAlignment="1">
      <alignment horizontal="center" vertical="center"/>
      <protection/>
    </xf>
    <xf numFmtId="0" fontId="11" fillId="33" borderId="89" xfId="46" applyFont="1" applyFill="1" applyBorder="1" applyAlignment="1">
      <alignment horizontal="center" vertical="center"/>
      <protection/>
    </xf>
    <xf numFmtId="0" fontId="11" fillId="33" borderId="78" xfId="46" applyFont="1" applyFill="1" applyBorder="1" applyAlignment="1">
      <alignment horizontal="center" vertical="center"/>
      <protection/>
    </xf>
    <xf numFmtId="0" fontId="2" fillId="33" borderId="81" xfId="0" applyFont="1" applyFill="1" applyBorder="1" applyAlignment="1">
      <alignment horizontal="center" vertical="center" wrapText="1"/>
    </xf>
    <xf numFmtId="0" fontId="2" fillId="33" borderId="30" xfId="46" applyFont="1" applyFill="1" applyBorder="1" applyAlignment="1">
      <alignment horizontal="center" vertical="center"/>
      <protection/>
    </xf>
    <xf numFmtId="0" fontId="2" fillId="33" borderId="58" xfId="46" applyFont="1" applyFill="1" applyBorder="1" applyAlignment="1">
      <alignment horizontal="center" vertical="center"/>
      <protection/>
    </xf>
    <xf numFmtId="0" fontId="2" fillId="33" borderId="75" xfId="46" applyFont="1" applyFill="1" applyBorder="1" applyAlignment="1">
      <alignment horizontal="center" vertical="center"/>
      <protection/>
    </xf>
    <xf numFmtId="0" fontId="2" fillId="33" borderId="90" xfId="46" applyFont="1" applyFill="1" applyBorder="1" applyAlignment="1">
      <alignment horizontal="center" vertical="center"/>
      <protection/>
    </xf>
    <xf numFmtId="0" fontId="3" fillId="0" borderId="77" xfId="0" applyFont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23" fillId="0" borderId="58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12" fillId="0" borderId="0" xfId="0" applyFont="1" applyAlignment="1">
      <alignment horizontal="right"/>
    </xf>
    <xf numFmtId="3" fontId="2" fillId="33" borderId="89" xfId="0" applyNumberFormat="1" applyFont="1" applyFill="1" applyBorder="1" applyAlignment="1">
      <alignment horizontal="left"/>
    </xf>
    <xf numFmtId="3" fontId="2" fillId="33" borderId="93" xfId="0" applyNumberFormat="1" applyFont="1" applyFill="1" applyBorder="1" applyAlignment="1">
      <alignment horizontal="left"/>
    </xf>
    <xf numFmtId="0" fontId="4" fillId="33" borderId="85" xfId="0" applyFont="1" applyFill="1" applyBorder="1" applyAlignment="1">
      <alignment horizontal="center" vertical="center"/>
    </xf>
    <xf numFmtId="0" fontId="4" fillId="33" borderId="77" xfId="0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left"/>
    </xf>
    <xf numFmtId="0" fontId="23" fillId="0" borderId="89" xfId="0" applyFont="1" applyBorder="1" applyAlignment="1">
      <alignment/>
    </xf>
    <xf numFmtId="0" fontId="23" fillId="0" borderId="93" xfId="0" applyFont="1" applyBorder="1" applyAlignment="1">
      <alignment/>
    </xf>
    <xf numFmtId="3" fontId="2" fillId="0" borderId="26" xfId="0" applyNumberFormat="1" applyFont="1" applyFill="1" applyBorder="1" applyAlignment="1">
      <alignment horizontal="center"/>
    </xf>
    <xf numFmtId="3" fontId="2" fillId="0" borderId="58" xfId="0" applyNumberFormat="1" applyFont="1" applyFill="1" applyBorder="1" applyAlignment="1">
      <alignment horizontal="center"/>
    </xf>
    <xf numFmtId="3" fontId="2" fillId="0" borderId="55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left" shrinkToFit="1"/>
    </xf>
    <xf numFmtId="0" fontId="0" fillId="0" borderId="89" xfId="0" applyFont="1" applyBorder="1" applyAlignment="1">
      <alignment shrinkToFit="1"/>
    </xf>
    <xf numFmtId="0" fontId="0" fillId="0" borderId="93" xfId="0" applyFont="1" applyBorder="1" applyAlignment="1">
      <alignment shrinkToFit="1"/>
    </xf>
    <xf numFmtId="3" fontId="3" fillId="0" borderId="26" xfId="0" applyNumberFormat="1" applyFont="1" applyFill="1" applyBorder="1" applyAlignment="1">
      <alignment horizontal="left"/>
    </xf>
    <xf numFmtId="0" fontId="0" fillId="0" borderId="58" xfId="0" applyFont="1" applyBorder="1" applyAlignment="1">
      <alignment/>
    </xf>
    <xf numFmtId="0" fontId="0" fillId="0" borderId="55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K Odpisový plán na rok 200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view="pageLayout" workbookViewId="0" topLeftCell="A10">
      <selection activeCell="N42" sqref="N42"/>
    </sheetView>
  </sheetViews>
  <sheetFormatPr defaultColWidth="9.140625" defaultRowHeight="12.75"/>
  <cols>
    <col min="1" max="1" width="26.00390625" style="3" customWidth="1"/>
    <col min="2" max="2" width="8.8515625" style="68" customWidth="1"/>
    <col min="3" max="3" width="8.00390625" style="68" customWidth="1"/>
    <col min="4" max="4" width="9.00390625" style="68" customWidth="1"/>
    <col min="5" max="5" width="8.8515625" style="68" customWidth="1"/>
    <col min="6" max="6" width="8.00390625" style="68" customWidth="1"/>
    <col min="7" max="7" width="9.00390625" style="68" customWidth="1"/>
    <col min="8" max="8" width="8.00390625" style="68" customWidth="1"/>
    <col min="9" max="9" width="8.00390625" style="3" customWidth="1"/>
    <col min="10" max="10" width="9.00390625" style="3" customWidth="1"/>
    <col min="11" max="11" width="8.00390625" style="3" customWidth="1"/>
    <col min="12" max="12" width="9.140625" style="3" customWidth="1"/>
    <col min="13" max="13" width="8.421875" style="3" customWidth="1"/>
    <col min="14" max="14" width="8.00390625" style="3" customWidth="1"/>
    <col min="15" max="15" width="10.421875" style="3" customWidth="1"/>
    <col min="16" max="16" width="16.140625" style="3" customWidth="1"/>
    <col min="17" max="17" width="4.8515625" style="0" bestFit="1" customWidth="1"/>
    <col min="18" max="18" width="9.140625" style="4" customWidth="1"/>
  </cols>
  <sheetData>
    <row r="1" spans="12:14" ht="12.75">
      <c r="L1" s="497"/>
      <c r="M1" s="497"/>
      <c r="N1" s="497"/>
    </row>
    <row r="2" spans="1:14" ht="16.5" thickBot="1">
      <c r="A2" s="1"/>
      <c r="B2" s="2"/>
      <c r="C2" s="2"/>
      <c r="D2" s="2"/>
      <c r="E2" s="2"/>
      <c r="F2" s="2"/>
      <c r="G2" s="2"/>
      <c r="H2" s="2"/>
      <c r="L2" s="497"/>
      <c r="M2" s="497"/>
      <c r="N2" s="497"/>
    </row>
    <row r="3" spans="1:14" ht="19.5" customHeight="1" thickBot="1">
      <c r="A3" s="429" t="s">
        <v>0</v>
      </c>
      <c r="B3" s="432" t="s">
        <v>76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4"/>
    </row>
    <row r="4" spans="1:14" ht="12.75">
      <c r="A4" s="430"/>
      <c r="B4" s="5" t="s">
        <v>92</v>
      </c>
      <c r="C4" s="7"/>
      <c r="D4" s="156"/>
      <c r="E4" s="5" t="s">
        <v>130</v>
      </c>
      <c r="F4" s="7"/>
      <c r="G4" s="156"/>
      <c r="H4" s="435" t="s">
        <v>93</v>
      </c>
      <c r="I4" s="436"/>
      <c r="J4" s="5" t="s">
        <v>131</v>
      </c>
      <c r="K4" s="7"/>
      <c r="L4" s="6"/>
      <c r="M4" s="435" t="s">
        <v>132</v>
      </c>
      <c r="N4" s="437"/>
    </row>
    <row r="5" spans="1:14" ht="12.75">
      <c r="A5" s="430"/>
      <c r="B5" s="10" t="s">
        <v>1</v>
      </c>
      <c r="C5" s="8" t="s">
        <v>2</v>
      </c>
      <c r="D5" s="9" t="s">
        <v>3</v>
      </c>
      <c r="E5" s="10" t="s">
        <v>1</v>
      </c>
      <c r="F5" s="8" t="s">
        <v>2</v>
      </c>
      <c r="G5" s="9" t="s">
        <v>3</v>
      </c>
      <c r="H5" s="11" t="s">
        <v>3</v>
      </c>
      <c r="I5" s="11" t="s">
        <v>4</v>
      </c>
      <c r="J5" s="10" t="s">
        <v>1</v>
      </c>
      <c r="K5" s="8" t="s">
        <v>2</v>
      </c>
      <c r="L5" s="9" t="s">
        <v>3</v>
      </c>
      <c r="M5" s="11" t="s">
        <v>3</v>
      </c>
      <c r="N5" s="9" t="s">
        <v>4</v>
      </c>
    </row>
    <row r="6" spans="1:14" ht="13.5" thickBot="1">
      <c r="A6" s="431"/>
      <c r="B6" s="14" t="s">
        <v>5</v>
      </c>
      <c r="C6" s="12" t="s">
        <v>5</v>
      </c>
      <c r="D6" s="13"/>
      <c r="E6" s="14" t="s">
        <v>5</v>
      </c>
      <c r="F6" s="12" t="s">
        <v>5</v>
      </c>
      <c r="G6" s="13"/>
      <c r="H6" s="15" t="s">
        <v>6</v>
      </c>
      <c r="I6" s="16" t="s">
        <v>7</v>
      </c>
      <c r="J6" s="14" t="s">
        <v>5</v>
      </c>
      <c r="K6" s="12" t="s">
        <v>5</v>
      </c>
      <c r="L6" s="13"/>
      <c r="M6" s="15" t="s">
        <v>6</v>
      </c>
      <c r="N6" s="13" t="s">
        <v>7</v>
      </c>
    </row>
    <row r="7" spans="1:14" ht="13.5" customHeight="1" thickTop="1">
      <c r="A7" s="17" t="s">
        <v>99</v>
      </c>
      <c r="B7" s="18"/>
      <c r="C7" s="19"/>
      <c r="D7" s="20"/>
      <c r="E7" s="18"/>
      <c r="F7" s="19"/>
      <c r="G7" s="20"/>
      <c r="H7" s="21"/>
      <c r="I7" s="22"/>
      <c r="J7" s="18"/>
      <c r="K7" s="19"/>
      <c r="L7" s="20"/>
      <c r="M7" s="21"/>
      <c r="N7" s="23"/>
    </row>
    <row r="8" spans="1:14" ht="13.5" customHeight="1">
      <c r="A8" s="24" t="s">
        <v>100</v>
      </c>
      <c r="B8" s="25"/>
      <c r="C8" s="26">
        <v>154904</v>
      </c>
      <c r="D8" s="27">
        <f>SUM(B8:C8)</f>
        <v>154904</v>
      </c>
      <c r="E8" s="25">
        <v>31</v>
      </c>
      <c r="F8" s="26">
        <v>125579</v>
      </c>
      <c r="G8" s="27">
        <f>SUM(E8:F8)</f>
        <v>125610</v>
      </c>
      <c r="H8" s="28">
        <f>+G8-D8</f>
        <v>-29294</v>
      </c>
      <c r="I8" s="29">
        <f>+G8/D8</f>
        <v>0.8108893250012911</v>
      </c>
      <c r="J8" s="25"/>
      <c r="K8" s="58">
        <v>135000</v>
      </c>
      <c r="L8" s="27">
        <f>SUM(J8:K8)</f>
        <v>135000</v>
      </c>
      <c r="M8" s="30">
        <f>+L8-G8</f>
        <v>9390</v>
      </c>
      <c r="N8" s="31">
        <f>+L8/G8</f>
        <v>1.0747551946501075</v>
      </c>
    </row>
    <row r="9" spans="1:14" ht="13.5" customHeight="1">
      <c r="A9" s="24" t="s">
        <v>101</v>
      </c>
      <c r="B9" s="25">
        <v>1499</v>
      </c>
      <c r="C9" s="26"/>
      <c r="D9" s="27">
        <f>SUM(B9:C9)</f>
        <v>1499</v>
      </c>
      <c r="E9" s="25">
        <v>2044</v>
      </c>
      <c r="F9" s="26"/>
      <c r="G9" s="27">
        <f>SUM(E9:F9)</f>
        <v>2044</v>
      </c>
      <c r="H9" s="28"/>
      <c r="I9" s="29"/>
      <c r="J9" s="25">
        <v>2000</v>
      </c>
      <c r="K9" s="58"/>
      <c r="L9" s="27">
        <f aca="true" t="shared" si="0" ref="L9:L16">SUM(J9:K9)</f>
        <v>2000</v>
      </c>
      <c r="M9" s="30">
        <f>+L9-G9</f>
        <v>-44</v>
      </c>
      <c r="N9" s="31">
        <f>+L9/G9</f>
        <v>0.9784735812133072</v>
      </c>
    </row>
    <row r="10" spans="1:14" ht="13.5" customHeight="1">
      <c r="A10" s="24" t="s">
        <v>8</v>
      </c>
      <c r="B10" s="25"/>
      <c r="C10" s="26"/>
      <c r="D10" s="27">
        <f aca="true" t="shared" si="1" ref="D10:D15">SUM(B10:C10)</f>
        <v>0</v>
      </c>
      <c r="E10" s="25"/>
      <c r="F10" s="26"/>
      <c r="G10" s="27">
        <f aca="true" t="shared" si="2" ref="G10:G17">SUM(E10:F10)</f>
        <v>0</v>
      </c>
      <c r="H10" s="28"/>
      <c r="I10" s="29"/>
      <c r="J10" s="25"/>
      <c r="K10" s="26"/>
      <c r="L10" s="27">
        <f t="shared" si="0"/>
        <v>0</v>
      </c>
      <c r="M10" s="30">
        <f aca="true" t="shared" si="3" ref="M10:M39">+L10-G10</f>
        <v>0</v>
      </c>
      <c r="N10" s="31"/>
    </row>
    <row r="11" spans="1:14" ht="13.5" customHeight="1">
      <c r="A11" s="24" t="s">
        <v>9</v>
      </c>
      <c r="B11" s="25">
        <v>32301</v>
      </c>
      <c r="C11" s="26"/>
      <c r="D11" s="27">
        <f t="shared" si="1"/>
        <v>32301</v>
      </c>
      <c r="E11" s="25">
        <v>19847</v>
      </c>
      <c r="F11" s="26"/>
      <c r="G11" s="27">
        <f t="shared" si="2"/>
        <v>19847</v>
      </c>
      <c r="H11" s="28">
        <f aca="true" t="shared" si="4" ref="H11:H40">+G11-D11</f>
        <v>-12454</v>
      </c>
      <c r="I11" s="29">
        <f aca="true" t="shared" si="5" ref="I11:I40">+G11/D11</f>
        <v>0.6144391814494907</v>
      </c>
      <c r="J11" s="25"/>
      <c r="K11" s="26"/>
      <c r="L11" s="27">
        <f t="shared" si="0"/>
        <v>0</v>
      </c>
      <c r="M11" s="30">
        <f t="shared" si="3"/>
        <v>-19847</v>
      </c>
      <c r="N11" s="31">
        <f aca="true" t="shared" si="6" ref="N11:N39">+L11/G11</f>
        <v>0</v>
      </c>
    </row>
    <row r="12" spans="1:14" ht="13.5" customHeight="1">
      <c r="A12" s="24" t="s">
        <v>10</v>
      </c>
      <c r="B12" s="25">
        <v>23587</v>
      </c>
      <c r="C12" s="26">
        <v>2480</v>
      </c>
      <c r="D12" s="27">
        <f t="shared" si="1"/>
        <v>26067</v>
      </c>
      <c r="E12" s="25">
        <v>6465</v>
      </c>
      <c r="F12" s="26">
        <v>1037</v>
      </c>
      <c r="G12" s="27">
        <f t="shared" si="2"/>
        <v>7502</v>
      </c>
      <c r="H12" s="28">
        <f t="shared" si="4"/>
        <v>-18565</v>
      </c>
      <c r="I12" s="29">
        <f t="shared" si="5"/>
        <v>0.2877968312425672</v>
      </c>
      <c r="J12" s="25">
        <v>6500</v>
      </c>
      <c r="K12" s="26">
        <v>1500</v>
      </c>
      <c r="L12" s="27">
        <f t="shared" si="0"/>
        <v>8000</v>
      </c>
      <c r="M12" s="30">
        <f t="shared" si="3"/>
        <v>498</v>
      </c>
      <c r="N12" s="31">
        <f t="shared" si="6"/>
        <v>1.0663822980538522</v>
      </c>
    </row>
    <row r="13" spans="1:14" ht="13.5" customHeight="1">
      <c r="A13" s="32" t="s">
        <v>11</v>
      </c>
      <c r="B13" s="25">
        <v>20344</v>
      </c>
      <c r="C13" s="26"/>
      <c r="D13" s="27">
        <f t="shared" si="1"/>
        <v>20344</v>
      </c>
      <c r="E13" s="25">
        <v>3623</v>
      </c>
      <c r="F13" s="26"/>
      <c r="G13" s="27">
        <f t="shared" si="2"/>
        <v>3623</v>
      </c>
      <c r="H13" s="28">
        <f t="shared" si="4"/>
        <v>-16721</v>
      </c>
      <c r="I13" s="29">
        <f t="shared" si="5"/>
        <v>0.17808690523004325</v>
      </c>
      <c r="J13" s="25">
        <v>3500</v>
      </c>
      <c r="K13" s="26"/>
      <c r="L13" s="27">
        <f t="shared" si="0"/>
        <v>3500</v>
      </c>
      <c r="M13" s="30">
        <f t="shared" si="3"/>
        <v>-123</v>
      </c>
      <c r="N13" s="31">
        <f t="shared" si="6"/>
        <v>0.9660502346121999</v>
      </c>
    </row>
    <row r="14" spans="1:14" ht="13.5" customHeight="1">
      <c r="A14" s="32" t="s">
        <v>96</v>
      </c>
      <c r="B14" s="25"/>
      <c r="C14" s="26">
        <v>2480</v>
      </c>
      <c r="D14" s="27">
        <f t="shared" si="1"/>
        <v>2480</v>
      </c>
      <c r="E14" s="25">
        <v>4</v>
      </c>
      <c r="F14" s="26">
        <v>985</v>
      </c>
      <c r="G14" s="27">
        <f t="shared" si="2"/>
        <v>989</v>
      </c>
      <c r="H14" s="28">
        <f t="shared" si="4"/>
        <v>-1491</v>
      </c>
      <c r="I14" s="29">
        <f t="shared" si="5"/>
        <v>0.3987903225806452</v>
      </c>
      <c r="J14" s="25">
        <v>0</v>
      </c>
      <c r="K14" s="26">
        <v>1450</v>
      </c>
      <c r="L14" s="27">
        <f t="shared" si="0"/>
        <v>1450</v>
      </c>
      <c r="M14" s="30">
        <f t="shared" si="3"/>
        <v>461</v>
      </c>
      <c r="N14" s="31">
        <f t="shared" si="6"/>
        <v>1.4661274014155712</v>
      </c>
    </row>
    <row r="15" spans="1:14" ht="13.5" customHeight="1">
      <c r="A15" s="32" t="s">
        <v>97</v>
      </c>
      <c r="B15" s="25"/>
      <c r="C15" s="26"/>
      <c r="D15" s="27">
        <f t="shared" si="1"/>
        <v>0</v>
      </c>
      <c r="E15" s="25"/>
      <c r="F15" s="26"/>
      <c r="G15" s="27">
        <f t="shared" si="2"/>
        <v>0</v>
      </c>
      <c r="H15" s="28">
        <f t="shared" si="4"/>
        <v>0</v>
      </c>
      <c r="I15" s="29"/>
      <c r="J15" s="25"/>
      <c r="K15" s="26"/>
      <c r="L15" s="27">
        <f t="shared" si="0"/>
        <v>0</v>
      </c>
      <c r="M15" s="30">
        <f t="shared" si="3"/>
        <v>0</v>
      </c>
      <c r="N15" s="31"/>
    </row>
    <row r="16" spans="1:14" ht="13.5" customHeight="1">
      <c r="A16" s="183" t="s">
        <v>98</v>
      </c>
      <c r="B16" s="181">
        <v>530</v>
      </c>
      <c r="C16" s="182"/>
      <c r="D16" s="27">
        <f>SUM(B16:C16)</f>
        <v>530</v>
      </c>
      <c r="E16" s="181">
        <v>726</v>
      </c>
      <c r="F16" s="182"/>
      <c r="G16" s="27">
        <f>SUM(E16:F16)</f>
        <v>726</v>
      </c>
      <c r="H16" s="36"/>
      <c r="I16" s="37"/>
      <c r="J16" s="181">
        <v>750</v>
      </c>
      <c r="K16" s="182"/>
      <c r="L16" s="27">
        <f t="shared" si="0"/>
        <v>750</v>
      </c>
      <c r="M16" s="30">
        <f>+L16-G16</f>
        <v>24</v>
      </c>
      <c r="N16" s="31">
        <f>+L16/G16</f>
        <v>1.0330578512396693</v>
      </c>
    </row>
    <row r="17" spans="1:14" ht="13.5" customHeight="1" thickBot="1">
      <c r="A17" s="33" t="s">
        <v>12</v>
      </c>
      <c r="B17" s="34">
        <v>815998</v>
      </c>
      <c r="C17" s="35"/>
      <c r="D17" s="27">
        <f>SUM(B17:C17)</f>
        <v>815998</v>
      </c>
      <c r="E17" s="34">
        <v>779347</v>
      </c>
      <c r="F17" s="35"/>
      <c r="G17" s="27">
        <f t="shared" si="2"/>
        <v>779347</v>
      </c>
      <c r="H17" s="36">
        <f t="shared" si="4"/>
        <v>-36651</v>
      </c>
      <c r="I17" s="37">
        <f t="shared" si="5"/>
        <v>0.955084448736394</v>
      </c>
      <c r="J17" s="34">
        <v>663150</v>
      </c>
      <c r="K17" s="35"/>
      <c r="L17" s="27">
        <f>SUM(J17:K17)</f>
        <v>663150</v>
      </c>
      <c r="M17" s="38">
        <f t="shared" si="3"/>
        <v>-116197</v>
      </c>
      <c r="N17" s="39">
        <f t="shared" si="6"/>
        <v>0.8509046676255891</v>
      </c>
    </row>
    <row r="18" spans="1:14" ht="13.5" customHeight="1" thickBot="1">
      <c r="A18" s="40" t="s">
        <v>13</v>
      </c>
      <c r="B18" s="44">
        <f aca="true" t="shared" si="7" ref="B18:G18">SUM(B7+B8+B9+B10+B11+B12+B16+B17)</f>
        <v>873915</v>
      </c>
      <c r="C18" s="42">
        <f t="shared" si="7"/>
        <v>157384</v>
      </c>
      <c r="D18" s="43">
        <f t="shared" si="7"/>
        <v>1031299</v>
      </c>
      <c r="E18" s="44">
        <f t="shared" si="7"/>
        <v>808460</v>
      </c>
      <c r="F18" s="42">
        <f t="shared" si="7"/>
        <v>126616</v>
      </c>
      <c r="G18" s="43">
        <f t="shared" si="7"/>
        <v>935076</v>
      </c>
      <c r="H18" s="45">
        <f t="shared" si="4"/>
        <v>-96223</v>
      </c>
      <c r="I18" s="46">
        <f t="shared" si="5"/>
        <v>0.9066972817776416</v>
      </c>
      <c r="J18" s="44">
        <f>SUM(J7+J8+J9+J10+J11+J12+J16+J17)</f>
        <v>672400</v>
      </c>
      <c r="K18" s="42">
        <f>SUM(K7+K8+K9+K10+K11+K12+K16+K17)</f>
        <v>136500</v>
      </c>
      <c r="L18" s="43">
        <f>SUM(L7+L8+L9+L10+L11+L12+L16+L17)</f>
        <v>808900</v>
      </c>
      <c r="M18" s="47">
        <f t="shared" si="3"/>
        <v>-126176</v>
      </c>
      <c r="N18" s="48">
        <f t="shared" si="6"/>
        <v>0.8650633745278459</v>
      </c>
    </row>
    <row r="19" spans="1:14" ht="13.5" customHeight="1">
      <c r="A19" s="49" t="s">
        <v>14</v>
      </c>
      <c r="B19" s="52">
        <v>309263</v>
      </c>
      <c r="C19" s="53">
        <v>56886</v>
      </c>
      <c r="D19" s="50">
        <f>SUM(B19:C19)</f>
        <v>366149</v>
      </c>
      <c r="E19" s="52">
        <v>216794</v>
      </c>
      <c r="F19" s="53">
        <v>38049</v>
      </c>
      <c r="G19" s="50">
        <f>SUM(E19:F19)</f>
        <v>254843</v>
      </c>
      <c r="H19" s="21">
        <f t="shared" si="4"/>
        <v>-111306</v>
      </c>
      <c r="I19" s="51">
        <f t="shared" si="5"/>
        <v>0.6960090017998137</v>
      </c>
      <c r="J19" s="52">
        <v>125250</v>
      </c>
      <c r="K19" s="53">
        <v>50540</v>
      </c>
      <c r="L19" s="50">
        <f>SUM(J19:K19)</f>
        <v>175790</v>
      </c>
      <c r="M19" s="54">
        <f t="shared" si="3"/>
        <v>-79053</v>
      </c>
      <c r="N19" s="55">
        <f t="shared" si="6"/>
        <v>0.689797247717222</v>
      </c>
    </row>
    <row r="20" spans="1:14" ht="19.5">
      <c r="A20" s="32" t="s">
        <v>15</v>
      </c>
      <c r="B20" s="52">
        <v>4849</v>
      </c>
      <c r="C20" s="53">
        <v>855</v>
      </c>
      <c r="D20" s="50">
        <f aca="true" t="shared" si="8" ref="D20:D38">SUM(B20:C20)</f>
        <v>5704</v>
      </c>
      <c r="E20" s="52">
        <v>5160</v>
      </c>
      <c r="F20" s="53">
        <v>513</v>
      </c>
      <c r="G20" s="50">
        <f aca="true" t="shared" si="9" ref="G20:G38">SUM(E20:F20)</f>
        <v>5673</v>
      </c>
      <c r="H20" s="28">
        <f t="shared" si="4"/>
        <v>-31</v>
      </c>
      <c r="I20" s="29">
        <f t="shared" si="5"/>
        <v>0.9945652173913043</v>
      </c>
      <c r="J20" s="52">
        <v>4500</v>
      </c>
      <c r="K20" s="53">
        <v>500</v>
      </c>
      <c r="L20" s="50">
        <f aca="true" t="shared" si="10" ref="L20:L38">SUM(J20:K20)</f>
        <v>5000</v>
      </c>
      <c r="M20" s="30">
        <f t="shared" si="3"/>
        <v>-673</v>
      </c>
      <c r="N20" s="31">
        <f t="shared" si="6"/>
        <v>0.8813678829543451</v>
      </c>
    </row>
    <row r="21" spans="1:14" ht="13.5" customHeight="1">
      <c r="A21" s="24" t="s">
        <v>16</v>
      </c>
      <c r="B21" s="57">
        <v>10307</v>
      </c>
      <c r="C21" s="58">
        <v>1875</v>
      </c>
      <c r="D21" s="50">
        <f t="shared" si="8"/>
        <v>12182</v>
      </c>
      <c r="E21" s="57">
        <v>10710</v>
      </c>
      <c r="F21" s="58">
        <v>366</v>
      </c>
      <c r="G21" s="50">
        <f t="shared" si="9"/>
        <v>11076</v>
      </c>
      <c r="H21" s="28">
        <f t="shared" si="4"/>
        <v>-1106</v>
      </c>
      <c r="I21" s="29">
        <f t="shared" si="5"/>
        <v>0.9092103102938762</v>
      </c>
      <c r="J21" s="57">
        <v>10850</v>
      </c>
      <c r="K21" s="58">
        <v>380</v>
      </c>
      <c r="L21" s="50">
        <f t="shared" si="10"/>
        <v>11230</v>
      </c>
      <c r="M21" s="30">
        <f t="shared" si="3"/>
        <v>154</v>
      </c>
      <c r="N21" s="31">
        <f t="shared" si="6"/>
        <v>1.0139039364391478</v>
      </c>
    </row>
    <row r="22" spans="1:14" ht="19.5">
      <c r="A22" s="32" t="s">
        <v>17</v>
      </c>
      <c r="B22" s="57"/>
      <c r="C22" s="58"/>
      <c r="D22" s="50">
        <f t="shared" si="8"/>
        <v>0</v>
      </c>
      <c r="E22" s="57"/>
      <c r="F22" s="58"/>
      <c r="G22" s="50">
        <f t="shared" si="9"/>
        <v>0</v>
      </c>
      <c r="H22" s="28">
        <f t="shared" si="4"/>
        <v>0</v>
      </c>
      <c r="I22" s="29"/>
      <c r="J22" s="57"/>
      <c r="K22" s="58"/>
      <c r="L22" s="50">
        <f t="shared" si="10"/>
        <v>0</v>
      </c>
      <c r="M22" s="30">
        <f t="shared" si="3"/>
        <v>0</v>
      </c>
      <c r="N22" s="31"/>
    </row>
    <row r="23" spans="1:14" ht="13.5" customHeight="1">
      <c r="A23" s="24" t="s">
        <v>18</v>
      </c>
      <c r="B23" s="57"/>
      <c r="C23" s="58"/>
      <c r="D23" s="50">
        <f t="shared" si="8"/>
        <v>0</v>
      </c>
      <c r="E23" s="57"/>
      <c r="F23" s="58"/>
      <c r="G23" s="50">
        <f t="shared" si="9"/>
        <v>0</v>
      </c>
      <c r="H23" s="28">
        <f t="shared" si="4"/>
        <v>0</v>
      </c>
      <c r="I23" s="29"/>
      <c r="J23" s="57"/>
      <c r="K23" s="58"/>
      <c r="L23" s="50">
        <f t="shared" si="10"/>
        <v>0</v>
      </c>
      <c r="M23" s="30">
        <f t="shared" si="3"/>
        <v>0</v>
      </c>
      <c r="N23" s="31"/>
    </row>
    <row r="24" spans="1:14" ht="13.5" customHeight="1">
      <c r="A24" s="24" t="s">
        <v>144</v>
      </c>
      <c r="B24" s="57"/>
      <c r="C24" s="58"/>
      <c r="D24" s="50">
        <f t="shared" si="8"/>
        <v>0</v>
      </c>
      <c r="E24" s="57"/>
      <c r="F24" s="58"/>
      <c r="G24" s="50">
        <f t="shared" si="9"/>
        <v>0</v>
      </c>
      <c r="H24" s="28">
        <f t="shared" si="4"/>
        <v>0</v>
      </c>
      <c r="I24" s="29"/>
      <c r="J24" s="57">
        <v>-20000</v>
      </c>
      <c r="K24" s="58"/>
      <c r="L24" s="50">
        <f t="shared" si="10"/>
        <v>-20000</v>
      </c>
      <c r="M24" s="30">
        <f t="shared" si="3"/>
        <v>-20000</v>
      </c>
      <c r="N24" s="31"/>
    </row>
    <row r="25" spans="1:14" ht="13.5" customHeight="1">
      <c r="A25" s="24" t="s">
        <v>19</v>
      </c>
      <c r="B25" s="57">
        <v>148489</v>
      </c>
      <c r="C25" s="58">
        <v>15138</v>
      </c>
      <c r="D25" s="50">
        <f t="shared" si="8"/>
        <v>163627</v>
      </c>
      <c r="E25" s="57">
        <v>157800</v>
      </c>
      <c r="F25" s="58">
        <v>12834</v>
      </c>
      <c r="G25" s="50">
        <f t="shared" si="9"/>
        <v>170634</v>
      </c>
      <c r="H25" s="28">
        <f t="shared" si="4"/>
        <v>7007</v>
      </c>
      <c r="I25" s="29">
        <f t="shared" si="5"/>
        <v>1.04282300598312</v>
      </c>
      <c r="J25" s="57">
        <v>127250</v>
      </c>
      <c r="K25" s="58">
        <v>13100</v>
      </c>
      <c r="L25" s="50">
        <f t="shared" si="10"/>
        <v>140350</v>
      </c>
      <c r="M25" s="30">
        <f t="shared" si="3"/>
        <v>-30284</v>
      </c>
      <c r="N25" s="31">
        <f t="shared" si="6"/>
        <v>0.8225207168559607</v>
      </c>
    </row>
    <row r="26" spans="1:14" ht="13.5" customHeight="1">
      <c r="A26" s="32" t="s">
        <v>20</v>
      </c>
      <c r="B26" s="57">
        <v>106385</v>
      </c>
      <c r="C26" s="58">
        <v>10177</v>
      </c>
      <c r="D26" s="50">
        <f t="shared" si="8"/>
        <v>116562</v>
      </c>
      <c r="E26" s="57">
        <v>124191</v>
      </c>
      <c r="F26" s="58">
        <v>7724</v>
      </c>
      <c r="G26" s="50">
        <f t="shared" si="9"/>
        <v>131915</v>
      </c>
      <c r="H26" s="28">
        <f t="shared" si="4"/>
        <v>15353</v>
      </c>
      <c r="I26" s="29">
        <f t="shared" si="5"/>
        <v>1.131715310306961</v>
      </c>
      <c r="J26" s="57">
        <v>92000</v>
      </c>
      <c r="K26" s="58">
        <v>8000</v>
      </c>
      <c r="L26" s="50">
        <f t="shared" si="10"/>
        <v>100000</v>
      </c>
      <c r="M26" s="30">
        <f t="shared" si="3"/>
        <v>-31915</v>
      </c>
      <c r="N26" s="31">
        <f t="shared" si="6"/>
        <v>0.7580639047871736</v>
      </c>
    </row>
    <row r="27" spans="1:14" ht="13.5" customHeight="1">
      <c r="A27" s="32" t="s">
        <v>102</v>
      </c>
      <c r="B27" s="57">
        <v>37475</v>
      </c>
      <c r="C27" s="58">
        <v>4160</v>
      </c>
      <c r="D27" s="50">
        <f t="shared" si="8"/>
        <v>41635</v>
      </c>
      <c r="E27" s="57">
        <v>28891</v>
      </c>
      <c r="F27" s="58">
        <v>4415</v>
      </c>
      <c r="G27" s="50">
        <f t="shared" si="9"/>
        <v>33306</v>
      </c>
      <c r="H27" s="28">
        <f t="shared" si="4"/>
        <v>-8329</v>
      </c>
      <c r="I27" s="29">
        <f t="shared" si="5"/>
        <v>0.7999519634922541</v>
      </c>
      <c r="J27" s="57">
        <v>30500</v>
      </c>
      <c r="K27" s="58">
        <v>4400</v>
      </c>
      <c r="L27" s="50">
        <f t="shared" si="10"/>
        <v>34900</v>
      </c>
      <c r="M27" s="30">
        <f t="shared" si="3"/>
        <v>1594</v>
      </c>
      <c r="N27" s="31">
        <f t="shared" si="6"/>
        <v>1.0478592445805561</v>
      </c>
    </row>
    <row r="28" spans="1:14" ht="13.5" customHeight="1">
      <c r="A28" s="59" t="s">
        <v>21</v>
      </c>
      <c r="B28" s="57">
        <f>B29+B32</f>
        <v>259411</v>
      </c>
      <c r="C28" s="184">
        <f>C29+C32</f>
        <v>47165</v>
      </c>
      <c r="D28" s="50">
        <f t="shared" si="8"/>
        <v>306576</v>
      </c>
      <c r="E28" s="57">
        <f>E29+E32</f>
        <v>267573</v>
      </c>
      <c r="F28" s="184">
        <f>F29+F32</f>
        <v>34558</v>
      </c>
      <c r="G28" s="50">
        <f t="shared" si="9"/>
        <v>302131</v>
      </c>
      <c r="H28" s="28">
        <f t="shared" si="4"/>
        <v>-4445</v>
      </c>
      <c r="I28" s="29">
        <f t="shared" si="5"/>
        <v>0.9855011481655446</v>
      </c>
      <c r="J28" s="251">
        <f>J29+J32</f>
        <v>271450</v>
      </c>
      <c r="K28" s="58">
        <f>K29+K32</f>
        <v>35050</v>
      </c>
      <c r="L28" s="50">
        <f t="shared" si="10"/>
        <v>306500</v>
      </c>
      <c r="M28" s="30">
        <f t="shared" si="3"/>
        <v>4369</v>
      </c>
      <c r="N28" s="31">
        <f t="shared" si="6"/>
        <v>1.0144606147664423</v>
      </c>
    </row>
    <row r="29" spans="1:14" ht="13.5" customHeight="1">
      <c r="A29" s="32" t="s">
        <v>22</v>
      </c>
      <c r="B29" s="57">
        <f>SUM(B30:B31)</f>
        <v>189409</v>
      </c>
      <c r="C29" s="184">
        <f>SUM(C30:C31)</f>
        <v>35018</v>
      </c>
      <c r="D29" s="50">
        <f t="shared" si="8"/>
        <v>224427</v>
      </c>
      <c r="E29" s="57">
        <f>SUM(E30:E31)</f>
        <v>196609</v>
      </c>
      <c r="F29" s="184">
        <f>SUM(F30:F31)</f>
        <v>25635</v>
      </c>
      <c r="G29" s="50">
        <f t="shared" si="9"/>
        <v>222244</v>
      </c>
      <c r="H29" s="28">
        <f t="shared" si="4"/>
        <v>-2183</v>
      </c>
      <c r="I29" s="29">
        <f t="shared" si="5"/>
        <v>0.9902730063673266</v>
      </c>
      <c r="J29" s="251">
        <f>SUM(J30:J31)</f>
        <v>198400</v>
      </c>
      <c r="K29" s="58">
        <f>SUM(K30:K31)</f>
        <v>25850</v>
      </c>
      <c r="L29" s="50">
        <f t="shared" si="10"/>
        <v>224250</v>
      </c>
      <c r="M29" s="30">
        <f t="shared" si="3"/>
        <v>2006</v>
      </c>
      <c r="N29" s="31">
        <f t="shared" si="6"/>
        <v>1.0090261154406868</v>
      </c>
    </row>
    <row r="30" spans="1:14" ht="13.5" customHeight="1">
      <c r="A30" s="59" t="s">
        <v>23</v>
      </c>
      <c r="B30" s="57">
        <v>185003</v>
      </c>
      <c r="C30" s="58">
        <v>34158</v>
      </c>
      <c r="D30" s="50">
        <f t="shared" si="8"/>
        <v>219161</v>
      </c>
      <c r="E30" s="57">
        <v>191246</v>
      </c>
      <c r="F30" s="58">
        <v>24840</v>
      </c>
      <c r="G30" s="50">
        <f t="shared" si="9"/>
        <v>216086</v>
      </c>
      <c r="H30" s="28">
        <f t="shared" si="4"/>
        <v>-3075</v>
      </c>
      <c r="I30" s="29">
        <f t="shared" si="5"/>
        <v>0.985969218976004</v>
      </c>
      <c r="J30" s="252">
        <v>193000</v>
      </c>
      <c r="K30" s="58">
        <v>25000</v>
      </c>
      <c r="L30" s="50">
        <f t="shared" si="10"/>
        <v>218000</v>
      </c>
      <c r="M30" s="30">
        <f t="shared" si="3"/>
        <v>1914</v>
      </c>
      <c r="N30" s="31">
        <f>+L30/G30</f>
        <v>1.0088575844802532</v>
      </c>
    </row>
    <row r="31" spans="1:14" ht="13.5" customHeight="1">
      <c r="A31" s="32" t="s">
        <v>24</v>
      </c>
      <c r="B31" s="57">
        <v>4406</v>
      </c>
      <c r="C31" s="58">
        <v>860</v>
      </c>
      <c r="D31" s="50">
        <f t="shared" si="8"/>
        <v>5266</v>
      </c>
      <c r="E31" s="57">
        <v>5363</v>
      </c>
      <c r="F31" s="58">
        <v>795</v>
      </c>
      <c r="G31" s="50">
        <f t="shared" si="9"/>
        <v>6158</v>
      </c>
      <c r="H31" s="28">
        <f t="shared" si="4"/>
        <v>892</v>
      </c>
      <c r="I31" s="29">
        <f t="shared" si="5"/>
        <v>1.1693885301936955</v>
      </c>
      <c r="J31" s="57">
        <v>5400</v>
      </c>
      <c r="K31" s="58">
        <v>850</v>
      </c>
      <c r="L31" s="50">
        <f t="shared" si="10"/>
        <v>6250</v>
      </c>
      <c r="M31" s="30">
        <f t="shared" si="3"/>
        <v>92</v>
      </c>
      <c r="N31" s="31">
        <f t="shared" si="6"/>
        <v>1.014939915556999</v>
      </c>
    </row>
    <row r="32" spans="1:14" ht="13.5" customHeight="1">
      <c r="A32" s="32" t="s">
        <v>25</v>
      </c>
      <c r="B32" s="57">
        <v>70002</v>
      </c>
      <c r="C32" s="58">
        <v>12147</v>
      </c>
      <c r="D32" s="50">
        <f t="shared" si="8"/>
        <v>82149</v>
      </c>
      <c r="E32" s="57">
        <v>70964</v>
      </c>
      <c r="F32" s="58">
        <v>8923</v>
      </c>
      <c r="G32" s="50">
        <f t="shared" si="9"/>
        <v>79887</v>
      </c>
      <c r="H32" s="28">
        <f t="shared" si="4"/>
        <v>-2262</v>
      </c>
      <c r="I32" s="29">
        <f t="shared" si="5"/>
        <v>0.9724646678596209</v>
      </c>
      <c r="J32" s="57">
        <v>73050</v>
      </c>
      <c r="K32" s="58">
        <v>9200</v>
      </c>
      <c r="L32" s="50">
        <f t="shared" si="10"/>
        <v>82250</v>
      </c>
      <c r="M32" s="30">
        <f t="shared" si="3"/>
        <v>2363</v>
      </c>
      <c r="N32" s="31">
        <f t="shared" si="6"/>
        <v>1.029579280734037</v>
      </c>
    </row>
    <row r="33" spans="1:14" ht="13.5" customHeight="1">
      <c r="A33" s="59" t="s">
        <v>26</v>
      </c>
      <c r="B33" s="57">
        <v>86</v>
      </c>
      <c r="C33" s="58">
        <v>69</v>
      </c>
      <c r="D33" s="50">
        <f t="shared" si="8"/>
        <v>155</v>
      </c>
      <c r="E33" s="57">
        <v>205</v>
      </c>
      <c r="F33" s="58">
        <v>71</v>
      </c>
      <c r="G33" s="50">
        <f t="shared" si="9"/>
        <v>276</v>
      </c>
      <c r="H33" s="28">
        <f t="shared" si="4"/>
        <v>121</v>
      </c>
      <c r="I33" s="29">
        <f t="shared" si="5"/>
        <v>1.7806451612903227</v>
      </c>
      <c r="J33" s="57">
        <v>200</v>
      </c>
      <c r="K33" s="58">
        <v>80</v>
      </c>
      <c r="L33" s="50">
        <f t="shared" si="10"/>
        <v>280</v>
      </c>
      <c r="M33" s="30">
        <f t="shared" si="3"/>
        <v>4</v>
      </c>
      <c r="N33" s="31">
        <f t="shared" si="6"/>
        <v>1.0144927536231885</v>
      </c>
    </row>
    <row r="34" spans="1:14" ht="13.5" customHeight="1">
      <c r="A34" s="59" t="s">
        <v>27</v>
      </c>
      <c r="B34" s="57">
        <v>9220</v>
      </c>
      <c r="C34" s="58">
        <v>-940</v>
      </c>
      <c r="D34" s="50">
        <f t="shared" si="8"/>
        <v>8280</v>
      </c>
      <c r="E34" s="57">
        <v>8382</v>
      </c>
      <c r="F34" s="58">
        <v>-533</v>
      </c>
      <c r="G34" s="50">
        <f t="shared" si="9"/>
        <v>7849</v>
      </c>
      <c r="H34" s="28">
        <f t="shared" si="4"/>
        <v>-431</v>
      </c>
      <c r="I34" s="29">
        <f t="shared" si="5"/>
        <v>0.9479468599033817</v>
      </c>
      <c r="J34" s="57">
        <v>8500</v>
      </c>
      <c r="K34" s="58">
        <v>-500</v>
      </c>
      <c r="L34" s="50">
        <f t="shared" si="10"/>
        <v>8000</v>
      </c>
      <c r="M34" s="30">
        <f t="shared" si="3"/>
        <v>151</v>
      </c>
      <c r="N34" s="31">
        <f t="shared" si="6"/>
        <v>1.0192381195056694</v>
      </c>
    </row>
    <row r="35" spans="1:14" ht="13.5" customHeight="1">
      <c r="A35" s="32" t="s">
        <v>28</v>
      </c>
      <c r="B35" s="57">
        <v>132203</v>
      </c>
      <c r="C35" s="58">
        <v>9501</v>
      </c>
      <c r="D35" s="50">
        <f t="shared" si="8"/>
        <v>141704</v>
      </c>
      <c r="E35" s="57">
        <v>142448</v>
      </c>
      <c r="F35" s="58">
        <v>6327</v>
      </c>
      <c r="G35" s="50">
        <f t="shared" si="9"/>
        <v>148775</v>
      </c>
      <c r="H35" s="28">
        <f t="shared" si="4"/>
        <v>7071</v>
      </c>
      <c r="I35" s="29">
        <f t="shared" si="5"/>
        <v>1.0498997911138712</v>
      </c>
      <c r="J35" s="57">
        <v>147150</v>
      </c>
      <c r="K35" s="58">
        <v>8350</v>
      </c>
      <c r="L35" s="50">
        <f t="shared" si="10"/>
        <v>155500</v>
      </c>
      <c r="M35" s="30">
        <f t="shared" si="3"/>
        <v>6725</v>
      </c>
      <c r="N35" s="31">
        <f t="shared" si="6"/>
        <v>1.0452024869769787</v>
      </c>
    </row>
    <row r="36" spans="1:14" ht="13.5" customHeight="1">
      <c r="A36" s="56" t="s">
        <v>29</v>
      </c>
      <c r="B36" s="57">
        <v>132202</v>
      </c>
      <c r="C36" s="58">
        <v>9501</v>
      </c>
      <c r="D36" s="50">
        <f t="shared" si="8"/>
        <v>141703</v>
      </c>
      <c r="E36" s="57">
        <v>142447</v>
      </c>
      <c r="F36" s="58">
        <v>6167</v>
      </c>
      <c r="G36" s="50">
        <f t="shared" si="9"/>
        <v>148614</v>
      </c>
      <c r="H36" s="28">
        <f t="shared" si="4"/>
        <v>6911</v>
      </c>
      <c r="I36" s="29">
        <f t="shared" si="5"/>
        <v>1.0487710210792998</v>
      </c>
      <c r="J36" s="57">
        <v>147100</v>
      </c>
      <c r="K36" s="58">
        <v>8300</v>
      </c>
      <c r="L36" s="50">
        <f t="shared" si="10"/>
        <v>155400</v>
      </c>
      <c r="M36" s="30">
        <f t="shared" si="3"/>
        <v>6786</v>
      </c>
      <c r="N36" s="31">
        <f t="shared" si="6"/>
        <v>1.0456619161048084</v>
      </c>
    </row>
    <row r="37" spans="1:14" ht="13.5" customHeight="1">
      <c r="A37" s="59" t="s">
        <v>103</v>
      </c>
      <c r="B37" s="34">
        <v>5135</v>
      </c>
      <c r="C37" s="61">
        <v>0</v>
      </c>
      <c r="D37" s="50">
        <f t="shared" si="8"/>
        <v>5135</v>
      </c>
      <c r="E37" s="34">
        <v>3213</v>
      </c>
      <c r="F37" s="61">
        <v>0</v>
      </c>
      <c r="G37" s="50">
        <f t="shared" si="9"/>
        <v>3213</v>
      </c>
      <c r="H37" s="36">
        <f t="shared" si="4"/>
        <v>-1922</v>
      </c>
      <c r="I37" s="37"/>
      <c r="J37" s="34">
        <v>3500</v>
      </c>
      <c r="K37" s="61">
        <v>0</v>
      </c>
      <c r="L37" s="50">
        <f t="shared" si="10"/>
        <v>3500</v>
      </c>
      <c r="M37" s="30">
        <f>+L37-G37</f>
        <v>287</v>
      </c>
      <c r="N37" s="31">
        <f>+L37/G37</f>
        <v>1.0893246187363834</v>
      </c>
    </row>
    <row r="38" spans="1:14" ht="13.5" customHeight="1" thickBot="1">
      <c r="A38" s="60" t="s">
        <v>30</v>
      </c>
      <c r="B38" s="34">
        <v>-339</v>
      </c>
      <c r="C38" s="61">
        <v>6143</v>
      </c>
      <c r="D38" s="50">
        <f t="shared" si="8"/>
        <v>5804</v>
      </c>
      <c r="E38" s="34">
        <v>922</v>
      </c>
      <c r="F38" s="61">
        <v>7547</v>
      </c>
      <c r="G38" s="50">
        <f t="shared" si="9"/>
        <v>8469</v>
      </c>
      <c r="H38" s="36">
        <f t="shared" si="4"/>
        <v>2665</v>
      </c>
      <c r="I38" s="37">
        <f t="shared" si="5"/>
        <v>1.4591660923501033</v>
      </c>
      <c r="J38" s="34">
        <v>250</v>
      </c>
      <c r="K38" s="61">
        <v>7500</v>
      </c>
      <c r="L38" s="50">
        <f t="shared" si="10"/>
        <v>7750</v>
      </c>
      <c r="M38" s="38">
        <f t="shared" si="3"/>
        <v>-719</v>
      </c>
      <c r="N38" s="39">
        <f t="shared" si="6"/>
        <v>0.9151021372062818</v>
      </c>
    </row>
    <row r="39" spans="1:14" ht="13.5" customHeight="1" thickBot="1">
      <c r="A39" s="40" t="s">
        <v>31</v>
      </c>
      <c r="B39" s="44">
        <f aca="true" t="shared" si="11" ref="B39:G39">SUM(B19+B21+B22+B23+B25+B28+B33+B34+B35+B37+B38)</f>
        <v>873775</v>
      </c>
      <c r="C39" s="42">
        <f t="shared" si="11"/>
        <v>135837</v>
      </c>
      <c r="D39" s="43">
        <f t="shared" si="11"/>
        <v>1009612</v>
      </c>
      <c r="E39" s="44">
        <f t="shared" si="11"/>
        <v>808047</v>
      </c>
      <c r="F39" s="42">
        <f t="shared" si="11"/>
        <v>99219</v>
      </c>
      <c r="G39" s="43">
        <f t="shared" si="11"/>
        <v>907266</v>
      </c>
      <c r="H39" s="45">
        <f t="shared" si="4"/>
        <v>-102346</v>
      </c>
      <c r="I39" s="46">
        <f t="shared" si="5"/>
        <v>0.8986283839732492</v>
      </c>
      <c r="J39" s="44">
        <f>SUM(J19+J21+J22+J23+J24+J25+J28+J33+J34+J35+J37+J38)</f>
        <v>674400</v>
      </c>
      <c r="K39" s="42">
        <f>SUM(K19+K21+K22+K23+K24+K25+K28+K33+K34+K35+K37+K38)</f>
        <v>114500</v>
      </c>
      <c r="L39" s="43">
        <f>SUM(L19+L21+L22+L23+L24+L25+L28+L33+L34+L35+L37+L38)</f>
        <v>788900</v>
      </c>
      <c r="M39" s="47">
        <f t="shared" si="3"/>
        <v>-118366</v>
      </c>
      <c r="N39" s="48">
        <f t="shared" si="6"/>
        <v>0.869535505573889</v>
      </c>
    </row>
    <row r="40" spans="1:14" ht="13.5" customHeight="1" thickBot="1">
      <c r="A40" s="40" t="s">
        <v>32</v>
      </c>
      <c r="B40" s="41">
        <f aca="true" t="shared" si="12" ref="B40:G40">B18-B39</f>
        <v>140</v>
      </c>
      <c r="C40" s="62">
        <f t="shared" si="12"/>
        <v>21547</v>
      </c>
      <c r="D40" s="63">
        <f t="shared" si="12"/>
        <v>21687</v>
      </c>
      <c r="E40" s="41">
        <f t="shared" si="12"/>
        <v>413</v>
      </c>
      <c r="F40" s="62">
        <f t="shared" si="12"/>
        <v>27397</v>
      </c>
      <c r="G40" s="63">
        <f t="shared" si="12"/>
        <v>27810</v>
      </c>
      <c r="H40" s="45">
        <f t="shared" si="4"/>
        <v>6123</v>
      </c>
      <c r="I40" s="46">
        <f t="shared" si="5"/>
        <v>1.28233503942454</v>
      </c>
      <c r="J40" s="41">
        <f>J18-J39</f>
        <v>-2000</v>
      </c>
      <c r="K40" s="253">
        <f>K18-K39</f>
        <v>22000</v>
      </c>
      <c r="L40" s="254">
        <f>L18-L39</f>
        <v>20000</v>
      </c>
      <c r="M40" s="45">
        <f>L40-G40</f>
        <v>-7810</v>
      </c>
      <c r="N40" s="48">
        <f>L40/G40</f>
        <v>0.7191657677094571</v>
      </c>
    </row>
    <row r="41" spans="1:16" ht="20.25" customHeight="1" thickBot="1">
      <c r="A41" s="64" t="s">
        <v>33</v>
      </c>
      <c r="B41" s="415">
        <f>B40+C40</f>
        <v>21687</v>
      </c>
      <c r="C41" s="416"/>
      <c r="D41" s="417"/>
      <c r="E41" s="415">
        <f>E40+F40</f>
        <v>27810</v>
      </c>
      <c r="F41" s="416"/>
      <c r="G41" s="417"/>
      <c r="H41" s="65"/>
      <c r="I41" s="66"/>
      <c r="J41" s="440"/>
      <c r="K41" s="441"/>
      <c r="L41" s="441"/>
      <c r="M41" s="65"/>
      <c r="N41" s="66"/>
      <c r="O41" s="78"/>
      <c r="P41"/>
    </row>
    <row r="42" spans="1:16" ht="19.5" customHeight="1" thickBot="1">
      <c r="A42" s="91" t="s">
        <v>34</v>
      </c>
      <c r="B42" s="415">
        <v>0</v>
      </c>
      <c r="C42" s="416"/>
      <c r="D42" s="417"/>
      <c r="E42" s="415">
        <v>0</v>
      </c>
      <c r="F42" s="416"/>
      <c r="G42" s="417"/>
      <c r="H42" s="67"/>
      <c r="I42" s="66"/>
      <c r="J42" s="440"/>
      <c r="K42" s="441"/>
      <c r="L42" s="441"/>
      <c r="M42" s="67"/>
      <c r="N42" s="66"/>
      <c r="O42" s="78"/>
      <c r="P42"/>
    </row>
    <row r="43" spans="1:15" ht="12.75" customHeight="1" thickBot="1">
      <c r="A43" s="77"/>
      <c r="B43" s="77"/>
      <c r="C43" s="77"/>
      <c r="D43" s="88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</row>
    <row r="44" spans="1:15" ht="13.5" thickBot="1">
      <c r="A44" s="442" t="s">
        <v>35</v>
      </c>
      <c r="B44" s="443"/>
      <c r="C44" s="443"/>
      <c r="D44" s="443"/>
      <c r="E44" s="443"/>
      <c r="F44" s="443"/>
      <c r="G44" s="443"/>
      <c r="H44" s="443"/>
      <c r="I44" s="443"/>
      <c r="J44" s="92"/>
      <c r="K44" s="92"/>
      <c r="L44" s="92"/>
      <c r="M44" s="92"/>
      <c r="N44" s="93"/>
      <c r="O44" s="77"/>
    </row>
    <row r="45" spans="1:16" s="4" customFormat="1" ht="11.25">
      <c r="A45" s="409" t="s">
        <v>36</v>
      </c>
      <c r="B45" s="410"/>
      <c r="C45" s="410"/>
      <c r="D45" s="410"/>
      <c r="E45" s="410"/>
      <c r="F45" s="411"/>
      <c r="G45" s="418" t="s">
        <v>37</v>
      </c>
      <c r="H45" s="444" t="s">
        <v>38</v>
      </c>
      <c r="I45" s="500"/>
      <c r="J45" s="500"/>
      <c r="K45" s="500"/>
      <c r="L45" s="500"/>
      <c r="M45" s="500"/>
      <c r="N45" s="438" t="s">
        <v>37</v>
      </c>
      <c r="O45" s="68"/>
      <c r="P45" s="68"/>
    </row>
    <row r="46" spans="1:16" s="4" customFormat="1" ht="12" thickBot="1">
      <c r="A46" s="412"/>
      <c r="B46" s="413"/>
      <c r="C46" s="413"/>
      <c r="D46" s="413"/>
      <c r="E46" s="413"/>
      <c r="F46" s="414"/>
      <c r="G46" s="419"/>
      <c r="H46" s="501"/>
      <c r="I46" s="501"/>
      <c r="J46" s="501"/>
      <c r="K46" s="501"/>
      <c r="L46" s="501"/>
      <c r="M46" s="501"/>
      <c r="N46" s="439"/>
      <c r="O46" s="68"/>
      <c r="P46" s="68"/>
    </row>
    <row r="47" spans="1:16" s="4" customFormat="1" ht="12.75" customHeight="1">
      <c r="A47" s="502" t="s">
        <v>192</v>
      </c>
      <c r="B47" s="503"/>
      <c r="C47" s="503"/>
      <c r="D47" s="503"/>
      <c r="E47" s="504"/>
      <c r="F47" s="258" t="s">
        <v>105</v>
      </c>
      <c r="G47" s="275">
        <v>850</v>
      </c>
      <c r="H47" s="426" t="s">
        <v>166</v>
      </c>
      <c r="I47" s="427"/>
      <c r="J47" s="427"/>
      <c r="K47" s="427"/>
      <c r="L47" s="428"/>
      <c r="M47" s="267" t="s">
        <v>121</v>
      </c>
      <c r="N47" s="268">
        <v>40064</v>
      </c>
      <c r="O47" s="68"/>
      <c r="P47" s="68"/>
    </row>
    <row r="48" spans="1:16" s="4" customFormat="1" ht="12.75" customHeight="1">
      <c r="A48" s="382" t="s">
        <v>192</v>
      </c>
      <c r="B48" s="370"/>
      <c r="C48" s="370"/>
      <c r="D48" s="370"/>
      <c r="E48" s="371"/>
      <c r="F48" s="258" t="s">
        <v>104</v>
      </c>
      <c r="G48" s="274">
        <v>850</v>
      </c>
      <c r="H48" s="423" t="s">
        <v>167</v>
      </c>
      <c r="I48" s="424"/>
      <c r="J48" s="424"/>
      <c r="K48" s="424"/>
      <c r="L48" s="425"/>
      <c r="M48" s="269" t="s">
        <v>120</v>
      </c>
      <c r="N48" s="270">
        <v>37878</v>
      </c>
      <c r="O48" s="68"/>
      <c r="P48" s="68"/>
    </row>
    <row r="49" spans="1:16" s="4" customFormat="1" ht="12.75" customHeight="1">
      <c r="A49" s="382" t="s">
        <v>192</v>
      </c>
      <c r="B49" s="370"/>
      <c r="C49" s="370"/>
      <c r="D49" s="370"/>
      <c r="E49" s="371"/>
      <c r="F49" s="259" t="s">
        <v>145</v>
      </c>
      <c r="G49" s="274">
        <v>850</v>
      </c>
      <c r="H49" s="391" t="s">
        <v>168</v>
      </c>
      <c r="I49" s="391"/>
      <c r="J49" s="391"/>
      <c r="K49" s="391"/>
      <c r="L49" s="392"/>
      <c r="M49" s="269" t="s">
        <v>121</v>
      </c>
      <c r="N49" s="270">
        <v>18543</v>
      </c>
      <c r="O49" s="68"/>
      <c r="P49" s="68"/>
    </row>
    <row r="50" spans="1:16" s="110" customFormat="1" ht="12.75" customHeight="1">
      <c r="A50" s="382" t="s">
        <v>192</v>
      </c>
      <c r="B50" s="370"/>
      <c r="C50" s="370"/>
      <c r="D50" s="370"/>
      <c r="E50" s="371"/>
      <c r="F50" s="260" t="s">
        <v>109</v>
      </c>
      <c r="G50" s="274">
        <v>850</v>
      </c>
      <c r="H50" s="385" t="s">
        <v>169</v>
      </c>
      <c r="I50" s="385"/>
      <c r="J50" s="385"/>
      <c r="K50" s="385"/>
      <c r="L50" s="386"/>
      <c r="M50" s="267" t="s">
        <v>170</v>
      </c>
      <c r="N50" s="268">
        <v>12471</v>
      </c>
      <c r="O50" s="109"/>
      <c r="P50" s="109"/>
    </row>
    <row r="51" spans="1:16" s="110" customFormat="1" ht="12.75" customHeight="1">
      <c r="A51" s="382" t="s">
        <v>192</v>
      </c>
      <c r="B51" s="370"/>
      <c r="C51" s="370"/>
      <c r="D51" s="370"/>
      <c r="E51" s="371"/>
      <c r="F51" s="260" t="s">
        <v>108</v>
      </c>
      <c r="G51" s="274">
        <v>850</v>
      </c>
      <c r="H51" s="391" t="s">
        <v>171</v>
      </c>
      <c r="I51" s="391"/>
      <c r="J51" s="391"/>
      <c r="K51" s="391"/>
      <c r="L51" s="392"/>
      <c r="M51" s="267" t="s">
        <v>115</v>
      </c>
      <c r="N51" s="268">
        <v>3125</v>
      </c>
      <c r="O51" s="109"/>
      <c r="P51" s="109"/>
    </row>
    <row r="52" spans="1:21" s="4" customFormat="1" ht="12.75" customHeight="1">
      <c r="A52" s="382" t="s">
        <v>192</v>
      </c>
      <c r="B52" s="495"/>
      <c r="C52" s="495"/>
      <c r="D52" s="495"/>
      <c r="E52" s="496"/>
      <c r="F52" s="260" t="s">
        <v>110</v>
      </c>
      <c r="G52" s="276">
        <v>850</v>
      </c>
      <c r="H52" s="389" t="s">
        <v>172</v>
      </c>
      <c r="I52" s="389"/>
      <c r="J52" s="389"/>
      <c r="K52" s="389"/>
      <c r="L52" s="390"/>
      <c r="M52" s="271" t="s">
        <v>117</v>
      </c>
      <c r="N52" s="272">
        <v>5000</v>
      </c>
      <c r="O52" s="420"/>
      <c r="P52" s="422"/>
      <c r="Q52" s="422"/>
      <c r="R52" s="421"/>
      <c r="S52" s="421"/>
      <c r="T52" s="80"/>
      <c r="U52" s="81"/>
    </row>
    <row r="53" spans="1:21" s="4" customFormat="1" ht="12.75" customHeight="1">
      <c r="A53" s="382" t="s">
        <v>192</v>
      </c>
      <c r="B53" s="370"/>
      <c r="C53" s="370"/>
      <c r="D53" s="370"/>
      <c r="E53" s="371"/>
      <c r="F53" s="260" t="s">
        <v>107</v>
      </c>
      <c r="G53" s="276">
        <v>850</v>
      </c>
      <c r="H53" s="389" t="s">
        <v>173</v>
      </c>
      <c r="I53" s="389"/>
      <c r="J53" s="389"/>
      <c r="K53" s="389"/>
      <c r="L53" s="390"/>
      <c r="M53" s="271" t="s">
        <v>115</v>
      </c>
      <c r="N53" s="272">
        <v>1435</v>
      </c>
      <c r="O53" s="420"/>
      <c r="P53" s="421"/>
      <c r="Q53" s="421"/>
      <c r="R53" s="421"/>
      <c r="S53" s="421"/>
      <c r="T53" s="80"/>
      <c r="U53" s="81"/>
    </row>
    <row r="54" spans="1:21" s="4" customFormat="1" ht="12.75" customHeight="1">
      <c r="A54" s="382" t="s">
        <v>189</v>
      </c>
      <c r="B54" s="385"/>
      <c r="C54" s="385"/>
      <c r="D54" s="385"/>
      <c r="E54" s="386"/>
      <c r="F54" s="259" t="s">
        <v>106</v>
      </c>
      <c r="G54" s="276">
        <v>15000</v>
      </c>
      <c r="H54" s="369" t="s">
        <v>174</v>
      </c>
      <c r="I54" s="370"/>
      <c r="J54" s="370"/>
      <c r="K54" s="370"/>
      <c r="L54" s="371"/>
      <c r="M54" s="269" t="s">
        <v>115</v>
      </c>
      <c r="N54" s="270">
        <v>288</v>
      </c>
      <c r="O54" s="420"/>
      <c r="P54" s="421"/>
      <c r="Q54" s="421"/>
      <c r="R54" s="421"/>
      <c r="S54" s="421"/>
      <c r="T54" s="80"/>
      <c r="U54" s="81"/>
    </row>
    <row r="55" spans="1:21" s="4" customFormat="1" ht="12.75" customHeight="1">
      <c r="A55" s="372" t="s">
        <v>146</v>
      </c>
      <c r="B55" s="373"/>
      <c r="C55" s="373"/>
      <c r="D55" s="373"/>
      <c r="E55" s="374"/>
      <c r="F55" s="261" t="s">
        <v>106</v>
      </c>
      <c r="G55" s="277">
        <v>350</v>
      </c>
      <c r="H55" s="369" t="s">
        <v>175</v>
      </c>
      <c r="I55" s="370"/>
      <c r="J55" s="370"/>
      <c r="K55" s="370"/>
      <c r="L55" s="371"/>
      <c r="M55" s="269" t="s">
        <v>116</v>
      </c>
      <c r="N55" s="270">
        <v>60</v>
      </c>
      <c r="O55" s="420"/>
      <c r="P55" s="421"/>
      <c r="Q55" s="421"/>
      <c r="R55" s="421"/>
      <c r="S55" s="421"/>
      <c r="T55" s="80"/>
      <c r="U55" s="81"/>
    </row>
    <row r="56" spans="1:19" s="4" customFormat="1" ht="12.75" customHeight="1">
      <c r="A56" s="382" t="s">
        <v>193</v>
      </c>
      <c r="B56" s="385"/>
      <c r="C56" s="385"/>
      <c r="D56" s="385"/>
      <c r="E56" s="386"/>
      <c r="F56" s="260" t="s">
        <v>145</v>
      </c>
      <c r="G56" s="274">
        <v>1450</v>
      </c>
      <c r="H56" s="369" t="s">
        <v>176</v>
      </c>
      <c r="I56" s="370"/>
      <c r="J56" s="370"/>
      <c r="K56" s="370"/>
      <c r="L56" s="371"/>
      <c r="M56" s="267" t="s">
        <v>116</v>
      </c>
      <c r="N56" s="268">
        <v>35</v>
      </c>
      <c r="O56" s="68"/>
      <c r="P56" s="69"/>
      <c r="Q56" s="70"/>
      <c r="S56" s="71"/>
    </row>
    <row r="57" spans="1:19" s="4" customFormat="1" ht="12.75" customHeight="1">
      <c r="A57" s="382" t="s">
        <v>193</v>
      </c>
      <c r="B57" s="385"/>
      <c r="C57" s="385"/>
      <c r="D57" s="385"/>
      <c r="E57" s="386"/>
      <c r="F57" s="262" t="s">
        <v>107</v>
      </c>
      <c r="G57" s="278">
        <v>1450</v>
      </c>
      <c r="H57" s="369" t="s">
        <v>177</v>
      </c>
      <c r="I57" s="370"/>
      <c r="J57" s="370"/>
      <c r="K57" s="370"/>
      <c r="L57" s="371"/>
      <c r="M57" s="269" t="s">
        <v>116</v>
      </c>
      <c r="N57" s="270">
        <v>700</v>
      </c>
      <c r="O57" s="68"/>
      <c r="P57" s="69"/>
      <c r="Q57" s="70"/>
      <c r="S57" s="71"/>
    </row>
    <row r="58" spans="1:19" s="85" customFormat="1" ht="12.75" customHeight="1">
      <c r="A58" s="378" t="s">
        <v>147</v>
      </c>
      <c r="B58" s="379"/>
      <c r="C58" s="379"/>
      <c r="D58" s="379"/>
      <c r="E58" s="380"/>
      <c r="F58" s="263" t="s">
        <v>110</v>
      </c>
      <c r="G58" s="279">
        <v>150</v>
      </c>
      <c r="H58" s="382" t="s">
        <v>118</v>
      </c>
      <c r="I58" s="370"/>
      <c r="J58" s="370"/>
      <c r="K58" s="370"/>
      <c r="L58" s="371"/>
      <c r="M58" s="273" t="s">
        <v>116</v>
      </c>
      <c r="N58" s="274">
        <v>3700</v>
      </c>
      <c r="O58" s="82"/>
      <c r="P58" s="83"/>
      <c r="Q58" s="84"/>
      <c r="S58" s="86"/>
    </row>
    <row r="59" spans="1:19" s="4" customFormat="1" ht="12.75" customHeight="1">
      <c r="A59" s="382" t="s">
        <v>148</v>
      </c>
      <c r="B59" s="383"/>
      <c r="C59" s="383"/>
      <c r="D59" s="383"/>
      <c r="E59" s="383"/>
      <c r="F59" s="260" t="s">
        <v>114</v>
      </c>
      <c r="G59" s="274">
        <v>350</v>
      </c>
      <c r="H59" s="382" t="s">
        <v>119</v>
      </c>
      <c r="I59" s="370"/>
      <c r="J59" s="370"/>
      <c r="K59" s="370"/>
      <c r="L59" s="371"/>
      <c r="M59" s="273" t="s">
        <v>116</v>
      </c>
      <c r="N59" s="274">
        <v>1700</v>
      </c>
      <c r="O59" s="68"/>
      <c r="P59" s="69"/>
      <c r="Q59" s="70"/>
      <c r="S59" s="71"/>
    </row>
    <row r="60" spans="1:19" s="4" customFormat="1" ht="12.75" customHeight="1">
      <c r="A60" s="388" t="s">
        <v>149</v>
      </c>
      <c r="B60" s="389"/>
      <c r="C60" s="389"/>
      <c r="D60" s="389"/>
      <c r="E60" s="390"/>
      <c r="F60" s="264" t="s">
        <v>109</v>
      </c>
      <c r="G60" s="272">
        <v>950</v>
      </c>
      <c r="H60" s="382" t="s">
        <v>178</v>
      </c>
      <c r="I60" s="370"/>
      <c r="J60" s="370"/>
      <c r="K60" s="370"/>
      <c r="L60" s="371"/>
      <c r="M60" s="273" t="s">
        <v>116</v>
      </c>
      <c r="N60" s="274">
        <v>900</v>
      </c>
      <c r="O60" s="68"/>
      <c r="P60" s="69"/>
      <c r="Q60" s="70"/>
      <c r="S60" s="71"/>
    </row>
    <row r="61" spans="1:19" s="4" customFormat="1" ht="12.75" customHeight="1">
      <c r="A61" s="378" t="s">
        <v>150</v>
      </c>
      <c r="B61" s="381"/>
      <c r="C61" s="381"/>
      <c r="D61" s="381"/>
      <c r="E61" s="387"/>
      <c r="F61" s="259" t="s">
        <v>112</v>
      </c>
      <c r="G61" s="276">
        <v>1450</v>
      </c>
      <c r="H61" s="369" t="s">
        <v>179</v>
      </c>
      <c r="I61" s="370"/>
      <c r="J61" s="370"/>
      <c r="K61" s="370"/>
      <c r="L61" s="371"/>
      <c r="M61" s="269" t="s">
        <v>121</v>
      </c>
      <c r="N61" s="270">
        <v>467</v>
      </c>
      <c r="O61" s="68"/>
      <c r="P61" s="69"/>
      <c r="Q61" s="70"/>
      <c r="S61" s="71"/>
    </row>
    <row r="62" spans="1:19" s="4" customFormat="1" ht="12.75" customHeight="1">
      <c r="A62" s="378" t="s">
        <v>150</v>
      </c>
      <c r="B62" s="381"/>
      <c r="C62" s="381"/>
      <c r="D62" s="381"/>
      <c r="E62" s="381"/>
      <c r="F62" s="259" t="s">
        <v>109</v>
      </c>
      <c r="G62" s="276">
        <v>1450</v>
      </c>
      <c r="H62" s="382" t="s">
        <v>180</v>
      </c>
      <c r="I62" s="495"/>
      <c r="J62" s="495"/>
      <c r="K62" s="495"/>
      <c r="L62" s="496"/>
      <c r="M62" s="267" t="s">
        <v>170</v>
      </c>
      <c r="N62" s="268">
        <v>750</v>
      </c>
      <c r="O62" s="68"/>
      <c r="P62" s="69"/>
      <c r="Q62" s="70"/>
      <c r="S62" s="71"/>
    </row>
    <row r="63" spans="1:19" s="4" customFormat="1" ht="12.75" customHeight="1">
      <c r="A63" s="382" t="s">
        <v>151</v>
      </c>
      <c r="B63" s="383"/>
      <c r="C63" s="383"/>
      <c r="D63" s="383"/>
      <c r="E63" s="384"/>
      <c r="F63" s="265" t="s">
        <v>106</v>
      </c>
      <c r="G63" s="280">
        <v>1450</v>
      </c>
      <c r="H63" s="369" t="s">
        <v>181</v>
      </c>
      <c r="I63" s="370"/>
      <c r="J63" s="370"/>
      <c r="K63" s="370"/>
      <c r="L63" s="371"/>
      <c r="M63" s="267" t="s">
        <v>182</v>
      </c>
      <c r="N63" s="268">
        <v>15785</v>
      </c>
      <c r="O63" s="68"/>
      <c r="P63" s="69"/>
      <c r="Q63" s="70"/>
      <c r="S63" s="71"/>
    </row>
    <row r="64" spans="1:19" s="4" customFormat="1" ht="12.75" customHeight="1">
      <c r="A64" s="378" t="s">
        <v>152</v>
      </c>
      <c r="B64" s="381"/>
      <c r="C64" s="381"/>
      <c r="D64" s="381"/>
      <c r="E64" s="381"/>
      <c r="F64" s="259" t="s">
        <v>105</v>
      </c>
      <c r="G64" s="276">
        <v>1450</v>
      </c>
      <c r="H64" s="369" t="s">
        <v>190</v>
      </c>
      <c r="I64" s="370"/>
      <c r="J64" s="370"/>
      <c r="K64" s="370"/>
      <c r="L64" s="371"/>
      <c r="M64" s="273" t="s">
        <v>117</v>
      </c>
      <c r="N64" s="270">
        <v>2600</v>
      </c>
      <c r="O64" s="68"/>
      <c r="P64" s="69"/>
      <c r="Q64" s="70"/>
      <c r="S64" s="71"/>
    </row>
    <row r="65" spans="1:19" s="4" customFormat="1" ht="12.75" customHeight="1">
      <c r="A65" s="382" t="s">
        <v>153</v>
      </c>
      <c r="B65" s="383"/>
      <c r="C65" s="383"/>
      <c r="D65" s="383"/>
      <c r="E65" s="384"/>
      <c r="F65" s="260" t="s">
        <v>113</v>
      </c>
      <c r="G65" s="280">
        <v>1450</v>
      </c>
      <c r="H65" s="372" t="s">
        <v>185</v>
      </c>
      <c r="I65" s="402"/>
      <c r="J65" s="402"/>
      <c r="K65" s="402"/>
      <c r="L65" s="403"/>
      <c r="M65" s="273"/>
      <c r="N65" s="274">
        <v>3000</v>
      </c>
      <c r="O65" s="68"/>
      <c r="P65" s="69"/>
      <c r="Q65" s="70"/>
      <c r="S65" s="71"/>
    </row>
    <row r="66" spans="1:19" s="114" customFormat="1" ht="12.75" customHeight="1">
      <c r="A66" s="369" t="s">
        <v>194</v>
      </c>
      <c r="B66" s="391"/>
      <c r="C66" s="391"/>
      <c r="D66" s="391"/>
      <c r="E66" s="392"/>
      <c r="F66" s="266" t="s">
        <v>109</v>
      </c>
      <c r="G66" s="274">
        <v>750</v>
      </c>
      <c r="H66" s="382"/>
      <c r="I66" s="370"/>
      <c r="J66" s="370"/>
      <c r="K66" s="370"/>
      <c r="L66" s="371"/>
      <c r="M66" s="273"/>
      <c r="N66" s="274"/>
      <c r="O66" s="111"/>
      <c r="P66" s="112"/>
      <c r="Q66" s="113"/>
      <c r="S66" s="115"/>
    </row>
    <row r="67" spans="1:19" s="114" customFormat="1" ht="12.75" customHeight="1">
      <c r="A67" s="369" t="s">
        <v>194</v>
      </c>
      <c r="B67" s="370"/>
      <c r="C67" s="370"/>
      <c r="D67" s="370"/>
      <c r="E67" s="371"/>
      <c r="F67" s="266" t="s">
        <v>108</v>
      </c>
      <c r="G67" s="274">
        <v>750</v>
      </c>
      <c r="H67" s="399"/>
      <c r="I67" s="400"/>
      <c r="J67" s="400"/>
      <c r="K67" s="400"/>
      <c r="L67" s="401"/>
      <c r="M67" s="239"/>
      <c r="N67" s="234"/>
      <c r="O67" s="111"/>
      <c r="P67" s="112"/>
      <c r="Q67" s="113"/>
      <c r="S67" s="115"/>
    </row>
    <row r="68" spans="1:19" s="114" customFormat="1" ht="12.75" customHeight="1">
      <c r="A68" s="369" t="s">
        <v>154</v>
      </c>
      <c r="B68" s="370"/>
      <c r="C68" s="370"/>
      <c r="D68" s="370"/>
      <c r="E68" s="371"/>
      <c r="F68" s="266" t="s">
        <v>110</v>
      </c>
      <c r="G68" s="274">
        <v>3000</v>
      </c>
      <c r="H68" s="399"/>
      <c r="I68" s="400"/>
      <c r="J68" s="400"/>
      <c r="K68" s="400"/>
      <c r="L68" s="401"/>
      <c r="M68" s="239"/>
      <c r="N68" s="234"/>
      <c r="O68" s="111"/>
      <c r="P68" s="112"/>
      <c r="Q68" s="113"/>
      <c r="S68" s="115"/>
    </row>
    <row r="69" spans="1:19" s="114" customFormat="1" ht="12.75" customHeight="1">
      <c r="A69" s="369" t="s">
        <v>155</v>
      </c>
      <c r="B69" s="370"/>
      <c r="C69" s="370"/>
      <c r="D69" s="370"/>
      <c r="E69" s="371"/>
      <c r="F69" s="266" t="s">
        <v>104</v>
      </c>
      <c r="G69" s="274">
        <v>800</v>
      </c>
      <c r="H69" s="399"/>
      <c r="I69" s="400"/>
      <c r="J69" s="400"/>
      <c r="K69" s="400"/>
      <c r="L69" s="401"/>
      <c r="M69" s="239"/>
      <c r="N69" s="234"/>
      <c r="O69" s="111"/>
      <c r="P69" s="112"/>
      <c r="Q69" s="113"/>
      <c r="S69" s="115"/>
    </row>
    <row r="70" spans="1:19" s="114" customFormat="1" ht="12.75" customHeight="1">
      <c r="A70" s="369" t="s">
        <v>156</v>
      </c>
      <c r="B70" s="370"/>
      <c r="C70" s="370"/>
      <c r="D70" s="370"/>
      <c r="E70" s="371"/>
      <c r="F70" s="266" t="s">
        <v>106</v>
      </c>
      <c r="G70" s="274">
        <v>450</v>
      </c>
      <c r="H70" s="399"/>
      <c r="I70" s="400"/>
      <c r="J70" s="400"/>
      <c r="K70" s="400"/>
      <c r="L70" s="401"/>
      <c r="M70" s="239"/>
      <c r="N70" s="234"/>
      <c r="O70" s="111"/>
      <c r="P70" s="112"/>
      <c r="Q70" s="113"/>
      <c r="S70" s="115"/>
    </row>
    <row r="71" spans="1:19" s="114" customFormat="1" ht="12.75" customHeight="1">
      <c r="A71" s="369" t="s">
        <v>157</v>
      </c>
      <c r="B71" s="370"/>
      <c r="C71" s="370"/>
      <c r="D71" s="370"/>
      <c r="E71" s="371"/>
      <c r="F71" s="266" t="s">
        <v>111</v>
      </c>
      <c r="G71" s="274">
        <v>600</v>
      </c>
      <c r="H71" s="399"/>
      <c r="I71" s="400"/>
      <c r="J71" s="400"/>
      <c r="K71" s="400"/>
      <c r="L71" s="401"/>
      <c r="M71" s="239"/>
      <c r="N71" s="234"/>
      <c r="O71" s="111"/>
      <c r="P71" s="112"/>
      <c r="Q71" s="113"/>
      <c r="S71" s="115"/>
    </row>
    <row r="72" spans="1:19" s="114" customFormat="1" ht="12.75" customHeight="1">
      <c r="A72" s="369" t="s">
        <v>158</v>
      </c>
      <c r="B72" s="370"/>
      <c r="C72" s="370"/>
      <c r="D72" s="370"/>
      <c r="E72" s="371"/>
      <c r="F72" s="266" t="s">
        <v>113</v>
      </c>
      <c r="G72" s="274">
        <v>350</v>
      </c>
      <c r="H72" s="399"/>
      <c r="I72" s="400"/>
      <c r="J72" s="400"/>
      <c r="K72" s="400"/>
      <c r="L72" s="401"/>
      <c r="M72" s="239"/>
      <c r="N72" s="234"/>
      <c r="O72" s="111"/>
      <c r="P72" s="112"/>
      <c r="Q72" s="113"/>
      <c r="S72" s="115"/>
    </row>
    <row r="73" spans="1:19" s="114" customFormat="1" ht="12.75" customHeight="1">
      <c r="A73" s="369" t="s">
        <v>159</v>
      </c>
      <c r="B73" s="370"/>
      <c r="C73" s="370"/>
      <c r="D73" s="370"/>
      <c r="E73" s="371"/>
      <c r="F73" s="266" t="s">
        <v>114</v>
      </c>
      <c r="G73" s="281">
        <v>450</v>
      </c>
      <c r="H73" s="399"/>
      <c r="I73" s="400"/>
      <c r="J73" s="400"/>
      <c r="K73" s="400"/>
      <c r="L73" s="401"/>
      <c r="M73" s="239"/>
      <c r="N73" s="234"/>
      <c r="O73" s="111"/>
      <c r="P73" s="112"/>
      <c r="Q73" s="113"/>
      <c r="S73" s="115"/>
    </row>
    <row r="74" spans="1:19" s="114" customFormat="1" ht="12.75" customHeight="1">
      <c r="A74" s="369" t="s">
        <v>160</v>
      </c>
      <c r="B74" s="370"/>
      <c r="C74" s="370"/>
      <c r="D74" s="370"/>
      <c r="E74" s="371"/>
      <c r="F74" s="266" t="s">
        <v>161</v>
      </c>
      <c r="G74" s="281">
        <v>850</v>
      </c>
      <c r="H74" s="399"/>
      <c r="I74" s="400"/>
      <c r="J74" s="400"/>
      <c r="K74" s="400"/>
      <c r="L74" s="401"/>
      <c r="M74" s="239"/>
      <c r="N74" s="234"/>
      <c r="O74" s="111"/>
      <c r="P74" s="112"/>
      <c r="Q74" s="113"/>
      <c r="S74" s="115"/>
    </row>
    <row r="75" spans="1:19" s="114" customFormat="1" ht="12.75" customHeight="1">
      <c r="A75" s="382" t="s">
        <v>162</v>
      </c>
      <c r="B75" s="370"/>
      <c r="C75" s="370"/>
      <c r="D75" s="370"/>
      <c r="E75" s="371"/>
      <c r="F75" s="266" t="s">
        <v>112</v>
      </c>
      <c r="G75" s="274">
        <v>600</v>
      </c>
      <c r="H75" s="399"/>
      <c r="I75" s="400"/>
      <c r="J75" s="400"/>
      <c r="K75" s="400"/>
      <c r="L75" s="401"/>
      <c r="M75" s="239"/>
      <c r="N75" s="234"/>
      <c r="O75" s="111"/>
      <c r="P75" s="112"/>
      <c r="Q75" s="113"/>
      <c r="S75" s="115"/>
    </row>
    <row r="76" spans="1:19" s="114" customFormat="1" ht="12.75" customHeight="1">
      <c r="A76" s="369" t="s">
        <v>163</v>
      </c>
      <c r="B76" s="370"/>
      <c r="C76" s="370"/>
      <c r="D76" s="370"/>
      <c r="E76" s="371"/>
      <c r="F76" s="266" t="s">
        <v>164</v>
      </c>
      <c r="G76" s="274">
        <v>600</v>
      </c>
      <c r="H76" s="399"/>
      <c r="I76" s="400"/>
      <c r="J76" s="400"/>
      <c r="K76" s="400"/>
      <c r="L76" s="401"/>
      <c r="M76" s="239"/>
      <c r="N76" s="234"/>
      <c r="O76" s="111"/>
      <c r="P76" s="112"/>
      <c r="Q76" s="113"/>
      <c r="S76" s="115"/>
    </row>
    <row r="77" spans="1:19" s="114" customFormat="1" ht="12.75" customHeight="1">
      <c r="A77" s="369" t="s">
        <v>165</v>
      </c>
      <c r="B77" s="370"/>
      <c r="C77" s="370"/>
      <c r="D77" s="370"/>
      <c r="E77" s="371"/>
      <c r="F77" s="266" t="s">
        <v>112</v>
      </c>
      <c r="G77" s="274">
        <v>150</v>
      </c>
      <c r="H77" s="399"/>
      <c r="I77" s="400"/>
      <c r="J77" s="400"/>
      <c r="K77" s="400"/>
      <c r="L77" s="401"/>
      <c r="M77" s="239"/>
      <c r="N77" s="234"/>
      <c r="O77" s="111"/>
      <c r="P77" s="112"/>
      <c r="Q77" s="113"/>
      <c r="S77" s="115"/>
    </row>
    <row r="78" spans="1:19" s="114" customFormat="1" ht="12.75" customHeight="1">
      <c r="A78" s="236"/>
      <c r="B78" s="237"/>
      <c r="C78" s="237"/>
      <c r="D78" s="237"/>
      <c r="E78" s="238"/>
      <c r="F78" s="235"/>
      <c r="G78" s="234"/>
      <c r="H78" s="399"/>
      <c r="I78" s="400"/>
      <c r="J78" s="400"/>
      <c r="K78" s="400"/>
      <c r="L78" s="401"/>
      <c r="M78" s="239"/>
      <c r="N78" s="234"/>
      <c r="O78" s="111"/>
      <c r="P78" s="112"/>
      <c r="Q78" s="113"/>
      <c r="S78" s="115"/>
    </row>
    <row r="79" spans="1:19" s="114" customFormat="1" ht="12.75" customHeight="1">
      <c r="A79" s="382" t="s">
        <v>183</v>
      </c>
      <c r="B79" s="370"/>
      <c r="C79" s="370"/>
      <c r="D79" s="370"/>
      <c r="E79" s="371"/>
      <c r="F79" s="260"/>
      <c r="G79" s="274">
        <v>4060</v>
      </c>
      <c r="H79" s="372"/>
      <c r="I79" s="402"/>
      <c r="J79" s="402"/>
      <c r="K79" s="402"/>
      <c r="L79" s="403"/>
      <c r="M79" s="273"/>
      <c r="N79" s="274"/>
      <c r="O79" s="111"/>
      <c r="P79" s="112"/>
      <c r="Q79" s="113"/>
      <c r="S79" s="115"/>
    </row>
    <row r="80" spans="1:19" s="4" customFormat="1" ht="12.75" customHeight="1" thickBot="1">
      <c r="A80" s="375" t="s">
        <v>184</v>
      </c>
      <c r="B80" s="376"/>
      <c r="C80" s="376"/>
      <c r="D80" s="376"/>
      <c r="E80" s="377"/>
      <c r="F80" s="287"/>
      <c r="G80" s="288">
        <v>50750</v>
      </c>
      <c r="H80" s="375"/>
      <c r="I80" s="376"/>
      <c r="J80" s="376"/>
      <c r="K80" s="376"/>
      <c r="L80" s="377"/>
      <c r="M80" s="289"/>
      <c r="N80" s="290"/>
      <c r="O80" s="68"/>
      <c r="P80" s="69"/>
      <c r="Q80" s="70"/>
      <c r="S80" s="71"/>
    </row>
    <row r="81" spans="1:19" s="4" customFormat="1" ht="12.75" customHeight="1">
      <c r="A81" s="393" t="s">
        <v>87</v>
      </c>
      <c r="B81" s="394"/>
      <c r="C81" s="394"/>
      <c r="D81" s="394"/>
      <c r="E81" s="395"/>
      <c r="F81" s="291"/>
      <c r="G81" s="292">
        <f>SUM(G47:G80)</f>
        <v>97060</v>
      </c>
      <c r="H81" s="498" t="s">
        <v>86</v>
      </c>
      <c r="I81" s="498"/>
      <c r="J81" s="498"/>
      <c r="K81" s="498"/>
      <c r="L81" s="499"/>
      <c r="M81" s="293"/>
      <c r="N81" s="294">
        <f>SUM(N47:N80)</f>
        <v>148501</v>
      </c>
      <c r="O81" s="68"/>
      <c r="P81" s="69"/>
      <c r="Q81" s="70"/>
      <c r="S81" s="71"/>
    </row>
    <row r="82" spans="1:19" s="4" customFormat="1" ht="12.75" customHeight="1">
      <c r="A82" s="282" t="s">
        <v>122</v>
      </c>
      <c r="B82" s="283"/>
      <c r="C82" s="283"/>
      <c r="D82" s="283"/>
      <c r="E82" s="284"/>
      <c r="F82" s="257"/>
      <c r="G82" s="285">
        <f>SUM(G81-G83)</f>
        <v>97060</v>
      </c>
      <c r="H82" s="282" t="s">
        <v>122</v>
      </c>
      <c r="I82" s="207"/>
      <c r="J82" s="207"/>
      <c r="K82" s="207"/>
      <c r="L82" s="208"/>
      <c r="M82" s="286"/>
      <c r="N82" s="87">
        <f>SUM(N81-N83)</f>
        <v>73501</v>
      </c>
      <c r="O82" s="68"/>
      <c r="P82" s="69"/>
      <c r="Q82" s="70"/>
      <c r="S82" s="71"/>
    </row>
    <row r="83" spans="1:19" s="4" customFormat="1" ht="12.75" customHeight="1" thickBot="1">
      <c r="A83" s="295" t="s">
        <v>123</v>
      </c>
      <c r="B83" s="296"/>
      <c r="C83" s="296"/>
      <c r="D83" s="296"/>
      <c r="E83" s="297"/>
      <c r="F83" s="298"/>
      <c r="G83" s="206">
        <v>0</v>
      </c>
      <c r="H83" s="295" t="s">
        <v>191</v>
      </c>
      <c r="I83" s="209"/>
      <c r="J83" s="209"/>
      <c r="K83" s="209"/>
      <c r="L83" s="210"/>
      <c r="M83" s="299"/>
      <c r="N83" s="300">
        <v>75000</v>
      </c>
      <c r="O83" s="68"/>
      <c r="P83" s="69"/>
      <c r="Q83" s="70"/>
      <c r="S83" s="71"/>
    </row>
    <row r="84" spans="1:19" s="4" customFormat="1" ht="12.75" customHeight="1">
      <c r="A84" s="508" t="s">
        <v>186</v>
      </c>
      <c r="B84" s="509"/>
      <c r="C84" s="509"/>
      <c r="D84" s="509"/>
      <c r="E84" s="510"/>
      <c r="F84" s="303"/>
      <c r="G84" s="256">
        <v>32702</v>
      </c>
      <c r="H84" s="406" t="s">
        <v>188</v>
      </c>
      <c r="I84" s="407"/>
      <c r="J84" s="407"/>
      <c r="K84" s="407"/>
      <c r="L84" s="408"/>
      <c r="M84" s="301"/>
      <c r="N84" s="304">
        <v>78900</v>
      </c>
      <c r="O84" s="68"/>
      <c r="P84" s="69"/>
      <c r="Q84" s="70"/>
      <c r="S84" s="71"/>
    </row>
    <row r="85" spans="1:19" s="4" customFormat="1" ht="12.75" customHeight="1">
      <c r="A85" s="511" t="s">
        <v>187</v>
      </c>
      <c r="B85" s="512"/>
      <c r="C85" s="512"/>
      <c r="D85" s="512"/>
      <c r="E85" s="513"/>
      <c r="F85" s="255"/>
      <c r="G85" s="256">
        <v>19000</v>
      </c>
      <c r="H85" s="505"/>
      <c r="I85" s="506"/>
      <c r="J85" s="506"/>
      <c r="K85" s="506"/>
      <c r="L85" s="507"/>
      <c r="M85" s="302"/>
      <c r="N85" s="285"/>
      <c r="O85" s="68"/>
      <c r="P85" s="69"/>
      <c r="Q85" s="70"/>
      <c r="S85" s="71"/>
    </row>
    <row r="86" spans="1:19" s="4" customFormat="1" ht="12.75" customHeight="1" thickBot="1">
      <c r="A86" s="396"/>
      <c r="B86" s="397"/>
      <c r="C86" s="397"/>
      <c r="D86" s="397"/>
      <c r="E86" s="398"/>
      <c r="F86" s="204"/>
      <c r="G86" s="180"/>
      <c r="H86" s="404"/>
      <c r="I86" s="404"/>
      <c r="J86" s="404"/>
      <c r="K86" s="404"/>
      <c r="L86" s="405"/>
      <c r="M86" s="205"/>
      <c r="N86" s="206"/>
      <c r="O86" s="68"/>
      <c r="P86" s="69"/>
      <c r="Q86" s="70"/>
      <c r="S86" s="71"/>
    </row>
    <row r="87" spans="1:19" s="4" customFormat="1" ht="12.75" customHeight="1">
      <c r="A87" s="198"/>
      <c r="B87" s="198"/>
      <c r="C87" s="198"/>
      <c r="D87" s="198"/>
      <c r="E87" s="198"/>
      <c r="F87" s="178"/>
      <c r="G87" s="199"/>
      <c r="H87" s="200"/>
      <c r="I87" s="189"/>
      <c r="J87" s="189"/>
      <c r="K87" s="189"/>
      <c r="L87" s="189"/>
      <c r="M87" s="179"/>
      <c r="N87" s="177"/>
      <c r="O87" s="68"/>
      <c r="P87" s="69"/>
      <c r="Q87" s="70"/>
      <c r="S87" s="71"/>
    </row>
    <row r="88" spans="1:18" ht="13.5" thickBot="1">
      <c r="A88" s="73" t="s">
        <v>80</v>
      </c>
      <c r="B88" s="3"/>
      <c r="C88" s="3"/>
      <c r="D88" s="3"/>
      <c r="E88" s="3"/>
      <c r="F88" s="3"/>
      <c r="G88" s="3"/>
      <c r="H88" s="3"/>
      <c r="R88"/>
    </row>
    <row r="89" spans="1:18" ht="11.25" customHeight="1">
      <c r="A89" s="448" t="s">
        <v>39</v>
      </c>
      <c r="B89" s="449"/>
      <c r="C89" s="449"/>
      <c r="D89" s="450"/>
      <c r="E89" s="364" t="s">
        <v>37</v>
      </c>
      <c r="F89" s="365"/>
      <c r="G89" s="366"/>
      <c r="H89" s="448" t="s">
        <v>40</v>
      </c>
      <c r="I89" s="449"/>
      <c r="J89" s="449"/>
      <c r="K89" s="450"/>
      <c r="L89" s="489" t="s">
        <v>37</v>
      </c>
      <c r="M89" s="490"/>
      <c r="N89" s="491"/>
      <c r="O89"/>
      <c r="P89"/>
      <c r="R89"/>
    </row>
    <row r="90" spans="1:18" ht="9.75" customHeight="1" thickBot="1">
      <c r="A90" s="451"/>
      <c r="B90" s="452"/>
      <c r="C90" s="452"/>
      <c r="D90" s="453"/>
      <c r="E90" s="146" t="s">
        <v>82</v>
      </c>
      <c r="F90" s="367" t="s">
        <v>83</v>
      </c>
      <c r="G90" s="368"/>
      <c r="H90" s="451"/>
      <c r="I90" s="452"/>
      <c r="J90" s="452"/>
      <c r="K90" s="453"/>
      <c r="L90" s="492"/>
      <c r="M90" s="493"/>
      <c r="N90" s="494"/>
      <c r="O90"/>
      <c r="P90"/>
      <c r="R90"/>
    </row>
    <row r="91" spans="1:18" ht="12.75">
      <c r="A91" s="362" t="s">
        <v>41</v>
      </c>
      <c r="B91" s="363"/>
      <c r="C91" s="363"/>
      <c r="D91" s="363"/>
      <c r="E91" s="247">
        <v>15250</v>
      </c>
      <c r="F91" s="341">
        <v>65000</v>
      </c>
      <c r="G91" s="342"/>
      <c r="H91" s="357" t="s">
        <v>42</v>
      </c>
      <c r="I91" s="358"/>
      <c r="J91" s="358"/>
      <c r="K91" s="359"/>
      <c r="L91" s="348">
        <v>15000</v>
      </c>
      <c r="M91" s="349"/>
      <c r="N91" s="350"/>
      <c r="O91"/>
      <c r="P91"/>
      <c r="R91"/>
    </row>
    <row r="92" spans="1:18" ht="12.75">
      <c r="A92" s="327" t="s">
        <v>84</v>
      </c>
      <c r="B92" s="328"/>
      <c r="C92" s="328"/>
      <c r="D92" s="328"/>
      <c r="E92" s="248">
        <v>2500</v>
      </c>
      <c r="F92" s="341">
        <v>1500</v>
      </c>
      <c r="G92" s="342"/>
      <c r="H92" s="327"/>
      <c r="I92" s="328"/>
      <c r="J92" s="328"/>
      <c r="K92" s="328"/>
      <c r="L92" s="351"/>
      <c r="M92" s="352"/>
      <c r="N92" s="353"/>
      <c r="O92"/>
      <c r="P92"/>
      <c r="R92"/>
    </row>
    <row r="93" spans="1:18" ht="12.75">
      <c r="A93" s="327" t="s">
        <v>43</v>
      </c>
      <c r="B93" s="328"/>
      <c r="C93" s="328"/>
      <c r="D93" s="328"/>
      <c r="E93" s="248"/>
      <c r="F93" s="341">
        <v>5000</v>
      </c>
      <c r="G93" s="342"/>
      <c r="H93" s="327"/>
      <c r="I93" s="328"/>
      <c r="J93" s="328"/>
      <c r="K93" s="328"/>
      <c r="L93" s="351"/>
      <c r="M93" s="352"/>
      <c r="N93" s="353"/>
      <c r="O93"/>
      <c r="P93"/>
      <c r="R93"/>
    </row>
    <row r="94" spans="1:18" ht="12.75">
      <c r="A94" s="456" t="s">
        <v>44</v>
      </c>
      <c r="B94" s="457"/>
      <c r="C94" s="457"/>
      <c r="D94" s="458"/>
      <c r="E94" s="249"/>
      <c r="F94" s="343">
        <v>7500</v>
      </c>
      <c r="G94" s="344"/>
      <c r="H94" s="327"/>
      <c r="I94" s="328"/>
      <c r="J94" s="328"/>
      <c r="K94" s="328"/>
      <c r="L94" s="351"/>
      <c r="M94" s="352"/>
      <c r="N94" s="353"/>
      <c r="O94"/>
      <c r="P94"/>
      <c r="R94"/>
    </row>
    <row r="95" spans="1:18" ht="13.5" thickBot="1">
      <c r="A95" s="329" t="s">
        <v>85</v>
      </c>
      <c r="B95" s="330"/>
      <c r="C95" s="330"/>
      <c r="D95" s="331"/>
      <c r="E95" s="250"/>
      <c r="F95" s="334">
        <v>6000</v>
      </c>
      <c r="G95" s="335"/>
      <c r="H95" s="360"/>
      <c r="I95" s="361"/>
      <c r="J95" s="361"/>
      <c r="K95" s="361"/>
      <c r="L95" s="354"/>
      <c r="M95" s="355"/>
      <c r="N95" s="356"/>
      <c r="O95"/>
      <c r="P95"/>
      <c r="R95"/>
    </row>
    <row r="96" spans="1:14" s="75" customFormat="1" ht="16.5" customHeight="1" thickBot="1">
      <c r="A96" s="477" t="s">
        <v>45</v>
      </c>
      <c r="B96" s="478"/>
      <c r="C96" s="478"/>
      <c r="D96" s="479"/>
      <c r="E96" s="147">
        <f>SUM(E91:E95)</f>
        <v>17750</v>
      </c>
      <c r="F96" s="332">
        <f>SUM(F91:G95,L91:N95)</f>
        <v>100000</v>
      </c>
      <c r="G96" s="333"/>
      <c r="H96" s="74"/>
      <c r="I96" s="74"/>
      <c r="J96" s="74"/>
      <c r="K96" s="74"/>
      <c r="L96" s="74"/>
      <c r="M96" s="74"/>
      <c r="N96" s="74"/>
    </row>
    <row r="97" spans="1:14" s="75" customFormat="1" ht="3" customHeight="1">
      <c r="A97" s="119"/>
      <c r="B97" s="120"/>
      <c r="C97" s="120"/>
      <c r="D97" s="120"/>
      <c r="E97" s="121"/>
      <c r="F97" s="121"/>
      <c r="G97" s="121"/>
      <c r="H97" s="74"/>
      <c r="I97" s="74"/>
      <c r="J97" s="74"/>
      <c r="K97" s="74"/>
      <c r="L97" s="74"/>
      <c r="M97" s="74"/>
      <c r="N97" s="74"/>
    </row>
    <row r="98" spans="8:18" ht="10.5" customHeight="1" thickBot="1">
      <c r="H98" s="3"/>
      <c r="J98" s="68" t="s">
        <v>48</v>
      </c>
      <c r="O98"/>
      <c r="P98"/>
      <c r="R98"/>
    </row>
    <row r="99" spans="1:14" s="76" customFormat="1" ht="13.5" customHeight="1">
      <c r="A99" s="338" t="s">
        <v>46</v>
      </c>
      <c r="B99" s="472" t="s">
        <v>134</v>
      </c>
      <c r="C99" s="480" t="s">
        <v>133</v>
      </c>
      <c r="D99" s="481"/>
      <c r="E99" s="481"/>
      <c r="F99" s="481"/>
      <c r="G99" s="481"/>
      <c r="H99" s="481"/>
      <c r="I99" s="482"/>
      <c r="J99" s="345" t="s">
        <v>135</v>
      </c>
      <c r="K99" s="3"/>
      <c r="L99" s="3"/>
      <c r="M99" s="3"/>
      <c r="N99"/>
    </row>
    <row r="100" spans="1:14" s="76" customFormat="1" ht="15.75" customHeight="1">
      <c r="A100" s="339"/>
      <c r="B100" s="473"/>
      <c r="C100" s="487" t="s">
        <v>47</v>
      </c>
      <c r="D100" s="484" t="s">
        <v>78</v>
      </c>
      <c r="E100" s="485"/>
      <c r="F100" s="485"/>
      <c r="G100" s="485"/>
      <c r="H100" s="485"/>
      <c r="I100" s="486"/>
      <c r="J100" s="346"/>
      <c r="K100" s="3"/>
      <c r="L100" s="3"/>
      <c r="M100" s="72"/>
      <c r="N100"/>
    </row>
    <row r="101" spans="1:14" s="76" customFormat="1" ht="9" customHeight="1" thickBot="1">
      <c r="A101" s="340"/>
      <c r="B101" s="474"/>
      <c r="C101" s="488"/>
      <c r="D101" s="89">
        <v>1</v>
      </c>
      <c r="E101" s="89">
        <v>2</v>
      </c>
      <c r="F101" s="89">
        <v>3</v>
      </c>
      <c r="G101" s="89">
        <v>4</v>
      </c>
      <c r="H101" s="89">
        <v>5</v>
      </c>
      <c r="I101" s="90">
        <v>6</v>
      </c>
      <c r="J101" s="347"/>
      <c r="K101" s="74"/>
      <c r="L101" s="74"/>
      <c r="M101" s="74"/>
      <c r="N101"/>
    </row>
    <row r="102" spans="1:14" s="76" customFormat="1" ht="15" customHeight="1" thickBot="1">
      <c r="A102" s="242">
        <v>11846199</v>
      </c>
      <c r="B102" s="243">
        <v>1655743</v>
      </c>
      <c r="C102" s="244">
        <f>SUM(D102:I102)</f>
        <v>155400</v>
      </c>
      <c r="D102" s="243">
        <v>6200</v>
      </c>
      <c r="E102" s="243">
        <v>62460</v>
      </c>
      <c r="F102" s="243">
        <v>170</v>
      </c>
      <c r="G102" s="243">
        <v>970</v>
      </c>
      <c r="H102" s="243">
        <v>6700</v>
      </c>
      <c r="I102" s="245">
        <v>78900</v>
      </c>
      <c r="J102" s="246">
        <f>SUM(A102-B102-C102)</f>
        <v>10035056</v>
      </c>
      <c r="K102" s="3"/>
      <c r="L102" s="3"/>
      <c r="M102" s="3"/>
      <c r="N102"/>
    </row>
    <row r="103" spans="12:18" ht="12.75" customHeight="1" thickBot="1">
      <c r="L103" s="68" t="s">
        <v>48</v>
      </c>
      <c r="N103"/>
      <c r="R103"/>
    </row>
    <row r="104" spans="1:18" s="78" customFormat="1" ht="12.75">
      <c r="A104" s="475" t="s">
        <v>49</v>
      </c>
      <c r="B104" s="336" t="s">
        <v>140</v>
      </c>
      <c r="C104" s="436" t="s">
        <v>130</v>
      </c>
      <c r="D104" s="446"/>
      <c r="E104" s="446"/>
      <c r="F104" s="446"/>
      <c r="G104" s="336" t="s">
        <v>141</v>
      </c>
      <c r="H104" s="483" t="s">
        <v>50</v>
      </c>
      <c r="I104" s="436" t="s">
        <v>136</v>
      </c>
      <c r="J104" s="446"/>
      <c r="K104" s="446"/>
      <c r="L104" s="447"/>
      <c r="M104" s="3"/>
      <c r="N104" s="77"/>
      <c r="O104" s="77"/>
      <c r="P104" s="77"/>
      <c r="R104" s="79"/>
    </row>
    <row r="105" spans="1:18" s="78" customFormat="1" ht="18.75" thickBot="1">
      <c r="A105" s="476"/>
      <c r="B105" s="337"/>
      <c r="C105" s="94" t="s">
        <v>94</v>
      </c>
      <c r="D105" s="94" t="s">
        <v>51</v>
      </c>
      <c r="E105" s="94" t="s">
        <v>52</v>
      </c>
      <c r="F105" s="158" t="s">
        <v>95</v>
      </c>
      <c r="G105" s="337"/>
      <c r="H105" s="337"/>
      <c r="I105" s="95" t="s">
        <v>142</v>
      </c>
      <c r="J105" s="95" t="s">
        <v>51</v>
      </c>
      <c r="K105" s="95" t="s">
        <v>52</v>
      </c>
      <c r="L105" s="96" t="s">
        <v>143</v>
      </c>
      <c r="M105" s="3"/>
      <c r="N105" s="77"/>
      <c r="O105" s="77"/>
      <c r="P105" s="77"/>
      <c r="R105" s="79"/>
    </row>
    <row r="106" spans="1:18" s="78" customFormat="1" ht="12.75">
      <c r="A106" s="125" t="s">
        <v>53</v>
      </c>
      <c r="B106" s="126">
        <f>SUM(B107:B110)</f>
        <v>171468</v>
      </c>
      <c r="C106" s="197" t="s">
        <v>129</v>
      </c>
      <c r="D106" s="203" t="s">
        <v>129</v>
      </c>
      <c r="E106" s="203" t="s">
        <v>129</v>
      </c>
      <c r="F106" s="202" t="s">
        <v>129</v>
      </c>
      <c r="G106" s="126">
        <f>SUM(G107:G110)</f>
        <v>228672</v>
      </c>
      <c r="H106" s="195" t="s">
        <v>129</v>
      </c>
      <c r="I106" s="197" t="s">
        <v>129</v>
      </c>
      <c r="J106" s="203" t="s">
        <v>129</v>
      </c>
      <c r="K106" s="203" t="s">
        <v>129</v>
      </c>
      <c r="L106" s="196" t="s">
        <v>129</v>
      </c>
      <c r="M106" s="3"/>
      <c r="N106" s="77"/>
      <c r="O106" s="77"/>
      <c r="P106" s="77"/>
      <c r="R106" s="79"/>
    </row>
    <row r="107" spans="1:18" s="78" customFormat="1" ht="12.75">
      <c r="A107" s="127" t="s">
        <v>54</v>
      </c>
      <c r="B107" s="128">
        <v>20203</v>
      </c>
      <c r="C107" s="129">
        <v>17698</v>
      </c>
      <c r="D107" s="130">
        <v>6506</v>
      </c>
      <c r="E107" s="130">
        <v>3500</v>
      </c>
      <c r="F107" s="142">
        <f>C107+D107-E107</f>
        <v>20704</v>
      </c>
      <c r="G107" s="128">
        <v>24220</v>
      </c>
      <c r="H107" s="128">
        <f>G107-F107</f>
        <v>3516</v>
      </c>
      <c r="I107" s="305">
        <f>F107</f>
        <v>20704</v>
      </c>
      <c r="J107" s="306">
        <v>2781</v>
      </c>
      <c r="K107" s="306">
        <v>3500</v>
      </c>
      <c r="L107" s="307">
        <f>I107+J107-K107</f>
        <v>19985</v>
      </c>
      <c r="M107" s="3"/>
      <c r="N107" s="77"/>
      <c r="O107" s="77"/>
      <c r="P107" s="77"/>
      <c r="R107" s="79"/>
    </row>
    <row r="108" spans="1:18" s="78" customFormat="1" ht="12.75">
      <c r="A108" s="127" t="s">
        <v>55</v>
      </c>
      <c r="B108" s="128">
        <v>1556</v>
      </c>
      <c r="C108" s="129">
        <v>1506</v>
      </c>
      <c r="D108" s="130">
        <v>15181</v>
      </c>
      <c r="E108" s="130">
        <v>15181</v>
      </c>
      <c r="F108" s="142">
        <f>C108+D108-E108</f>
        <v>1506</v>
      </c>
      <c r="G108" s="128">
        <v>1556</v>
      </c>
      <c r="H108" s="128">
        <f>G108-F108</f>
        <v>50</v>
      </c>
      <c r="I108" s="305">
        <f>F108</f>
        <v>1506</v>
      </c>
      <c r="J108" s="306">
        <v>25029</v>
      </c>
      <c r="K108" s="306">
        <v>25029</v>
      </c>
      <c r="L108" s="307">
        <f>I108+J108-K108</f>
        <v>1506</v>
      </c>
      <c r="M108" s="3"/>
      <c r="N108" s="77"/>
      <c r="O108" s="77"/>
      <c r="P108" s="77"/>
      <c r="R108" s="79"/>
    </row>
    <row r="109" spans="1:18" s="78" customFormat="1" ht="12.75">
      <c r="A109" s="127" t="s">
        <v>56</v>
      </c>
      <c r="B109" s="128">
        <v>67567</v>
      </c>
      <c r="C109" s="197" t="s">
        <v>129</v>
      </c>
      <c r="D109" s="203" t="s">
        <v>129</v>
      </c>
      <c r="E109" s="203" t="s">
        <v>129</v>
      </c>
      <c r="F109" s="202" t="s">
        <v>129</v>
      </c>
      <c r="G109" s="128">
        <v>122643</v>
      </c>
      <c r="H109" s="195" t="s">
        <v>129</v>
      </c>
      <c r="I109" s="197" t="s">
        <v>129</v>
      </c>
      <c r="J109" s="203" t="s">
        <v>129</v>
      </c>
      <c r="K109" s="203" t="s">
        <v>129</v>
      </c>
      <c r="L109" s="308" t="s">
        <v>129</v>
      </c>
      <c r="M109" s="3"/>
      <c r="N109" s="77"/>
      <c r="O109" s="77"/>
      <c r="P109" s="77"/>
      <c r="R109" s="79"/>
    </row>
    <row r="110" spans="1:18" s="78" customFormat="1" ht="12.75">
      <c r="A110" s="127" t="s">
        <v>91</v>
      </c>
      <c r="B110" s="128">
        <v>82142</v>
      </c>
      <c r="C110" s="129">
        <v>63427</v>
      </c>
      <c r="D110" s="145">
        <v>189133</v>
      </c>
      <c r="E110" s="145">
        <v>184546</v>
      </c>
      <c r="F110" s="142">
        <f>C110+D110-E110</f>
        <v>68014</v>
      </c>
      <c r="G110" s="128">
        <v>80253</v>
      </c>
      <c r="H110" s="128">
        <f>G110-F110</f>
        <v>12239</v>
      </c>
      <c r="I110" s="305">
        <f>F110</f>
        <v>68014</v>
      </c>
      <c r="J110" s="309">
        <f>SUM(J111:J113)</f>
        <v>234179</v>
      </c>
      <c r="K110" s="309">
        <f>SUM(K114:K117)</f>
        <v>301163</v>
      </c>
      <c r="L110" s="307">
        <f>I110+J110-K110</f>
        <v>1030</v>
      </c>
      <c r="M110" s="3"/>
      <c r="N110" s="77"/>
      <c r="O110" s="77"/>
      <c r="P110" s="77"/>
      <c r="R110" s="79"/>
    </row>
    <row r="111" spans="1:18" s="78" customFormat="1" ht="12.75">
      <c r="A111" s="151" t="s">
        <v>89</v>
      </c>
      <c r="B111" s="161" t="s">
        <v>129</v>
      </c>
      <c r="C111" s="197" t="s">
        <v>129</v>
      </c>
      <c r="D111" s="152">
        <v>25338</v>
      </c>
      <c r="E111" s="203" t="s">
        <v>129</v>
      </c>
      <c r="F111" s="201">
        <v>4060</v>
      </c>
      <c r="G111" s="161">
        <v>4060</v>
      </c>
      <c r="H111" s="161" t="s">
        <v>129</v>
      </c>
      <c r="I111" s="310">
        <f>F111</f>
        <v>4060</v>
      </c>
      <c r="J111" s="311">
        <v>53750</v>
      </c>
      <c r="K111" s="203" t="s">
        <v>129</v>
      </c>
      <c r="L111" s="308" t="s">
        <v>129</v>
      </c>
      <c r="M111" s="3"/>
      <c r="N111" s="77"/>
      <c r="O111" s="77"/>
      <c r="P111" s="77"/>
      <c r="R111" s="79"/>
    </row>
    <row r="112" spans="1:18" s="78" customFormat="1" ht="12.75">
      <c r="A112" s="151" t="s">
        <v>124</v>
      </c>
      <c r="B112" s="161" t="s">
        <v>129</v>
      </c>
      <c r="C112" s="197" t="s">
        <v>129</v>
      </c>
      <c r="D112" s="152">
        <v>148614</v>
      </c>
      <c r="E112" s="203" t="s">
        <v>129</v>
      </c>
      <c r="F112" s="202" t="s">
        <v>129</v>
      </c>
      <c r="G112" s="161" t="s">
        <v>129</v>
      </c>
      <c r="H112" s="161" t="s">
        <v>129</v>
      </c>
      <c r="I112" s="197" t="s">
        <v>129</v>
      </c>
      <c r="J112" s="311">
        <f>C102</f>
        <v>155400</v>
      </c>
      <c r="K112" s="203" t="s">
        <v>129</v>
      </c>
      <c r="L112" s="308" t="s">
        <v>129</v>
      </c>
      <c r="M112" s="3"/>
      <c r="N112" s="77"/>
      <c r="O112" s="77"/>
      <c r="P112" s="77"/>
      <c r="R112" s="79"/>
    </row>
    <row r="113" spans="1:18" s="78" customFormat="1" ht="12.75">
      <c r="A113" s="157" t="s">
        <v>125</v>
      </c>
      <c r="B113" s="161" t="s">
        <v>129</v>
      </c>
      <c r="C113" s="197" t="s">
        <v>129</v>
      </c>
      <c r="D113" s="152">
        <v>15181</v>
      </c>
      <c r="E113" s="203" t="s">
        <v>129</v>
      </c>
      <c r="F113" s="196" t="s">
        <v>129</v>
      </c>
      <c r="G113" s="161" t="s">
        <v>129</v>
      </c>
      <c r="H113" s="195" t="s">
        <v>129</v>
      </c>
      <c r="I113" s="197" t="s">
        <v>129</v>
      </c>
      <c r="J113" s="311">
        <f>K108</f>
        <v>25029</v>
      </c>
      <c r="K113" s="203" t="s">
        <v>129</v>
      </c>
      <c r="L113" s="196" t="s">
        <v>129</v>
      </c>
      <c r="M113" s="3"/>
      <c r="N113" s="77"/>
      <c r="O113" s="77"/>
      <c r="P113" s="77"/>
      <c r="R113" s="79"/>
    </row>
    <row r="114" spans="1:18" s="78" customFormat="1" ht="12.75">
      <c r="A114" s="151" t="s">
        <v>126</v>
      </c>
      <c r="B114" s="161" t="s">
        <v>129</v>
      </c>
      <c r="C114" s="197" t="s">
        <v>129</v>
      </c>
      <c r="D114" s="203" t="s">
        <v>129</v>
      </c>
      <c r="E114" s="152">
        <v>46701</v>
      </c>
      <c r="F114" s="196" t="s">
        <v>129</v>
      </c>
      <c r="G114" s="161" t="s">
        <v>129</v>
      </c>
      <c r="H114" s="195" t="s">
        <v>129</v>
      </c>
      <c r="I114" s="197" t="s">
        <v>129</v>
      </c>
      <c r="J114" s="203" t="s">
        <v>129</v>
      </c>
      <c r="K114" s="311">
        <f>G82</f>
        <v>97060</v>
      </c>
      <c r="L114" s="196" t="s">
        <v>129</v>
      </c>
      <c r="M114" s="3"/>
      <c r="N114" s="77"/>
      <c r="O114" s="77"/>
      <c r="P114" s="77"/>
      <c r="R114" s="79"/>
    </row>
    <row r="115" spans="1:18" s="78" customFormat="1" ht="12.75">
      <c r="A115" s="151" t="s">
        <v>127</v>
      </c>
      <c r="B115" s="161" t="s">
        <v>129</v>
      </c>
      <c r="C115" s="197" t="s">
        <v>129</v>
      </c>
      <c r="D115" s="203" t="s">
        <v>129</v>
      </c>
      <c r="E115" s="152">
        <v>33394</v>
      </c>
      <c r="F115" s="190" t="s">
        <v>129</v>
      </c>
      <c r="G115" s="161" t="s">
        <v>129</v>
      </c>
      <c r="H115" s="191" t="s">
        <v>129</v>
      </c>
      <c r="I115" s="197" t="s">
        <v>129</v>
      </c>
      <c r="J115" s="203" t="s">
        <v>129</v>
      </c>
      <c r="K115" s="311">
        <f>N82</f>
        <v>73501</v>
      </c>
      <c r="L115" s="312" t="s">
        <v>129</v>
      </c>
      <c r="M115" s="3"/>
      <c r="N115" s="77"/>
      <c r="O115" s="77"/>
      <c r="P115" s="77"/>
      <c r="R115" s="79"/>
    </row>
    <row r="116" spans="1:18" s="78" customFormat="1" ht="12.75">
      <c r="A116" s="151" t="s">
        <v>128</v>
      </c>
      <c r="B116" s="161" t="s">
        <v>129</v>
      </c>
      <c r="C116" s="197" t="s">
        <v>129</v>
      </c>
      <c r="D116" s="203" t="s">
        <v>129</v>
      </c>
      <c r="E116" s="152">
        <v>30651</v>
      </c>
      <c r="F116" s="193" t="s">
        <v>129</v>
      </c>
      <c r="G116" s="194" t="s">
        <v>129</v>
      </c>
      <c r="H116" s="195" t="s">
        <v>129</v>
      </c>
      <c r="I116" s="310" t="s">
        <v>129</v>
      </c>
      <c r="J116" s="313" t="s">
        <v>129</v>
      </c>
      <c r="K116" s="314">
        <f>G85+G84</f>
        <v>51702</v>
      </c>
      <c r="L116" s="196" t="s">
        <v>129</v>
      </c>
      <c r="M116" s="3"/>
      <c r="N116" s="77"/>
      <c r="O116" s="77"/>
      <c r="P116" s="77"/>
      <c r="R116" s="79"/>
    </row>
    <row r="117" spans="1:18" s="78" customFormat="1" ht="12.75">
      <c r="A117" s="151" t="s">
        <v>90</v>
      </c>
      <c r="B117" s="161" t="s">
        <v>129</v>
      </c>
      <c r="C117" s="197" t="s">
        <v>129</v>
      </c>
      <c r="D117" s="203" t="s">
        <v>129</v>
      </c>
      <c r="E117" s="152">
        <v>73800</v>
      </c>
      <c r="F117" s="190" t="s">
        <v>129</v>
      </c>
      <c r="G117" s="192" t="s">
        <v>129</v>
      </c>
      <c r="H117" s="191" t="s">
        <v>129</v>
      </c>
      <c r="I117" s="315" t="s">
        <v>129</v>
      </c>
      <c r="J117" s="316" t="s">
        <v>129</v>
      </c>
      <c r="K117" s="317">
        <f>N84</f>
        <v>78900</v>
      </c>
      <c r="L117" s="312" t="s">
        <v>129</v>
      </c>
      <c r="M117" s="3"/>
      <c r="N117" s="77"/>
      <c r="O117" s="77"/>
      <c r="P117" s="77"/>
      <c r="R117" s="79"/>
    </row>
    <row r="118" spans="1:18" s="78" customFormat="1" ht="12.75">
      <c r="A118" s="151" t="s">
        <v>88</v>
      </c>
      <c r="B118" s="153">
        <v>0</v>
      </c>
      <c r="C118" s="154">
        <v>63353</v>
      </c>
      <c r="D118" s="155">
        <v>0</v>
      </c>
      <c r="E118" s="155">
        <v>30651</v>
      </c>
      <c r="F118" s="159">
        <f>C118+D118-E118</f>
        <v>32702</v>
      </c>
      <c r="G118" s="160" t="s">
        <v>129</v>
      </c>
      <c r="H118" s="160" t="s">
        <v>129</v>
      </c>
      <c r="I118" s="318">
        <f>F118</f>
        <v>32702</v>
      </c>
      <c r="J118" s="319">
        <v>75000</v>
      </c>
      <c r="K118" s="319">
        <f>G85+G84</f>
        <v>51702</v>
      </c>
      <c r="L118" s="320">
        <f>I118+J118-K118</f>
        <v>56000</v>
      </c>
      <c r="M118" s="3"/>
      <c r="N118" s="77"/>
      <c r="O118" s="77"/>
      <c r="P118" s="77"/>
      <c r="R118" s="79"/>
    </row>
    <row r="119" spans="1:18" s="78" customFormat="1" ht="13.5" thickBot="1">
      <c r="A119" s="132" t="s">
        <v>57</v>
      </c>
      <c r="B119" s="133">
        <v>3913</v>
      </c>
      <c r="C119" s="134">
        <v>4325</v>
      </c>
      <c r="D119" s="137">
        <v>2160</v>
      </c>
      <c r="E119" s="137">
        <v>3162</v>
      </c>
      <c r="F119" s="144">
        <f>C119+D119-E119</f>
        <v>3323</v>
      </c>
      <c r="G119" s="133">
        <v>3415</v>
      </c>
      <c r="H119" s="133">
        <f>G119-F119</f>
        <v>92</v>
      </c>
      <c r="I119" s="321">
        <f>F119</f>
        <v>3323</v>
      </c>
      <c r="J119" s="322">
        <v>2100</v>
      </c>
      <c r="K119" s="322">
        <v>3220</v>
      </c>
      <c r="L119" s="323">
        <f>I119-K119+J119</f>
        <v>2203</v>
      </c>
      <c r="M119" s="3"/>
      <c r="N119" s="77"/>
      <c r="O119" s="77"/>
      <c r="P119" s="77"/>
      <c r="R119" s="79"/>
    </row>
    <row r="120" spans="1:18" s="78" customFormat="1" ht="13.5" thickBot="1">
      <c r="A120" s="122"/>
      <c r="B120" s="123"/>
      <c r="C120" s="123"/>
      <c r="D120" s="123"/>
      <c r="E120" s="123"/>
      <c r="F120" s="123"/>
      <c r="G120" s="123"/>
      <c r="H120" s="123"/>
      <c r="I120" s="123"/>
      <c r="J120" s="124"/>
      <c r="K120" s="124"/>
      <c r="L120" s="124"/>
      <c r="M120" s="3"/>
      <c r="N120" s="77"/>
      <c r="O120" s="77"/>
      <c r="P120" s="77"/>
      <c r="R120" s="79"/>
    </row>
    <row r="121" spans="1:18" s="78" customFormat="1" ht="12.75">
      <c r="A121" s="454" t="s">
        <v>137</v>
      </c>
      <c r="B121" s="444" t="s">
        <v>3</v>
      </c>
      <c r="C121" s="364" t="s">
        <v>79</v>
      </c>
      <c r="D121" s="365"/>
      <c r="E121" s="365"/>
      <c r="F121" s="365"/>
      <c r="G121" s="365"/>
      <c r="H121" s="366"/>
      <c r="I121" s="97"/>
      <c r="J121" s="3"/>
      <c r="K121" s="3"/>
      <c r="L121" s="3"/>
      <c r="M121" s="3"/>
      <c r="N121" s="77"/>
      <c r="O121" s="77"/>
      <c r="P121" s="77"/>
      <c r="R121" s="79"/>
    </row>
    <row r="122" spans="1:9" ht="12.75">
      <c r="A122" s="455"/>
      <c r="B122" s="445"/>
      <c r="C122" s="98" t="s">
        <v>58</v>
      </c>
      <c r="D122" s="99" t="s">
        <v>59</v>
      </c>
      <c r="E122" s="99" t="s">
        <v>60</v>
      </c>
      <c r="F122" s="99" t="s">
        <v>61</v>
      </c>
      <c r="G122" s="100" t="s">
        <v>62</v>
      </c>
      <c r="H122" s="101" t="s">
        <v>47</v>
      </c>
      <c r="I122" s="97"/>
    </row>
    <row r="123" spans="1:9" ht="12.75">
      <c r="A123" s="139" t="s">
        <v>63</v>
      </c>
      <c r="B123" s="141">
        <v>16704</v>
      </c>
      <c r="C123" s="130">
        <v>395</v>
      </c>
      <c r="D123" s="130">
        <v>893</v>
      </c>
      <c r="E123" s="130">
        <v>27</v>
      </c>
      <c r="F123" s="130">
        <v>54</v>
      </c>
      <c r="G123" s="142">
        <v>233</v>
      </c>
      <c r="H123" s="131">
        <f>SUM(C123:G123)</f>
        <v>1602</v>
      </c>
      <c r="I123" s="97"/>
    </row>
    <row r="124" spans="1:9" ht="13.5" thickBot="1">
      <c r="A124" s="140" t="s">
        <v>64</v>
      </c>
      <c r="B124" s="143">
        <v>122652</v>
      </c>
      <c r="C124" s="135">
        <v>846</v>
      </c>
      <c r="D124" s="135">
        <v>0</v>
      </c>
      <c r="E124" s="135">
        <v>0</v>
      </c>
      <c r="F124" s="135">
        <v>23</v>
      </c>
      <c r="G124" s="144">
        <v>0</v>
      </c>
      <c r="H124" s="136">
        <f>SUM(C124:G124)</f>
        <v>869</v>
      </c>
      <c r="I124" s="97"/>
    </row>
    <row r="125" spans="1:9" ht="12.75">
      <c r="A125" s="240"/>
      <c r="B125" s="241"/>
      <c r="C125" s="241"/>
      <c r="D125" s="241"/>
      <c r="E125" s="241"/>
      <c r="F125" s="241"/>
      <c r="G125" s="241"/>
      <c r="H125" s="241"/>
      <c r="I125" s="97"/>
    </row>
    <row r="126" ht="13.5" thickBot="1"/>
    <row r="127" spans="1:13" ht="24" customHeight="1">
      <c r="A127" s="466" t="s">
        <v>65</v>
      </c>
      <c r="B127" s="468" t="s">
        <v>66</v>
      </c>
      <c r="C127" s="469"/>
      <c r="D127" s="469"/>
      <c r="E127" s="470"/>
      <c r="F127" s="468" t="s">
        <v>67</v>
      </c>
      <c r="G127" s="469"/>
      <c r="H127" s="469"/>
      <c r="I127" s="470"/>
      <c r="J127" s="469" t="s">
        <v>77</v>
      </c>
      <c r="K127" s="469"/>
      <c r="L127" s="469"/>
      <c r="M127" s="470"/>
    </row>
    <row r="128" spans="1:13" ht="13.5" thickBot="1">
      <c r="A128" s="467"/>
      <c r="B128" s="228">
        <v>2010</v>
      </c>
      <c r="C128" s="116">
        <v>2011</v>
      </c>
      <c r="D128" s="116">
        <v>2012</v>
      </c>
      <c r="E128" s="117" t="s">
        <v>138</v>
      </c>
      <c r="F128" s="228">
        <v>2010</v>
      </c>
      <c r="G128" s="116">
        <v>2011</v>
      </c>
      <c r="H128" s="116">
        <v>2012</v>
      </c>
      <c r="I128" s="118" t="s">
        <v>138</v>
      </c>
      <c r="J128" s="219">
        <v>2010</v>
      </c>
      <c r="K128" s="116">
        <v>2011</v>
      </c>
      <c r="L128" s="116">
        <v>2012</v>
      </c>
      <c r="M128" s="118" t="s">
        <v>138</v>
      </c>
    </row>
    <row r="129" spans="1:13" ht="12.75">
      <c r="A129" s="220"/>
      <c r="B129" s="229"/>
      <c r="C129" s="102"/>
      <c r="D129" s="102"/>
      <c r="E129" s="103"/>
      <c r="F129" s="223"/>
      <c r="G129" s="171"/>
      <c r="H129" s="102"/>
      <c r="I129" s="104"/>
      <c r="J129" s="325"/>
      <c r="K129" s="326"/>
      <c r="L129" s="326"/>
      <c r="M129" s="104"/>
    </row>
    <row r="130" spans="1:18" ht="12.75">
      <c r="A130" s="216" t="s">
        <v>68</v>
      </c>
      <c r="B130" s="230">
        <v>170</v>
      </c>
      <c r="C130" s="162">
        <v>176</v>
      </c>
      <c r="D130" s="162">
        <v>178</v>
      </c>
      <c r="E130" s="163">
        <f>D130-C130</f>
        <v>2</v>
      </c>
      <c r="F130" s="230">
        <v>174</v>
      </c>
      <c r="G130" s="162">
        <v>178</v>
      </c>
      <c r="H130" s="162">
        <v>178</v>
      </c>
      <c r="I130" s="163">
        <f>H130-G130</f>
        <v>0</v>
      </c>
      <c r="J130" s="212">
        <v>32783</v>
      </c>
      <c r="K130" s="164">
        <v>32650</v>
      </c>
      <c r="L130" s="164">
        <v>32772</v>
      </c>
      <c r="M130" s="163">
        <f>L130-K130</f>
        <v>122</v>
      </c>
      <c r="O130" s="107"/>
      <c r="P130" s="107"/>
      <c r="R130" s="70"/>
    </row>
    <row r="131" spans="1:18" ht="12.75">
      <c r="A131" s="216" t="s">
        <v>69</v>
      </c>
      <c r="B131" s="230">
        <v>527</v>
      </c>
      <c r="C131" s="162">
        <v>508</v>
      </c>
      <c r="D131" s="162">
        <v>506</v>
      </c>
      <c r="E131" s="163">
        <f>D131-C131</f>
        <v>-2</v>
      </c>
      <c r="F131" s="230">
        <v>519</v>
      </c>
      <c r="G131" s="162">
        <v>504</v>
      </c>
      <c r="H131" s="162">
        <v>506</v>
      </c>
      <c r="I131" s="163">
        <f>H131-G131</f>
        <v>2</v>
      </c>
      <c r="J131" s="212">
        <v>23607</v>
      </c>
      <c r="K131" s="164">
        <v>23709</v>
      </c>
      <c r="L131" s="164">
        <v>23952</v>
      </c>
      <c r="M131" s="163">
        <f>L131-K131</f>
        <v>243</v>
      </c>
      <c r="O131" s="107"/>
      <c r="P131" s="107"/>
      <c r="R131" s="70"/>
    </row>
    <row r="132" spans="1:18" ht="13.5" thickBot="1">
      <c r="A132" s="217" t="s">
        <v>70</v>
      </c>
      <c r="B132" s="231">
        <v>17</v>
      </c>
      <c r="C132" s="165">
        <v>14</v>
      </c>
      <c r="D132" s="165">
        <v>14</v>
      </c>
      <c r="E132" s="166">
        <f>D132-C132</f>
        <v>0</v>
      </c>
      <c r="F132" s="231">
        <v>14</v>
      </c>
      <c r="G132" s="165">
        <v>16</v>
      </c>
      <c r="H132" s="165">
        <v>14</v>
      </c>
      <c r="I132" s="166">
        <f>H132-G132</f>
        <v>-2</v>
      </c>
      <c r="J132" s="213">
        <v>14554</v>
      </c>
      <c r="K132" s="167">
        <v>15274</v>
      </c>
      <c r="L132" s="167">
        <v>15446</v>
      </c>
      <c r="M132" s="166">
        <f>L132-K132</f>
        <v>172</v>
      </c>
      <c r="O132" s="107"/>
      <c r="P132" s="107"/>
      <c r="R132" s="70"/>
    </row>
    <row r="133" spans="1:18" ht="14.25" thickBot="1" thickTop="1">
      <c r="A133" s="221" t="s">
        <v>3</v>
      </c>
      <c r="B133" s="232">
        <f>SUM(B130:B132)</f>
        <v>714</v>
      </c>
      <c r="C133" s="186">
        <f>SUM(C130:C132)</f>
        <v>698</v>
      </c>
      <c r="D133" s="186">
        <f aca="true" t="shared" si="13" ref="D133:I133">SUM(D130:D132)</f>
        <v>698</v>
      </c>
      <c r="E133" s="188">
        <f t="shared" si="13"/>
        <v>0</v>
      </c>
      <c r="F133" s="232">
        <f>SUM(F130:F132)</f>
        <v>707</v>
      </c>
      <c r="G133" s="186">
        <f>SUM(G130:G132)</f>
        <v>698</v>
      </c>
      <c r="H133" s="186">
        <f t="shared" si="13"/>
        <v>698</v>
      </c>
      <c r="I133" s="188">
        <f t="shared" si="13"/>
        <v>0</v>
      </c>
      <c r="J133" s="233">
        <v>25571</v>
      </c>
      <c r="K133" s="187">
        <v>25830</v>
      </c>
      <c r="L133" s="187">
        <v>25998</v>
      </c>
      <c r="M133" s="188">
        <f>L133-K133</f>
        <v>168</v>
      </c>
      <c r="O133" s="107"/>
      <c r="P133" s="138"/>
      <c r="R133" s="70"/>
    </row>
    <row r="134" spans="1:13" ht="13.5" thickBot="1">
      <c r="A134" s="168"/>
      <c r="B134" s="109"/>
      <c r="C134" s="109"/>
      <c r="D134" s="109"/>
      <c r="E134" s="109"/>
      <c r="F134" s="109"/>
      <c r="G134" s="109"/>
      <c r="H134" s="109"/>
      <c r="I134" s="168"/>
      <c r="J134" s="168"/>
      <c r="K134" s="168"/>
      <c r="L134" s="168"/>
      <c r="M134" s="109" t="s">
        <v>48</v>
      </c>
    </row>
    <row r="135" spans="1:13" ht="12.75" customHeight="1">
      <c r="A135" s="459" t="s">
        <v>65</v>
      </c>
      <c r="B135" s="461" t="s">
        <v>71</v>
      </c>
      <c r="C135" s="462"/>
      <c r="D135" s="462"/>
      <c r="E135" s="463"/>
      <c r="F135" s="471" t="s">
        <v>72</v>
      </c>
      <c r="G135" s="464"/>
      <c r="H135" s="464"/>
      <c r="I135" s="465"/>
      <c r="J135" s="464" t="s">
        <v>73</v>
      </c>
      <c r="K135" s="464"/>
      <c r="L135" s="464"/>
      <c r="M135" s="465"/>
    </row>
    <row r="136" spans="1:13" ht="13.5" thickBot="1">
      <c r="A136" s="460"/>
      <c r="B136" s="222">
        <v>2010</v>
      </c>
      <c r="C136" s="169">
        <v>2011</v>
      </c>
      <c r="D136" s="169">
        <v>2012</v>
      </c>
      <c r="E136" s="170" t="s">
        <v>139</v>
      </c>
      <c r="F136" s="222">
        <v>2010</v>
      </c>
      <c r="G136" s="169">
        <v>2011</v>
      </c>
      <c r="H136" s="169">
        <v>2012</v>
      </c>
      <c r="I136" s="170" t="s">
        <v>139</v>
      </c>
      <c r="J136" s="211">
        <v>2010</v>
      </c>
      <c r="K136" s="169">
        <v>2011</v>
      </c>
      <c r="L136" s="169">
        <v>2012</v>
      </c>
      <c r="M136" s="170" t="s">
        <v>139</v>
      </c>
    </row>
    <row r="137" spans="1:13" ht="12.75">
      <c r="A137" s="215"/>
      <c r="B137" s="223"/>
      <c r="C137" s="171"/>
      <c r="D137" s="171"/>
      <c r="E137" s="172"/>
      <c r="F137" s="223"/>
      <c r="G137" s="171"/>
      <c r="H137" s="171"/>
      <c r="I137" s="173"/>
      <c r="J137" s="227"/>
      <c r="K137" s="174"/>
      <c r="L137" s="174"/>
      <c r="M137" s="173"/>
    </row>
    <row r="138" spans="1:16" ht="12.75">
      <c r="A138" s="216" t="s">
        <v>68</v>
      </c>
      <c r="B138" s="224">
        <v>32500</v>
      </c>
      <c r="C138" s="164">
        <v>33021</v>
      </c>
      <c r="D138" s="164">
        <v>33660</v>
      </c>
      <c r="E138" s="175">
        <f>D138/C138*100</f>
        <v>101.93513218860726</v>
      </c>
      <c r="F138" s="224">
        <v>11912</v>
      </c>
      <c r="G138" s="164">
        <v>12034</v>
      </c>
      <c r="H138" s="164">
        <v>12270</v>
      </c>
      <c r="I138" s="175">
        <f>H138/G138*100</f>
        <v>101.96111018780122</v>
      </c>
      <c r="J138" s="212">
        <v>22615</v>
      </c>
      <c r="K138" s="164">
        <v>23611</v>
      </c>
      <c r="L138" s="164">
        <v>24070</v>
      </c>
      <c r="M138" s="175">
        <f>L138/K138*100</f>
        <v>101.94400914827835</v>
      </c>
      <c r="O138" s="107"/>
      <c r="P138" s="107"/>
    </row>
    <row r="139" spans="1:16" ht="12.75">
      <c r="A139" s="216" t="s">
        <v>69</v>
      </c>
      <c r="B139" s="224">
        <v>76825</v>
      </c>
      <c r="C139" s="164">
        <v>74032</v>
      </c>
      <c r="D139" s="164">
        <v>74315</v>
      </c>
      <c r="E139" s="175">
        <f>D139/C139*100</f>
        <v>100.38226712772855</v>
      </c>
      <c r="F139" s="224">
        <v>35958</v>
      </c>
      <c r="G139" s="164">
        <v>36000</v>
      </c>
      <c r="H139" s="164">
        <v>36135</v>
      </c>
      <c r="I139" s="175">
        <f>H139/G139*100</f>
        <v>100.37499999999999</v>
      </c>
      <c r="J139" s="212">
        <v>36254</v>
      </c>
      <c r="K139" s="164">
        <v>34822</v>
      </c>
      <c r="L139" s="164">
        <v>34955</v>
      </c>
      <c r="M139" s="175">
        <f>L139/K139*100</f>
        <v>100.38194245017517</v>
      </c>
      <c r="O139" s="107"/>
      <c r="P139" s="107"/>
    </row>
    <row r="140" spans="1:16" ht="13.5" thickBot="1">
      <c r="A140" s="217" t="s">
        <v>70</v>
      </c>
      <c r="B140" s="225">
        <v>1848</v>
      </c>
      <c r="C140" s="167">
        <v>1533</v>
      </c>
      <c r="D140" s="167">
        <v>1545</v>
      </c>
      <c r="E140" s="176">
        <f>D140/C140*100</f>
        <v>100.78277886497065</v>
      </c>
      <c r="F140" s="225">
        <v>998</v>
      </c>
      <c r="G140" s="167">
        <v>648</v>
      </c>
      <c r="H140" s="167">
        <v>660</v>
      </c>
      <c r="I140" s="176">
        <f>H140/G140*100</f>
        <v>101.85185185185186</v>
      </c>
      <c r="J140" s="213">
        <v>251</v>
      </c>
      <c r="K140" s="167">
        <v>385</v>
      </c>
      <c r="L140" s="167">
        <v>390</v>
      </c>
      <c r="M140" s="176">
        <f>L140/K140*100</f>
        <v>101.29870129870129</v>
      </c>
      <c r="O140" s="107"/>
      <c r="P140" s="107"/>
    </row>
    <row r="141" spans="1:16" ht="14.25" thickBot="1" thickTop="1">
      <c r="A141" s="218" t="s">
        <v>3</v>
      </c>
      <c r="B141" s="226">
        <f>SUM(B138:B140)</f>
        <v>111173</v>
      </c>
      <c r="C141" s="105">
        <f>SUM(C138:C140)</f>
        <v>108586</v>
      </c>
      <c r="D141" s="105">
        <f>SUM(D138:D140)</f>
        <v>109520</v>
      </c>
      <c r="E141" s="106">
        <f>D141/C141*100</f>
        <v>100.86014771701693</v>
      </c>
      <c r="F141" s="226">
        <f>SUM(F138:F140)</f>
        <v>48868</v>
      </c>
      <c r="G141" s="105">
        <f>SUM(G138:G140)</f>
        <v>48682</v>
      </c>
      <c r="H141" s="105">
        <f>SUM(H138:H140)</f>
        <v>49065</v>
      </c>
      <c r="I141" s="106">
        <f>H141/G141*100</f>
        <v>100.78673842487984</v>
      </c>
      <c r="J141" s="214">
        <f>SUM(J138:J140)</f>
        <v>59120</v>
      </c>
      <c r="K141" s="105">
        <f>SUM(K138:K140)</f>
        <v>58818</v>
      </c>
      <c r="L141" s="105">
        <f>SUM(L138:L140)</f>
        <v>59415</v>
      </c>
      <c r="M141" s="106">
        <f>L141/K141*100</f>
        <v>101.01499540956851</v>
      </c>
      <c r="O141" s="107"/>
      <c r="P141" s="138"/>
    </row>
    <row r="142" spans="11:16" ht="12.75">
      <c r="K142" s="107"/>
      <c r="L142" s="107"/>
      <c r="M142" s="69"/>
      <c r="O142" s="138"/>
      <c r="P142" s="324"/>
    </row>
    <row r="143" spans="1:16" ht="12.75">
      <c r="A143" s="108" t="s">
        <v>74</v>
      </c>
      <c r="F143" s="185"/>
      <c r="G143" s="185"/>
      <c r="H143" s="185"/>
      <c r="K143" s="107"/>
      <c r="L143" s="107"/>
      <c r="M143" s="69"/>
      <c r="P143" s="107"/>
    </row>
    <row r="144" spans="1:13" ht="12.75">
      <c r="A144" s="108" t="s">
        <v>81</v>
      </c>
      <c r="K144" s="107"/>
      <c r="L144" s="107"/>
      <c r="M144" s="107"/>
    </row>
    <row r="145" spans="1:13" ht="12.75">
      <c r="A145" s="108" t="s">
        <v>75</v>
      </c>
      <c r="K145" s="107"/>
      <c r="L145" s="107"/>
      <c r="M145" s="107"/>
    </row>
    <row r="146" spans="11:13" ht="12.75">
      <c r="K146" s="107"/>
      <c r="L146" s="107"/>
      <c r="M146" s="107"/>
    </row>
    <row r="147" spans="10:13" ht="12.75">
      <c r="J147" s="107"/>
      <c r="K147" s="138"/>
      <c r="L147" s="107"/>
      <c r="M147" s="107"/>
    </row>
    <row r="148" spans="10:12" ht="12.75">
      <c r="J148" s="107"/>
      <c r="K148" s="138"/>
      <c r="L148" s="107"/>
    </row>
    <row r="149" spans="10:13" ht="12.75">
      <c r="J149" s="149"/>
      <c r="K149" s="150"/>
      <c r="L149" s="150"/>
      <c r="M149" s="107"/>
    </row>
    <row r="150" spans="10:13" ht="12.75">
      <c r="J150" s="107"/>
      <c r="K150" s="138"/>
      <c r="L150" s="138"/>
      <c r="M150" s="148"/>
    </row>
    <row r="152" ht="12.75">
      <c r="J152" s="107"/>
    </row>
  </sheetData>
  <sheetProtection/>
  <mergeCells count="146">
    <mergeCell ref="H85:L85"/>
    <mergeCell ref="A75:E75"/>
    <mergeCell ref="A76:E76"/>
    <mergeCell ref="A77:E77"/>
    <mergeCell ref="A79:E79"/>
    <mergeCell ref="A84:E84"/>
    <mergeCell ref="A85:E85"/>
    <mergeCell ref="L2:N2"/>
    <mergeCell ref="H45:M46"/>
    <mergeCell ref="A54:E54"/>
    <mergeCell ref="A56:E56"/>
    <mergeCell ref="A47:E47"/>
    <mergeCell ref="A48:E48"/>
    <mergeCell ref="A49:E49"/>
    <mergeCell ref="A50:E50"/>
    <mergeCell ref="A51:E51"/>
    <mergeCell ref="A52:E52"/>
    <mergeCell ref="L1:N1"/>
    <mergeCell ref="H81:L81"/>
    <mergeCell ref="J42:L42"/>
    <mergeCell ref="H80:L80"/>
    <mergeCell ref="A53:E53"/>
    <mergeCell ref="H64:L64"/>
    <mergeCell ref="H54:L54"/>
    <mergeCell ref="H55:L55"/>
    <mergeCell ref="H56:L56"/>
    <mergeCell ref="H57:L57"/>
    <mergeCell ref="H89:K90"/>
    <mergeCell ref="L89:N90"/>
    <mergeCell ref="H58:L58"/>
    <mergeCell ref="H59:L59"/>
    <mergeCell ref="H60:L60"/>
    <mergeCell ref="H61:L61"/>
    <mergeCell ref="H62:L62"/>
    <mergeCell ref="H63:L63"/>
    <mergeCell ref="H65:L65"/>
    <mergeCell ref="H66:L66"/>
    <mergeCell ref="B99:B101"/>
    <mergeCell ref="A104:A105"/>
    <mergeCell ref="A96:D96"/>
    <mergeCell ref="C104:F104"/>
    <mergeCell ref="G104:G105"/>
    <mergeCell ref="C99:I99"/>
    <mergeCell ref="H104:H105"/>
    <mergeCell ref="D100:I100"/>
    <mergeCell ref="C100:C101"/>
    <mergeCell ref="A135:A136"/>
    <mergeCell ref="B135:E135"/>
    <mergeCell ref="J135:M135"/>
    <mergeCell ref="A127:A128"/>
    <mergeCell ref="B127:E127"/>
    <mergeCell ref="J127:M127"/>
    <mergeCell ref="F127:I127"/>
    <mergeCell ref="F135:I135"/>
    <mergeCell ref="A121:A122"/>
    <mergeCell ref="A94:D94"/>
    <mergeCell ref="A93:D93"/>
    <mergeCell ref="H67:L67"/>
    <mergeCell ref="H68:L68"/>
    <mergeCell ref="H69:L69"/>
    <mergeCell ref="H70:L70"/>
    <mergeCell ref="H71:L71"/>
    <mergeCell ref="H72:L72"/>
    <mergeCell ref="F92:G92"/>
    <mergeCell ref="O55:S55"/>
    <mergeCell ref="B121:B122"/>
    <mergeCell ref="C121:H121"/>
    <mergeCell ref="I104:L104"/>
    <mergeCell ref="A64:E64"/>
    <mergeCell ref="H73:L73"/>
    <mergeCell ref="H74:L74"/>
    <mergeCell ref="H75:L75"/>
    <mergeCell ref="H76:L76"/>
    <mergeCell ref="A89:D90"/>
    <mergeCell ref="H48:L48"/>
    <mergeCell ref="H49:L49"/>
    <mergeCell ref="H47:L47"/>
    <mergeCell ref="A3:A6"/>
    <mergeCell ref="B3:N3"/>
    <mergeCell ref="H4:I4"/>
    <mergeCell ref="M4:N4"/>
    <mergeCell ref="N45:N46"/>
    <mergeCell ref="J41:L41"/>
    <mergeCell ref="A44:I44"/>
    <mergeCell ref="H50:L50"/>
    <mergeCell ref="H53:L53"/>
    <mergeCell ref="O54:S54"/>
    <mergeCell ref="H52:L52"/>
    <mergeCell ref="O52:S52"/>
    <mergeCell ref="O53:S53"/>
    <mergeCell ref="H51:L51"/>
    <mergeCell ref="A45:F46"/>
    <mergeCell ref="B41:D41"/>
    <mergeCell ref="E41:G41"/>
    <mergeCell ref="B42:D42"/>
    <mergeCell ref="E42:G42"/>
    <mergeCell ref="G45:G46"/>
    <mergeCell ref="A60:E60"/>
    <mergeCell ref="A66:E66"/>
    <mergeCell ref="A81:E81"/>
    <mergeCell ref="A86:E86"/>
    <mergeCell ref="H77:L77"/>
    <mergeCell ref="H78:L78"/>
    <mergeCell ref="H79:L79"/>
    <mergeCell ref="A67:E67"/>
    <mergeCell ref="H86:L86"/>
    <mergeCell ref="H84:L84"/>
    <mergeCell ref="A55:E55"/>
    <mergeCell ref="A80:E80"/>
    <mergeCell ref="A58:E58"/>
    <mergeCell ref="A62:E62"/>
    <mergeCell ref="A59:E59"/>
    <mergeCell ref="A63:E63"/>
    <mergeCell ref="A57:E57"/>
    <mergeCell ref="A61:E61"/>
    <mergeCell ref="A65:E65"/>
    <mergeCell ref="A68:E68"/>
    <mergeCell ref="F91:G91"/>
    <mergeCell ref="A91:D91"/>
    <mergeCell ref="E89:G89"/>
    <mergeCell ref="F90:G90"/>
    <mergeCell ref="A69:E69"/>
    <mergeCell ref="A70:E70"/>
    <mergeCell ref="A71:E71"/>
    <mergeCell ref="A72:E72"/>
    <mergeCell ref="A73:E73"/>
    <mergeCell ref="A74:E74"/>
    <mergeCell ref="L91:N91"/>
    <mergeCell ref="L92:N92"/>
    <mergeCell ref="L95:N95"/>
    <mergeCell ref="L93:N93"/>
    <mergeCell ref="H91:K91"/>
    <mergeCell ref="H92:K92"/>
    <mergeCell ref="H93:K93"/>
    <mergeCell ref="L94:N94"/>
    <mergeCell ref="H95:K95"/>
    <mergeCell ref="A92:D92"/>
    <mergeCell ref="A95:D95"/>
    <mergeCell ref="F96:G96"/>
    <mergeCell ref="F95:G95"/>
    <mergeCell ref="H94:K94"/>
    <mergeCell ref="B104:B105"/>
    <mergeCell ref="A99:A101"/>
    <mergeCell ref="F93:G93"/>
    <mergeCell ref="F94:G94"/>
    <mergeCell ref="J99:J101"/>
  </mergeCells>
  <printOptions/>
  <pageMargins left="0.5118110236220472" right="0.5118110236220472" top="0.6692913385826772" bottom="0.2755905511811024" header="0.15748031496062992" footer="0.1968503937007874"/>
  <pageSetup horizontalDpi="600" verticalDpi="600" orientation="landscape" paperSize="9" scale="93" r:id="rId2"/>
  <headerFooter alignWithMargins="0">
    <oddHeader>&amp;L&amp;G
&amp;8Kosovská 16, 586 01 JIHLAVA&amp;R&amp;"Arial,Tučné"&amp;11&amp;K00B050
RK-12-2012-23, př. 1
počet stran: 4</oddHeader>
  </headerFooter>
  <rowBreaks count="2" manualBreakCount="2">
    <brk id="42" max="13" man="1"/>
    <brk id="125" max="1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Název společnosti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jméno</dc:creator>
  <cp:keywords/>
  <dc:description/>
  <cp:lastModifiedBy>Pospíchalová Petra</cp:lastModifiedBy>
  <cp:lastPrinted>2012-02-28T09:08:50Z</cp:lastPrinted>
  <dcterms:created xsi:type="dcterms:W3CDTF">2007-02-02T12:16:02Z</dcterms:created>
  <dcterms:modified xsi:type="dcterms:W3CDTF">2012-03-15T14:41:38Z</dcterms:modified>
  <cp:category/>
  <cp:version/>
  <cp:contentType/>
  <cp:contentStatus/>
</cp:coreProperties>
</file>