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4275" windowWidth="19230" windowHeight="4290" tabRatio="609" activeTab="0"/>
  </bookViews>
  <sheets>
    <sheet name="RK-12-2012-21, př. 5" sheetId="1" r:id="rId1"/>
  </sheets>
  <definedNames/>
  <calcPr fullCalcOnLoad="1"/>
</workbook>
</file>

<file path=xl/sharedStrings.xml><?xml version="1.0" encoding="utf-8"?>
<sst xmlns="http://schemas.openxmlformats.org/spreadsheetml/2006/main" count="154" uniqueCount="104">
  <si>
    <t xml:space="preserve">Hlavní </t>
  </si>
  <si>
    <t>Celkem</t>
  </si>
  <si>
    <t xml:space="preserve">v </t>
  </si>
  <si>
    <t>činnost</t>
  </si>
  <si>
    <t>+/-</t>
  </si>
  <si>
    <t>%</t>
  </si>
  <si>
    <t>Aktivace /sesk.úč. 62/</t>
  </si>
  <si>
    <t>Ostatní výnosy /sesk.úč. 64/</t>
  </si>
  <si>
    <t>Výnosy celkem</t>
  </si>
  <si>
    <t>Spotřeba materiálu /úč. 501/</t>
  </si>
  <si>
    <t>Spotřeba energie /úč. 502/</t>
  </si>
  <si>
    <t>Prodané zboží /úč. 504/</t>
  </si>
  <si>
    <t>Služby /sesk.úč. 51/</t>
  </si>
  <si>
    <t xml:space="preserve">       z toho: opravy a udržování /úč. 511/</t>
  </si>
  <si>
    <t xml:space="preserve">           ostatní služby /úč. 518/</t>
  </si>
  <si>
    <t>Osobní náklady /sesk.úč. 52/</t>
  </si>
  <si>
    <t xml:space="preserve">     z toho: mzdové náklady /úč. 521/</t>
  </si>
  <si>
    <t xml:space="preserve">           v tom: platy zaměstnanců</t>
  </si>
  <si>
    <t xml:space="preserve">                    ostatní osobní náklady</t>
  </si>
  <si>
    <t xml:space="preserve">           sociální pojištění /úč. 524-528/</t>
  </si>
  <si>
    <t xml:space="preserve">      z toho: odpisy dlouhodobého majetku /úč. 551/</t>
  </si>
  <si>
    <t>Daň z příjmů /sesk.úč. 59/</t>
  </si>
  <si>
    <t>Náklady celkem</t>
  </si>
  <si>
    <t>Hospodářský výsledek</t>
  </si>
  <si>
    <t>/v tis. Kč/</t>
  </si>
  <si>
    <t xml:space="preserve">Doplňková </t>
  </si>
  <si>
    <t>Strojní investice - movitý majetek</t>
  </si>
  <si>
    <t>celkem</t>
  </si>
  <si>
    <t>z toho odpisová skupina:</t>
  </si>
  <si>
    <t>Pořizovací cena majetku</t>
  </si>
  <si>
    <t>Nerozdělený zisk, ztráta minulých let k 31.12.</t>
  </si>
  <si>
    <t>Fondy v tis. Kč</t>
  </si>
  <si>
    <t>Tvorba</t>
  </si>
  <si>
    <t>Čerpání</t>
  </si>
  <si>
    <t>Běžný účet celkem</t>
  </si>
  <si>
    <t>-</t>
  </si>
  <si>
    <t>z toho: fond odměn</t>
  </si>
  <si>
    <t xml:space="preserve">          rezervní fond</t>
  </si>
  <si>
    <t xml:space="preserve">          investiční fond</t>
  </si>
  <si>
    <t xml:space="preserve">          provozní prostř.</t>
  </si>
  <si>
    <t>Běžný účet FKSP</t>
  </si>
  <si>
    <t xml:space="preserve">Kumulovaná ztráta </t>
  </si>
  <si>
    <t>Deficit (-) BÚ</t>
  </si>
  <si>
    <t>nemovitý majetek</t>
  </si>
  <si>
    <t>Limit</t>
  </si>
  <si>
    <t>Skutečnost</t>
  </si>
  <si>
    <t xml:space="preserve"> </t>
  </si>
  <si>
    <t>Horácká galerie v Novém Městě na Moravě</t>
  </si>
  <si>
    <t>CELKEM</t>
  </si>
  <si>
    <t>Ostatní běžné účty</t>
  </si>
  <si>
    <t>Pracovníci</t>
  </si>
  <si>
    <r>
      <t xml:space="preserve">Průměrná mzda </t>
    </r>
    <r>
      <rPr>
        <sz val="8"/>
        <rFont val="Arial CE"/>
        <family val="2"/>
      </rPr>
      <t>(v Kč)</t>
    </r>
  </si>
  <si>
    <t>Návrh</t>
  </si>
  <si>
    <t>Změna + -</t>
  </si>
  <si>
    <t>Index</t>
  </si>
  <si>
    <t>prostředků</t>
  </si>
  <si>
    <t>Ukazatel</t>
  </si>
  <si>
    <t>Bankovní a účetní stav peněžních fondů</t>
  </si>
  <si>
    <t>na platy (v tis. Kč)</t>
  </si>
  <si>
    <t>Odvod z investičního fondu organizace</t>
  </si>
  <si>
    <t>v tis. Kč</t>
  </si>
  <si>
    <t>počet stran: 1</t>
  </si>
  <si>
    <t>Výnosy z prodeje vlastních výrobků /úč. 601/</t>
  </si>
  <si>
    <t>Výnosy z prodeje služeb /úč. 602/</t>
  </si>
  <si>
    <t>Výnosy z pronájmu /uč. 603/</t>
  </si>
  <si>
    <t>Výnosy z prodaného zboží /úč. 604/</t>
  </si>
  <si>
    <t xml:space="preserve">      z toho: čerpání fondů /úč.648/</t>
  </si>
  <si>
    <t xml:space="preserve">      z toho: tržby z prodeje dlouhod. hmotného majetku /úč. 646/</t>
  </si>
  <si>
    <t>Spotřeba jiných nesklad. dodávek /úč. 503/</t>
  </si>
  <si>
    <t>Odpisy, rezervy a opravné položky         /sesk.úč. 55/</t>
  </si>
  <si>
    <t>Stav k 1.1.2011</t>
  </si>
  <si>
    <t>Stav k 31.12.2011</t>
  </si>
  <si>
    <t>Skutečnost za rok 2010</t>
  </si>
  <si>
    <t>Rozdíl 2011-2010</t>
  </si>
  <si>
    <t>Účetní odpisy na rok 2011</t>
  </si>
  <si>
    <t>Výnosy z nároků na prostředky z rozpočtů ÚSC /úč. 672/ a /uč. 671/</t>
  </si>
  <si>
    <t>výnosy z úroků /úč. 662/</t>
  </si>
  <si>
    <t>Daně a poplatky /sesk.úč. 53/ a úč. 569</t>
  </si>
  <si>
    <t xml:space="preserve">Ostatní náklady /sesk.úč. 54/ </t>
  </si>
  <si>
    <t>Finanční plán výnosů a nákladů na rok 2012</t>
  </si>
  <si>
    <t>Skutečnost za rok 2011</t>
  </si>
  <si>
    <t>Návrh na rok 2012</t>
  </si>
  <si>
    <t>Rozdíl 2012-2011</t>
  </si>
  <si>
    <t>Odpisový plán 2012</t>
  </si>
  <si>
    <t>Účetní stav 2011</t>
  </si>
  <si>
    <t>Oprávky k 1.1.2012</t>
  </si>
  <si>
    <t>Zůstatková cena k 31.12.2012</t>
  </si>
  <si>
    <t>Zůstatek bank.účtu k 1.1.2011</t>
  </si>
  <si>
    <t>Plán 2012</t>
  </si>
  <si>
    <t>Stav k 1.1.2012</t>
  </si>
  <si>
    <t>Stav k 31.12.2012</t>
  </si>
  <si>
    <t>Plán čerpání investičního fondu 2012</t>
  </si>
  <si>
    <t>2012/2011</t>
  </si>
  <si>
    <t>Zůstatek bank.účtu k 31.12.2011</t>
  </si>
  <si>
    <t>Pracovníci, průměrná mzda a limit prostředků na platy 2012</t>
  </si>
  <si>
    <t xml:space="preserve"> ISO/A - 2012 - EZS - kamerový systém CCTV</t>
  </si>
  <si>
    <t xml:space="preserve">osvětlení expozičních prostor </t>
  </si>
  <si>
    <t>digitální kamera (viz.komentář)</t>
  </si>
  <si>
    <t>z toho: ostatní výnosy z činnosti /úč.649/</t>
  </si>
  <si>
    <t>Ostatní finanční náklady /úč.569/</t>
  </si>
  <si>
    <t xml:space="preserve">      z toho: nákup drobného dlouhod. hm. majetku /uč. 558/</t>
  </si>
  <si>
    <t xml:space="preserve">kopírka,  1 ks - fotoaparáty pro dokumentaci </t>
  </si>
  <si>
    <t>Poznámka: čerpání rezervního fondu ve výši  110 tis. Kč k dalšímu rozvoji činnosti organizace</t>
  </si>
  <si>
    <t>RK-12-2012-21, př. 5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</si>
</sst>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8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10"/>
      <color indexed="10"/>
      <name val="Arial CE"/>
      <family val="2"/>
    </font>
    <font>
      <sz val="8"/>
      <color indexed="10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/>
      <bottom style="medium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 style="medium"/>
      <right style="thin"/>
      <top/>
      <bottom style="thin"/>
    </border>
    <border>
      <left style="thin"/>
      <right style="medium"/>
      <top style="medium"/>
      <bottom style="medium"/>
    </border>
    <border>
      <left/>
      <right style="medium"/>
      <top style="thin"/>
      <bottom style="thin"/>
    </border>
    <border>
      <left/>
      <right/>
      <top style="thin"/>
      <bottom/>
    </border>
    <border>
      <left style="medium"/>
      <right style="thin"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/>
      <right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thin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 horizontal="center" vertical="center"/>
      <protection/>
    </xf>
    <xf numFmtId="0" fontId="4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0" fontId="3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3" fontId="3" fillId="33" borderId="13" xfId="0" applyNumberFormat="1" applyFont="1" applyFill="1" applyBorder="1" applyAlignment="1">
      <alignment horizontal="center" vertical="center"/>
    </xf>
    <xf numFmtId="3" fontId="3" fillId="33" borderId="14" xfId="0" applyNumberFormat="1" applyFont="1" applyFill="1" applyBorder="1" applyAlignment="1">
      <alignment horizontal="center" vertical="center"/>
    </xf>
    <xf numFmtId="3" fontId="3" fillId="0" borderId="0" xfId="49" applyNumberFormat="1" applyFont="1" applyBorder="1" applyAlignment="1">
      <alignment horizontal="center" vertical="center"/>
      <protection/>
    </xf>
    <xf numFmtId="3" fontId="3" fillId="0" borderId="0" xfId="49" applyNumberFormat="1" applyFont="1" applyBorder="1" applyAlignment="1">
      <alignment horizontal="right" vertical="center"/>
      <protection/>
    </xf>
    <xf numFmtId="0" fontId="4" fillId="33" borderId="15" xfId="0" applyFont="1" applyFill="1" applyBorder="1" applyAlignment="1">
      <alignment horizontal="centerContinuous"/>
    </xf>
    <xf numFmtId="0" fontId="4" fillId="33" borderId="16" xfId="0" applyFont="1" applyFill="1" applyBorder="1" applyAlignment="1">
      <alignment horizontal="centerContinuous"/>
    </xf>
    <xf numFmtId="0" fontId="0" fillId="33" borderId="17" xfId="0" applyFont="1" applyFill="1" applyBorder="1" applyAlignment="1">
      <alignment horizontal="centerContinuous"/>
    </xf>
    <xf numFmtId="3" fontId="0" fillId="0" borderId="18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20" xfId="0" applyNumberFormat="1" applyFont="1" applyBorder="1" applyAlignment="1">
      <alignment horizontal="center"/>
    </xf>
    <xf numFmtId="0" fontId="8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4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8" fillId="33" borderId="27" xfId="0" applyFont="1" applyFill="1" applyBorder="1" applyAlignment="1">
      <alignment horizontal="left" vertical="center" wrapText="1"/>
    </xf>
    <xf numFmtId="0" fontId="8" fillId="33" borderId="28" xfId="0" applyFont="1" applyFill="1" applyBorder="1" applyAlignment="1">
      <alignment horizontal="left" vertical="center" wrapText="1"/>
    </xf>
    <xf numFmtId="0" fontId="8" fillId="33" borderId="26" xfId="0" applyFont="1" applyFill="1" applyBorder="1" applyAlignment="1">
      <alignment horizontal="centerContinuous" vertical="center"/>
    </xf>
    <xf numFmtId="0" fontId="8" fillId="33" borderId="29" xfId="0" applyFont="1" applyFill="1" applyBorder="1" applyAlignment="1">
      <alignment horizontal="centerContinuous" vertical="center"/>
    </xf>
    <xf numFmtId="0" fontId="8" fillId="33" borderId="30" xfId="0" applyFont="1" applyFill="1" applyBorder="1" applyAlignment="1">
      <alignment horizontal="centerContinuous" vertical="center"/>
    </xf>
    <xf numFmtId="0" fontId="7" fillId="33" borderId="31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7" fillId="33" borderId="32" xfId="0" applyFont="1" applyFill="1" applyBorder="1" applyAlignment="1">
      <alignment horizontal="center"/>
    </xf>
    <xf numFmtId="0" fontId="7" fillId="33" borderId="28" xfId="0" applyFont="1" applyFill="1" applyBorder="1" applyAlignment="1">
      <alignment horizontal="center"/>
    </xf>
    <xf numFmtId="0" fontId="7" fillId="33" borderId="33" xfId="0" applyFont="1" applyFill="1" applyBorder="1" applyAlignment="1">
      <alignment horizontal="center"/>
    </xf>
    <xf numFmtId="0" fontId="7" fillId="33" borderId="34" xfId="0" applyFont="1" applyFill="1" applyBorder="1" applyAlignment="1">
      <alignment horizontal="center"/>
    </xf>
    <xf numFmtId="3" fontId="7" fillId="0" borderId="23" xfId="0" applyNumberFormat="1" applyFont="1" applyBorder="1" applyAlignment="1">
      <alignment vertical="center" wrapText="1"/>
    </xf>
    <xf numFmtId="3" fontId="7" fillId="0" borderId="35" xfId="0" applyNumberFormat="1" applyFont="1" applyBorder="1" applyAlignment="1">
      <alignment vertical="center" wrapText="1"/>
    </xf>
    <xf numFmtId="3" fontId="7" fillId="0" borderId="36" xfId="0" applyNumberFormat="1" applyFont="1" applyBorder="1" applyAlignment="1">
      <alignment vertical="center" wrapText="1"/>
    </xf>
    <xf numFmtId="3" fontId="7" fillId="0" borderId="24" xfId="0" applyNumberFormat="1" applyFont="1" applyBorder="1" applyAlignment="1">
      <alignment vertical="center" wrapText="1"/>
    </xf>
    <xf numFmtId="3" fontId="7" fillId="0" borderId="13" xfId="0" applyNumberFormat="1" applyFont="1" applyBorder="1" applyAlignment="1">
      <alignment vertical="center" wrapText="1"/>
    </xf>
    <xf numFmtId="3" fontId="7" fillId="0" borderId="22" xfId="0" applyNumberFormat="1" applyFont="1" applyBorder="1" applyAlignment="1">
      <alignment vertical="center" wrapText="1"/>
    </xf>
    <xf numFmtId="3" fontId="8" fillId="33" borderId="27" xfId="0" applyNumberFormat="1" applyFont="1" applyFill="1" applyBorder="1" applyAlignment="1">
      <alignment vertical="center" wrapText="1"/>
    </xf>
    <xf numFmtId="3" fontId="8" fillId="33" borderId="37" xfId="0" applyNumberFormat="1" applyFont="1" applyFill="1" applyBorder="1" applyAlignment="1">
      <alignment vertical="center" wrapText="1"/>
    </xf>
    <xf numFmtId="3" fontId="8" fillId="33" borderId="38" xfId="0" applyNumberFormat="1" applyFont="1" applyFill="1" applyBorder="1" applyAlignment="1">
      <alignment vertical="center" wrapText="1"/>
    </xf>
    <xf numFmtId="3" fontId="8" fillId="33" borderId="39" xfId="0" applyNumberFormat="1" applyFont="1" applyFill="1" applyBorder="1" applyAlignment="1">
      <alignment vertical="center" wrapText="1"/>
    </xf>
    <xf numFmtId="0" fontId="8" fillId="33" borderId="40" xfId="0" applyFont="1" applyFill="1" applyBorder="1" applyAlignment="1">
      <alignment horizontal="centerContinuous" vertical="center"/>
    </xf>
    <xf numFmtId="0" fontId="7" fillId="33" borderId="41" xfId="0" applyFont="1" applyFill="1" applyBorder="1" applyAlignment="1">
      <alignment horizontal="center"/>
    </xf>
    <xf numFmtId="0" fontId="7" fillId="33" borderId="42" xfId="0" applyFont="1" applyFill="1" applyBorder="1" applyAlignment="1">
      <alignment horizontal="center"/>
    </xf>
    <xf numFmtId="0" fontId="7" fillId="33" borderId="43" xfId="0" applyFont="1" applyFill="1" applyBorder="1" applyAlignment="1">
      <alignment horizontal="center"/>
    </xf>
    <xf numFmtId="0" fontId="7" fillId="33" borderId="44" xfId="0" applyFont="1" applyFill="1" applyBorder="1" applyAlignment="1" quotePrefix="1">
      <alignment horizontal="center"/>
    </xf>
    <xf numFmtId="3" fontId="7" fillId="0" borderId="41" xfId="0" applyNumberFormat="1" applyFont="1" applyFill="1" applyBorder="1" applyAlignment="1">
      <alignment vertical="center" wrapText="1"/>
    </xf>
    <xf numFmtId="3" fontId="7" fillId="0" borderId="45" xfId="0" applyNumberFormat="1" applyFont="1" applyFill="1" applyBorder="1" applyAlignment="1">
      <alignment vertical="center" wrapText="1"/>
    </xf>
    <xf numFmtId="3" fontId="7" fillId="0" borderId="13" xfId="0" applyNumberFormat="1" applyFont="1" applyFill="1" applyBorder="1" applyAlignment="1">
      <alignment vertical="center" wrapText="1"/>
    </xf>
    <xf numFmtId="0" fontId="8" fillId="33" borderId="13" xfId="49" applyFont="1" applyFill="1" applyBorder="1" applyAlignment="1">
      <alignment horizontal="center" vertical="center"/>
      <protection/>
    </xf>
    <xf numFmtId="0" fontId="8" fillId="33" borderId="46" xfId="49" applyFont="1" applyFill="1" applyBorder="1" applyAlignment="1">
      <alignment horizontal="center" vertical="center"/>
      <protection/>
    </xf>
    <xf numFmtId="3" fontId="8" fillId="0" borderId="25" xfId="49" applyNumberFormat="1" applyFont="1" applyBorder="1" applyAlignment="1">
      <alignment horizontal="center" vertical="center"/>
      <protection/>
    </xf>
    <xf numFmtId="3" fontId="8" fillId="0" borderId="19" xfId="49" applyNumberFormat="1" applyFont="1" applyBorder="1" applyAlignment="1">
      <alignment horizontal="right" vertical="center"/>
      <protection/>
    </xf>
    <xf numFmtId="3" fontId="8" fillId="0" borderId="47" xfId="49" applyNumberFormat="1" applyFont="1" applyBorder="1" applyAlignment="1">
      <alignment horizontal="right" vertical="center"/>
      <protection/>
    </xf>
    <xf numFmtId="3" fontId="8" fillId="0" borderId="48" xfId="49" applyNumberFormat="1" applyFont="1" applyBorder="1" applyAlignment="1">
      <alignment horizontal="right" vertical="center"/>
      <protection/>
    </xf>
    <xf numFmtId="0" fontId="5" fillId="33" borderId="33" xfId="0" applyFont="1" applyFill="1" applyBorder="1" applyAlignment="1">
      <alignment horizontal="center" vertical="center" wrapText="1"/>
    </xf>
    <xf numFmtId="0" fontId="5" fillId="33" borderId="49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 vertical="center" wrapText="1"/>
    </xf>
    <xf numFmtId="3" fontId="8" fillId="0" borderId="40" xfId="0" applyNumberFormat="1" applyFont="1" applyBorder="1" applyAlignment="1" quotePrefix="1">
      <alignment horizontal="center"/>
    </xf>
    <xf numFmtId="3" fontId="8" fillId="0" borderId="13" xfId="0" applyNumberFormat="1" applyFont="1" applyBorder="1" applyAlignment="1">
      <alignment/>
    </xf>
    <xf numFmtId="3" fontId="8" fillId="0" borderId="46" xfId="0" applyNumberFormat="1" applyFont="1" applyBorder="1" applyAlignment="1">
      <alignment/>
    </xf>
    <xf numFmtId="3" fontId="8" fillId="0" borderId="14" xfId="0" applyNumberFormat="1" applyFont="1" applyBorder="1" applyAlignment="1">
      <alignment/>
    </xf>
    <xf numFmtId="3" fontId="8" fillId="0" borderId="13" xfId="0" applyNumberFormat="1" applyFont="1" applyBorder="1" applyAlignment="1" quotePrefix="1">
      <alignment horizontal="center"/>
    </xf>
    <xf numFmtId="3" fontId="8" fillId="0" borderId="50" xfId="0" applyNumberFormat="1" applyFont="1" applyBorder="1" applyAlignment="1" quotePrefix="1">
      <alignment horizontal="center"/>
    </xf>
    <xf numFmtId="3" fontId="8" fillId="0" borderId="51" xfId="0" applyNumberFormat="1" applyFont="1" applyBorder="1" applyAlignment="1" quotePrefix="1">
      <alignment horizontal="center"/>
    </xf>
    <xf numFmtId="3" fontId="8" fillId="0" borderId="19" xfId="0" applyNumberFormat="1" applyFont="1" applyBorder="1" applyAlignment="1">
      <alignment/>
    </xf>
    <xf numFmtId="3" fontId="8" fillId="0" borderId="48" xfId="0" applyNumberFormat="1" applyFont="1" applyBorder="1" applyAlignment="1">
      <alignment/>
    </xf>
    <xf numFmtId="3" fontId="8" fillId="0" borderId="20" xfId="0" applyNumberFormat="1" applyFont="1" applyBorder="1" applyAlignment="1">
      <alignment/>
    </xf>
    <xf numFmtId="0" fontId="8" fillId="0" borderId="29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7" fillId="33" borderId="44" xfId="0" applyFont="1" applyFill="1" applyBorder="1" applyAlignment="1">
      <alignment horizontal="center"/>
    </xf>
    <xf numFmtId="3" fontId="8" fillId="0" borderId="20" xfId="49" applyNumberFormat="1" applyFont="1" applyBorder="1" applyAlignment="1">
      <alignment horizontal="right" vertical="center"/>
      <protection/>
    </xf>
    <xf numFmtId="0" fontId="5" fillId="33" borderId="34" xfId="0" applyFont="1" applyFill="1" applyBorder="1" applyAlignment="1">
      <alignment horizontal="center" vertical="center" wrapText="1"/>
    </xf>
    <xf numFmtId="3" fontId="7" fillId="0" borderId="24" xfId="0" applyNumberFormat="1" applyFont="1" applyFill="1" applyBorder="1" applyAlignment="1">
      <alignment vertical="center" wrapText="1"/>
    </xf>
    <xf numFmtId="3" fontId="0" fillId="0" borderId="18" xfId="0" applyNumberFormat="1" applyFont="1" applyFill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0" fillId="0" borderId="0" xfId="0" applyFill="1" applyAlignment="1">
      <alignment/>
    </xf>
    <xf numFmtId="3" fontId="8" fillId="0" borderId="13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2" fontId="0" fillId="0" borderId="20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3" fontId="8" fillId="0" borderId="24" xfId="0" applyNumberFormat="1" applyFont="1" applyFill="1" applyBorder="1" applyAlignment="1">
      <alignment/>
    </xf>
    <xf numFmtId="3" fontId="8" fillId="0" borderId="25" xfId="0" applyNumberFormat="1" applyFont="1" applyFill="1" applyBorder="1" applyAlignment="1">
      <alignment/>
    </xf>
    <xf numFmtId="3" fontId="8" fillId="0" borderId="30" xfId="0" applyNumberFormat="1" applyFont="1" applyFill="1" applyBorder="1" applyAlignment="1" quotePrefix="1">
      <alignment horizontal="center"/>
    </xf>
    <xf numFmtId="3" fontId="8" fillId="0" borderId="14" xfId="0" applyNumberFormat="1" applyFont="1" applyFill="1" applyBorder="1" applyAlignment="1">
      <alignment/>
    </xf>
    <xf numFmtId="3" fontId="8" fillId="0" borderId="14" xfId="0" applyNumberFormat="1" applyFont="1" applyFill="1" applyBorder="1" applyAlignment="1" quotePrefix="1">
      <alignment horizontal="center"/>
    </xf>
    <xf numFmtId="3" fontId="8" fillId="0" borderId="20" xfId="0" applyNumberFormat="1" applyFont="1" applyFill="1" applyBorder="1" applyAlignment="1">
      <alignment/>
    </xf>
    <xf numFmtId="3" fontId="8" fillId="0" borderId="23" xfId="0" applyNumberFormat="1" applyFont="1" applyFill="1" applyBorder="1" applyAlignment="1">
      <alignment vertical="center" wrapText="1"/>
    </xf>
    <xf numFmtId="10" fontId="8" fillId="0" borderId="14" xfId="0" applyNumberFormat="1" applyFont="1" applyFill="1" applyBorder="1" applyAlignment="1">
      <alignment vertical="center" wrapText="1"/>
    </xf>
    <xf numFmtId="3" fontId="8" fillId="0" borderId="24" xfId="0" applyNumberFormat="1" applyFont="1" applyFill="1" applyBorder="1" applyAlignment="1">
      <alignment vertical="center" wrapText="1"/>
    </xf>
    <xf numFmtId="3" fontId="8" fillId="0" borderId="31" xfId="0" applyNumberFormat="1" applyFont="1" applyFill="1" applyBorder="1" applyAlignment="1">
      <alignment vertical="center" wrapText="1"/>
    </xf>
    <xf numFmtId="10" fontId="8" fillId="0" borderId="32" xfId="0" applyNumberFormat="1" applyFont="1" applyFill="1" applyBorder="1" applyAlignment="1">
      <alignment vertical="center" wrapText="1"/>
    </xf>
    <xf numFmtId="10" fontId="8" fillId="0" borderId="51" xfId="0" applyNumberFormat="1" applyFont="1" applyFill="1" applyBorder="1" applyAlignment="1">
      <alignment vertical="center" wrapText="1"/>
    </xf>
    <xf numFmtId="3" fontId="8" fillId="0" borderId="52" xfId="0" applyNumberFormat="1" applyFont="1" applyFill="1" applyBorder="1" applyAlignment="1">
      <alignment vertical="center" wrapText="1"/>
    </xf>
    <xf numFmtId="3" fontId="8" fillId="0" borderId="23" xfId="0" applyNumberFormat="1" applyFont="1" applyFill="1" applyBorder="1" applyAlignment="1">
      <alignment/>
    </xf>
    <xf numFmtId="3" fontId="8" fillId="0" borderId="13" xfId="0" applyNumberFormat="1" applyFont="1" applyFill="1" applyBorder="1" applyAlignment="1" quotePrefix="1">
      <alignment horizontal="center"/>
    </xf>
    <xf numFmtId="3" fontId="8" fillId="0" borderId="50" xfId="0" applyNumberFormat="1" applyFont="1" applyFill="1" applyBorder="1" applyAlignment="1" quotePrefix="1">
      <alignment horizontal="center"/>
    </xf>
    <xf numFmtId="3" fontId="7" fillId="0" borderId="53" xfId="0" applyNumberFormat="1" applyFont="1" applyFill="1" applyBorder="1" applyAlignment="1">
      <alignment vertical="center" wrapText="1"/>
    </xf>
    <xf numFmtId="3" fontId="7" fillId="0" borderId="35" xfId="0" applyNumberFormat="1" applyFont="1" applyFill="1" applyBorder="1" applyAlignment="1">
      <alignment vertical="center" wrapText="1"/>
    </xf>
    <xf numFmtId="3" fontId="7" fillId="0" borderId="51" xfId="0" applyNumberFormat="1" applyFont="1" applyFill="1" applyBorder="1" applyAlignment="1">
      <alignment vertical="center" wrapText="1"/>
    </xf>
    <xf numFmtId="3" fontId="7" fillId="0" borderId="22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/>
    </xf>
    <xf numFmtId="3" fontId="8" fillId="0" borderId="13" xfId="0" applyNumberFormat="1" applyFont="1" applyFill="1" applyBorder="1" applyAlignment="1">
      <alignment horizontal="center"/>
    </xf>
    <xf numFmtId="3" fontId="8" fillId="0" borderId="50" xfId="0" applyNumberFormat="1" applyFont="1" applyFill="1" applyBorder="1" applyAlignment="1">
      <alignment horizontal="center"/>
    </xf>
    <xf numFmtId="10" fontId="8" fillId="33" borderId="54" xfId="0" applyNumberFormat="1" applyFont="1" applyFill="1" applyBorder="1" applyAlignment="1">
      <alignment vertical="center" wrapText="1"/>
    </xf>
    <xf numFmtId="3" fontId="8" fillId="0" borderId="46" xfId="0" applyNumberFormat="1" applyFont="1" applyFill="1" applyBorder="1" applyAlignment="1" quotePrefix="1">
      <alignment horizontal="center"/>
    </xf>
    <xf numFmtId="3" fontId="8" fillId="0" borderId="55" xfId="0" applyNumberFormat="1" applyFont="1" applyFill="1" applyBorder="1" applyAlignment="1" quotePrefix="1">
      <alignment horizontal="center"/>
    </xf>
    <xf numFmtId="0" fontId="8" fillId="0" borderId="21" xfId="0" applyFont="1" applyFill="1" applyBorder="1" applyAlignment="1">
      <alignment/>
    </xf>
    <xf numFmtId="0" fontId="7" fillId="0" borderId="32" xfId="0" applyFont="1" applyBorder="1" applyAlignment="1">
      <alignment horizontal="right"/>
    </xf>
    <xf numFmtId="0" fontId="7" fillId="0" borderId="56" xfId="0" applyFont="1" applyBorder="1" applyAlignment="1">
      <alignment horizontal="left"/>
    </xf>
    <xf numFmtId="0" fontId="7" fillId="0" borderId="29" xfId="0" applyFont="1" applyBorder="1" applyAlignment="1">
      <alignment/>
    </xf>
    <xf numFmtId="0" fontId="7" fillId="0" borderId="40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45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41" xfId="0" applyFont="1" applyBorder="1" applyAlignment="1">
      <alignment/>
    </xf>
    <xf numFmtId="0" fontId="8" fillId="33" borderId="57" xfId="0" applyFont="1" applyFill="1" applyBorder="1" applyAlignment="1">
      <alignment/>
    </xf>
    <xf numFmtId="0" fontId="8" fillId="33" borderId="37" xfId="0" applyFont="1" applyFill="1" applyBorder="1" applyAlignment="1">
      <alignment/>
    </xf>
    <xf numFmtId="0" fontId="8" fillId="33" borderId="54" xfId="0" applyFont="1" applyFill="1" applyBorder="1" applyAlignment="1">
      <alignment/>
    </xf>
    <xf numFmtId="3" fontId="7" fillId="0" borderId="13" xfId="0" applyNumberFormat="1" applyFont="1" applyBorder="1" applyAlignment="1">
      <alignment wrapText="1"/>
    </xf>
    <xf numFmtId="3" fontId="7" fillId="0" borderId="36" xfId="0" applyNumberFormat="1" applyFont="1" applyBorder="1" applyAlignment="1">
      <alignment wrapText="1"/>
    </xf>
    <xf numFmtId="3" fontId="7" fillId="0" borderId="31" xfId="0" applyNumberFormat="1" applyFont="1" applyBorder="1" applyAlignment="1">
      <alignment wrapText="1"/>
    </xf>
    <xf numFmtId="3" fontId="7" fillId="0" borderId="22" xfId="0" applyNumberFormat="1" applyFont="1" applyBorder="1" applyAlignment="1">
      <alignment wrapText="1"/>
    </xf>
    <xf numFmtId="3" fontId="8" fillId="33" borderId="37" xfId="0" applyNumberFormat="1" applyFont="1" applyFill="1" applyBorder="1" applyAlignment="1">
      <alignment wrapText="1"/>
    </xf>
    <xf numFmtId="3" fontId="7" fillId="0" borderId="23" xfId="0" applyNumberFormat="1" applyFont="1" applyBorder="1" applyAlignment="1">
      <alignment wrapText="1"/>
    </xf>
    <xf numFmtId="3" fontId="7" fillId="0" borderId="35" xfId="0" applyNumberFormat="1" applyFont="1" applyBorder="1" applyAlignment="1">
      <alignment wrapText="1"/>
    </xf>
    <xf numFmtId="3" fontId="8" fillId="33" borderId="23" xfId="0" applyNumberFormat="1" applyFont="1" applyFill="1" applyBorder="1" applyAlignment="1">
      <alignment vertical="center" wrapText="1"/>
    </xf>
    <xf numFmtId="3" fontId="8" fillId="33" borderId="57" xfId="0" applyNumberFormat="1" applyFont="1" applyFill="1" applyBorder="1" applyAlignment="1">
      <alignment vertical="center" wrapText="1"/>
    </xf>
    <xf numFmtId="0" fontId="7" fillId="0" borderId="51" xfId="0" applyFont="1" applyBorder="1" applyAlignment="1">
      <alignment/>
    </xf>
    <xf numFmtId="0" fontId="8" fillId="33" borderId="39" xfId="0" applyFont="1" applyFill="1" applyBorder="1" applyAlignment="1">
      <alignment/>
    </xf>
    <xf numFmtId="0" fontId="2" fillId="0" borderId="0" xfId="0" applyFont="1" applyFill="1" applyAlignment="1">
      <alignment horizontal="centerContinuous"/>
    </xf>
    <xf numFmtId="3" fontId="3" fillId="0" borderId="0" xfId="49" applyNumberFormat="1" applyFont="1" applyFill="1" applyBorder="1" applyAlignment="1">
      <alignment horizontal="center" vertical="center"/>
      <protection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7" fillId="0" borderId="31" xfId="0" applyFont="1" applyBorder="1" applyAlignment="1">
      <alignment horizontal="left" vertical="center" wrapText="1"/>
    </xf>
    <xf numFmtId="0" fontId="7" fillId="0" borderId="13" xfId="0" applyFont="1" applyFill="1" applyBorder="1" applyAlignment="1">
      <alignment/>
    </xf>
    <xf numFmtId="0" fontId="7" fillId="0" borderId="51" xfId="0" applyFont="1" applyFill="1" applyBorder="1" applyAlignment="1">
      <alignment/>
    </xf>
    <xf numFmtId="0" fontId="0" fillId="0" borderId="55" xfId="0" applyBorder="1" applyAlignment="1">
      <alignment horizontal="left"/>
    </xf>
    <xf numFmtId="3" fontId="3" fillId="0" borderId="32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/>
    </xf>
    <xf numFmtId="0" fontId="7" fillId="0" borderId="13" xfId="48" applyFont="1" applyBorder="1" applyAlignment="1">
      <alignment/>
      <protection/>
    </xf>
    <xf numFmtId="0" fontId="7" fillId="0" borderId="19" xfId="0" applyFont="1" applyBorder="1" applyAlignment="1">
      <alignment/>
    </xf>
    <xf numFmtId="0" fontId="8" fillId="0" borderId="21" xfId="0" applyFont="1" applyBorder="1" applyAlignment="1">
      <alignment/>
    </xf>
    <xf numFmtId="0" fontId="8" fillId="34" borderId="57" xfId="0" applyFont="1" applyFill="1" applyBorder="1" applyAlignment="1">
      <alignment/>
    </xf>
    <xf numFmtId="164" fontId="0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 vertical="center"/>
    </xf>
    <xf numFmtId="0" fontId="5" fillId="0" borderId="58" xfId="0" applyFont="1" applyBorder="1" applyAlignment="1">
      <alignment/>
    </xf>
    <xf numFmtId="0" fontId="5" fillId="0" borderId="59" xfId="0" applyFont="1" applyBorder="1" applyAlignment="1">
      <alignment/>
    </xf>
    <xf numFmtId="0" fontId="8" fillId="33" borderId="60" xfId="49" applyFont="1" applyFill="1" applyBorder="1" applyAlignment="1">
      <alignment horizontal="center" vertical="center" wrapText="1"/>
      <protection/>
    </xf>
    <xf numFmtId="0" fontId="7" fillId="0" borderId="61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8" fillId="33" borderId="0" xfId="49" applyFont="1" applyFill="1" applyBorder="1" applyAlignment="1">
      <alignment horizontal="center" vertical="center"/>
      <protection/>
    </xf>
    <xf numFmtId="0" fontId="7" fillId="0" borderId="62" xfId="0" applyFont="1" applyBorder="1" applyAlignment="1">
      <alignment horizontal="center" vertical="center"/>
    </xf>
    <xf numFmtId="0" fontId="8" fillId="33" borderId="63" xfId="49" applyFont="1" applyFill="1" applyBorder="1" applyAlignment="1">
      <alignment horizontal="center" vertical="center"/>
      <protection/>
    </xf>
    <xf numFmtId="0" fontId="8" fillId="33" borderId="58" xfId="49" applyFont="1" applyFill="1" applyBorder="1" applyAlignment="1">
      <alignment horizontal="center" vertical="center"/>
      <protection/>
    </xf>
    <xf numFmtId="0" fontId="8" fillId="33" borderId="64" xfId="49" applyFont="1" applyFill="1" applyBorder="1" applyAlignment="1">
      <alignment horizontal="center" vertical="center"/>
      <protection/>
    </xf>
    <xf numFmtId="0" fontId="8" fillId="33" borderId="46" xfId="49" applyFont="1" applyFill="1" applyBorder="1" applyAlignment="1">
      <alignment horizontal="left" vertical="center"/>
      <protection/>
    </xf>
    <xf numFmtId="0" fontId="8" fillId="33" borderId="65" xfId="49" applyFont="1" applyFill="1" applyBorder="1" applyAlignment="1">
      <alignment horizontal="left" vertical="center"/>
      <protection/>
    </xf>
    <xf numFmtId="0" fontId="8" fillId="33" borderId="66" xfId="49" applyFont="1" applyFill="1" applyBorder="1" applyAlignment="1">
      <alignment horizontal="left" vertical="center"/>
      <protection/>
    </xf>
    <xf numFmtId="3" fontId="8" fillId="33" borderId="27" xfId="0" applyNumberFormat="1" applyFont="1" applyFill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3" fontId="8" fillId="33" borderId="28" xfId="0" applyNumberFormat="1" applyFont="1" applyFill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/>
    </xf>
    <xf numFmtId="0" fontId="8" fillId="33" borderId="69" xfId="49" applyFont="1" applyFill="1" applyBorder="1" applyAlignment="1">
      <alignment horizontal="center" vertical="center" wrapText="1"/>
      <protection/>
    </xf>
    <xf numFmtId="0" fontId="7" fillId="0" borderId="70" xfId="0" applyFont="1" applyBorder="1" applyAlignment="1">
      <alignment wrapText="1"/>
    </xf>
    <xf numFmtId="0" fontId="7" fillId="0" borderId="53" xfId="0" applyFont="1" applyBorder="1" applyAlignment="1">
      <alignment wrapText="1"/>
    </xf>
    <xf numFmtId="0" fontId="8" fillId="33" borderId="71" xfId="49" applyFont="1" applyFill="1" applyBorder="1" applyAlignment="1">
      <alignment horizontal="center" vertical="center" wrapText="1"/>
      <protection/>
    </xf>
    <xf numFmtId="0" fontId="7" fillId="0" borderId="72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4" fillId="33" borderId="73" xfId="0" applyFont="1" applyFill="1" applyBorder="1" applyAlignment="1">
      <alignment vertical="center"/>
    </xf>
    <xf numFmtId="0" fontId="4" fillId="0" borderId="74" xfId="0" applyFont="1" applyBorder="1" applyAlignment="1">
      <alignment vertical="center"/>
    </xf>
    <xf numFmtId="0" fontId="3" fillId="33" borderId="15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33" borderId="63" xfId="0" applyFont="1" applyFill="1" applyBorder="1" applyAlignment="1">
      <alignment horizontal="center" vertical="center"/>
    </xf>
    <xf numFmtId="0" fontId="3" fillId="33" borderId="58" xfId="0" applyFont="1" applyFill="1" applyBorder="1" applyAlignment="1">
      <alignment horizontal="center" vertical="center"/>
    </xf>
    <xf numFmtId="0" fontId="3" fillId="0" borderId="58" xfId="0" applyFont="1" applyBorder="1" applyAlignment="1">
      <alignment vertical="center"/>
    </xf>
    <xf numFmtId="0" fontId="3" fillId="33" borderId="73" xfId="0" applyFont="1" applyFill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33" borderId="73" xfId="0" applyFont="1" applyFill="1" applyBorder="1" applyAlignment="1">
      <alignment horizontal="center" vertical="center"/>
    </xf>
    <xf numFmtId="0" fontId="6" fillId="0" borderId="75" xfId="0" applyFont="1" applyBorder="1" applyAlignment="1">
      <alignment vertical="center"/>
    </xf>
    <xf numFmtId="0" fontId="6" fillId="0" borderId="74" xfId="0" applyFont="1" applyBorder="1" applyAlignment="1">
      <alignment vertical="center"/>
    </xf>
    <xf numFmtId="0" fontId="8" fillId="33" borderId="26" xfId="0" applyFont="1" applyFill="1" applyBorder="1" applyAlignment="1">
      <alignment horizontal="center" vertical="center"/>
    </xf>
    <xf numFmtId="0" fontId="8" fillId="33" borderId="58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8" fillId="33" borderId="59" xfId="0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horizontal="center" vertical="center" wrapText="1"/>
    </xf>
    <xf numFmtId="0" fontId="7" fillId="33" borderId="39" xfId="0" applyFont="1" applyFill="1" applyBorder="1" applyAlignment="1">
      <alignment horizontal="center" vertical="center" wrapText="1"/>
    </xf>
    <xf numFmtId="3" fontId="8" fillId="33" borderId="67" xfId="0" applyNumberFormat="1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/>
    </xf>
    <xf numFmtId="0" fontId="4" fillId="33" borderId="58" xfId="0" applyFont="1" applyFill="1" applyBorder="1" applyAlignment="1">
      <alignment horizontal="center"/>
    </xf>
    <xf numFmtId="0" fontId="4" fillId="33" borderId="59" xfId="0" applyFont="1" applyFill="1" applyBorder="1" applyAlignment="1">
      <alignment horizontal="center"/>
    </xf>
    <xf numFmtId="3" fontId="4" fillId="33" borderId="46" xfId="0" applyNumberFormat="1" applyFont="1" applyFill="1" applyBorder="1" applyAlignment="1">
      <alignment horizontal="left" vertical="center"/>
    </xf>
    <xf numFmtId="3" fontId="4" fillId="33" borderId="65" xfId="0" applyNumberFormat="1" applyFont="1" applyFill="1" applyBorder="1" applyAlignment="1">
      <alignment horizontal="left" vertical="center"/>
    </xf>
    <xf numFmtId="3" fontId="4" fillId="33" borderId="66" xfId="0" applyNumberFormat="1" applyFont="1" applyFill="1" applyBorder="1" applyAlignment="1">
      <alignment horizontal="left" vertical="center"/>
    </xf>
    <xf numFmtId="0" fontId="8" fillId="33" borderId="15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8" fillId="33" borderId="52" xfId="0" applyFont="1" applyFill="1" applyBorder="1" applyAlignment="1">
      <alignment horizontal="center"/>
    </xf>
    <xf numFmtId="0" fontId="8" fillId="33" borderId="76" xfId="0" applyFont="1" applyFill="1" applyBorder="1" applyAlignment="1">
      <alignment horizontal="center"/>
    </xf>
    <xf numFmtId="0" fontId="8" fillId="33" borderId="28" xfId="0" applyFont="1" applyFill="1" applyBorder="1" applyAlignment="1">
      <alignment horizontal="center"/>
    </xf>
    <xf numFmtId="0" fontId="8" fillId="33" borderId="68" xfId="0" applyFont="1" applyFill="1" applyBorder="1" applyAlignment="1">
      <alignment horizontal="center"/>
    </xf>
    <xf numFmtId="164" fontId="4" fillId="0" borderId="27" xfId="0" applyNumberFormat="1" applyFont="1" applyFill="1" applyBorder="1" applyAlignment="1">
      <alignment horizontal="center"/>
    </xf>
    <xf numFmtId="164" fontId="4" fillId="0" borderId="39" xfId="0" applyNumberFormat="1" applyFont="1" applyFill="1" applyBorder="1" applyAlignment="1">
      <alignment horizontal="center"/>
    </xf>
    <xf numFmtId="0" fontId="5" fillId="0" borderId="52" xfId="0" applyFont="1" applyBorder="1" applyAlignment="1">
      <alignment vertical="top" wrapText="1"/>
    </xf>
    <xf numFmtId="0" fontId="0" fillId="0" borderId="52" xfId="0" applyBorder="1" applyAlignment="1">
      <alignment vertical="top"/>
    </xf>
    <xf numFmtId="3" fontId="4" fillId="33" borderId="24" xfId="0" applyNumberFormat="1" applyFont="1" applyFill="1" applyBorder="1" applyAlignment="1">
      <alignment horizontal="left" vertical="center"/>
    </xf>
    <xf numFmtId="0" fontId="0" fillId="33" borderId="38" xfId="0" applyFont="1" applyFill="1" applyBorder="1" applyAlignment="1">
      <alignment horizontal="center" vertical="center"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8" fillId="0" borderId="27" xfId="0" applyFont="1" applyFill="1" applyBorder="1" applyAlignment="1">
      <alignment horizontal="left" vertical="center"/>
    </xf>
    <xf numFmtId="0" fontId="8" fillId="0" borderId="38" xfId="0" applyFont="1" applyFill="1" applyBorder="1" applyAlignment="1">
      <alignment horizontal="left" vertical="center"/>
    </xf>
    <xf numFmtId="0" fontId="8" fillId="0" borderId="39" xfId="0" applyFont="1" applyFill="1" applyBorder="1" applyAlignment="1">
      <alignment horizontal="left" vertical="center"/>
    </xf>
    <xf numFmtId="0" fontId="8" fillId="0" borderId="77" xfId="0" applyFont="1" applyBorder="1" applyAlignment="1">
      <alignment horizontal="left"/>
    </xf>
    <xf numFmtId="0" fontId="8" fillId="0" borderId="37" xfId="0" applyFont="1" applyBorder="1" applyAlignment="1">
      <alignment horizontal="left"/>
    </xf>
    <xf numFmtId="0" fontId="8" fillId="0" borderId="78" xfId="0" applyFont="1" applyBorder="1" applyAlignment="1">
      <alignment horizontal="left"/>
    </xf>
    <xf numFmtId="0" fontId="8" fillId="0" borderId="27" xfId="0" applyFont="1" applyBorder="1" applyAlignment="1">
      <alignment horizontal="left"/>
    </xf>
    <xf numFmtId="0" fontId="8" fillId="0" borderId="38" xfId="0" applyFont="1" applyBorder="1" applyAlignment="1">
      <alignment horizontal="left"/>
    </xf>
    <xf numFmtId="0" fontId="8" fillId="0" borderId="39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65" xfId="0" applyFont="1" applyBorder="1" applyAlignment="1">
      <alignment horizontal="left"/>
    </xf>
    <xf numFmtId="0" fontId="7" fillId="0" borderId="66" xfId="0" applyFont="1" applyBorder="1" applyAlignment="1">
      <alignment horizontal="left"/>
    </xf>
    <xf numFmtId="3" fontId="4" fillId="0" borderId="46" xfId="0" applyNumberFormat="1" applyFont="1" applyFill="1" applyBorder="1" applyAlignment="1">
      <alignment horizontal="center" vertical="center"/>
    </xf>
    <xf numFmtId="3" fontId="4" fillId="0" borderId="65" xfId="0" applyNumberFormat="1" applyFont="1" applyFill="1" applyBorder="1" applyAlignment="1">
      <alignment horizontal="center" vertical="center"/>
    </xf>
    <xf numFmtId="3" fontId="4" fillId="0" borderId="66" xfId="0" applyNumberFormat="1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left" vertical="center"/>
    </xf>
    <xf numFmtId="0" fontId="7" fillId="0" borderId="25" xfId="0" applyFont="1" applyBorder="1" applyAlignment="1">
      <alignment horizontal="left"/>
    </xf>
    <xf numFmtId="0" fontId="7" fillId="0" borderId="79" xfId="0" applyFont="1" applyBorder="1" applyAlignment="1">
      <alignment horizontal="left"/>
    </xf>
    <xf numFmtId="0" fontId="7" fillId="0" borderId="47" xfId="0" applyFont="1" applyBorder="1" applyAlignment="1">
      <alignment horizontal="left"/>
    </xf>
    <xf numFmtId="0" fontId="7" fillId="0" borderId="24" xfId="48" applyFont="1" applyBorder="1" applyAlignment="1">
      <alignment horizontal="left"/>
      <protection/>
    </xf>
    <xf numFmtId="0" fontId="7" fillId="0" borderId="65" xfId="48" applyFont="1" applyBorder="1" applyAlignment="1">
      <alignment horizontal="left"/>
      <protection/>
    </xf>
    <xf numFmtId="0" fontId="7" fillId="0" borderId="66" xfId="48" applyFont="1" applyBorder="1" applyAlignment="1">
      <alignment horizontal="left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List1" xfId="48"/>
    <cellStyle name="normální_RK Odpisový plán na rok 2002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84"/>
  <sheetViews>
    <sheetView tabSelected="1" zoomScalePageLayoutView="0" workbookViewId="0" topLeftCell="A1">
      <selection activeCell="L1" sqref="L1"/>
    </sheetView>
  </sheetViews>
  <sheetFormatPr defaultColWidth="9.00390625" defaultRowHeight="12.75"/>
  <cols>
    <col min="1" max="1" width="34.375" style="0" customWidth="1"/>
    <col min="2" max="7" width="9.75390625" style="2" customWidth="1"/>
    <col min="8" max="8" width="8.75390625" style="2" customWidth="1"/>
    <col min="9" max="9" width="9.375" style="0" customWidth="1"/>
    <col min="10" max="10" width="10.00390625" style="0" customWidth="1"/>
    <col min="15" max="15" width="9.75390625" style="0" customWidth="1"/>
  </cols>
  <sheetData>
    <row r="1" spans="1:12" ht="12.75">
      <c r="A1" s="145"/>
      <c r="B1" s="146"/>
      <c r="C1" s="90"/>
      <c r="D1" s="90"/>
      <c r="E1" s="90"/>
      <c r="F1" s="90"/>
      <c r="G1" s="90"/>
      <c r="H1" s="90"/>
      <c r="I1" s="88"/>
      <c r="J1" s="88"/>
      <c r="L1" s="4" t="s">
        <v>103</v>
      </c>
    </row>
    <row r="2" ht="12.75">
      <c r="L2" s="4" t="s">
        <v>61</v>
      </c>
    </row>
    <row r="3" spans="1:14" ht="15.75">
      <c r="A3" s="198" t="s">
        <v>79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</row>
    <row r="4" spans="1:14" ht="14.25" customHeight="1" thickBot="1">
      <c r="A4" s="143"/>
      <c r="B4" s="1"/>
      <c r="C4" s="1"/>
      <c r="D4" s="1"/>
      <c r="E4" s="1"/>
      <c r="F4" s="1"/>
      <c r="G4" s="1"/>
      <c r="H4" s="1"/>
      <c r="N4" t="s">
        <v>24</v>
      </c>
    </row>
    <row r="5" spans="1:14" ht="20.25" customHeight="1" thickBot="1">
      <c r="A5" s="200" t="s">
        <v>56</v>
      </c>
      <c r="B5" s="205" t="s">
        <v>47</v>
      </c>
      <c r="C5" s="227"/>
      <c r="D5" s="227"/>
      <c r="E5" s="227"/>
      <c r="F5" s="227"/>
      <c r="G5" s="227" t="s">
        <v>24</v>
      </c>
      <c r="H5" s="227"/>
      <c r="I5" s="227"/>
      <c r="J5" s="228"/>
      <c r="K5" s="228"/>
      <c r="L5" s="228"/>
      <c r="M5" s="228"/>
      <c r="N5" s="229"/>
    </row>
    <row r="6" spans="1:14" ht="12.75">
      <c r="A6" s="201"/>
      <c r="B6" s="29" t="s">
        <v>72</v>
      </c>
      <c r="C6" s="30"/>
      <c r="D6" s="31"/>
      <c r="E6" s="29" t="s">
        <v>80</v>
      </c>
      <c r="F6" s="30"/>
      <c r="G6" s="31"/>
      <c r="H6" s="203" t="s">
        <v>73</v>
      </c>
      <c r="I6" s="204"/>
      <c r="J6" s="30" t="s">
        <v>81</v>
      </c>
      <c r="K6" s="48"/>
      <c r="L6" s="31"/>
      <c r="M6" s="203" t="s">
        <v>82</v>
      </c>
      <c r="N6" s="206"/>
    </row>
    <row r="7" spans="1:14" ht="12.75">
      <c r="A7" s="201"/>
      <c r="B7" s="32" t="s">
        <v>0</v>
      </c>
      <c r="C7" s="33" t="s">
        <v>25</v>
      </c>
      <c r="D7" s="34" t="s">
        <v>1</v>
      </c>
      <c r="E7" s="32" t="s">
        <v>0</v>
      </c>
      <c r="F7" s="33" t="s">
        <v>25</v>
      </c>
      <c r="G7" s="34" t="s">
        <v>1</v>
      </c>
      <c r="H7" s="50" t="s">
        <v>1</v>
      </c>
      <c r="I7" s="50" t="s">
        <v>2</v>
      </c>
      <c r="J7" s="49" t="s">
        <v>0</v>
      </c>
      <c r="K7" s="33" t="s">
        <v>25</v>
      </c>
      <c r="L7" s="34" t="s">
        <v>1</v>
      </c>
      <c r="M7" s="50" t="s">
        <v>1</v>
      </c>
      <c r="N7" s="34" t="s">
        <v>2</v>
      </c>
    </row>
    <row r="8" spans="1:14" ht="13.5" thickBot="1">
      <c r="A8" s="202"/>
      <c r="B8" s="35" t="s">
        <v>3</v>
      </c>
      <c r="C8" s="36" t="s">
        <v>3</v>
      </c>
      <c r="D8" s="37"/>
      <c r="E8" s="35" t="s">
        <v>3</v>
      </c>
      <c r="F8" s="36" t="s">
        <v>3</v>
      </c>
      <c r="G8" s="37"/>
      <c r="H8" s="52" t="s">
        <v>4</v>
      </c>
      <c r="I8" s="81" t="s">
        <v>5</v>
      </c>
      <c r="J8" s="51" t="s">
        <v>3</v>
      </c>
      <c r="K8" s="36" t="s">
        <v>3</v>
      </c>
      <c r="L8" s="37"/>
      <c r="M8" s="52" t="s">
        <v>4</v>
      </c>
      <c r="N8" s="37" t="s">
        <v>5</v>
      </c>
    </row>
    <row r="9" spans="1:14" ht="15" customHeight="1">
      <c r="A9" s="21" t="s">
        <v>62</v>
      </c>
      <c r="B9" s="38">
        <v>0</v>
      </c>
      <c r="C9" s="39">
        <v>0</v>
      </c>
      <c r="D9" s="40">
        <f>SUM(B9:C9)</f>
        <v>0</v>
      </c>
      <c r="E9" s="122">
        <v>0</v>
      </c>
      <c r="F9" s="123">
        <v>0</v>
      </c>
      <c r="G9" s="124">
        <f aca="true" t="shared" si="0" ref="G9:G19">SUM(E9:F9)</f>
        <v>0</v>
      </c>
      <c r="H9" s="99">
        <f aca="true" t="shared" si="1" ref="H9:H15">G9-D9</f>
        <v>0</v>
      </c>
      <c r="I9" s="100">
        <f>IF(D9=0,0,+G9/D9)</f>
        <v>0</v>
      </c>
      <c r="J9" s="109">
        <v>0</v>
      </c>
      <c r="K9" s="110">
        <v>0</v>
      </c>
      <c r="L9" s="111">
        <f aca="true" t="shared" si="2" ref="L9:L19">SUM(J9:K9)</f>
        <v>0</v>
      </c>
      <c r="M9" s="99">
        <v>0</v>
      </c>
      <c r="N9" s="100">
        <f>IF(G9=0,0,+L9/G9)</f>
        <v>0</v>
      </c>
    </row>
    <row r="10" spans="1:14" ht="15" customHeight="1">
      <c r="A10" s="22" t="s">
        <v>63</v>
      </c>
      <c r="B10" s="38">
        <v>167</v>
      </c>
      <c r="C10" s="42">
        <v>0</v>
      </c>
      <c r="D10" s="40">
        <f>SUM(B10:C10)</f>
        <v>167</v>
      </c>
      <c r="E10" s="125">
        <v>121</v>
      </c>
      <c r="F10" s="86">
        <v>0</v>
      </c>
      <c r="G10" s="87">
        <f t="shared" si="0"/>
        <v>121</v>
      </c>
      <c r="H10" s="99">
        <f t="shared" si="1"/>
        <v>-46</v>
      </c>
      <c r="I10" s="100">
        <f aca="true" t="shared" si="3" ref="I10:I40">IF(D10=0,0,+G10/D10)</f>
        <v>0.7245508982035929</v>
      </c>
      <c r="J10" s="54">
        <v>154</v>
      </c>
      <c r="K10" s="55">
        <v>0</v>
      </c>
      <c r="L10" s="111">
        <f t="shared" si="2"/>
        <v>154</v>
      </c>
      <c r="M10" s="101">
        <f>+L10-G10</f>
        <v>33</v>
      </c>
      <c r="N10" s="100">
        <f>IF(G10=0,0,+L10/G10)</f>
        <v>1.2727272727272727</v>
      </c>
    </row>
    <row r="11" spans="1:14" ht="15" customHeight="1">
      <c r="A11" s="22" t="s">
        <v>64</v>
      </c>
      <c r="B11" s="38">
        <v>0</v>
      </c>
      <c r="C11" s="42"/>
      <c r="D11" s="40"/>
      <c r="E11" s="125">
        <v>0</v>
      </c>
      <c r="F11" s="86">
        <v>0</v>
      </c>
      <c r="G11" s="87">
        <f t="shared" si="0"/>
        <v>0</v>
      </c>
      <c r="H11" s="99">
        <f t="shared" si="1"/>
        <v>0</v>
      </c>
      <c r="I11" s="100">
        <f t="shared" si="3"/>
        <v>0</v>
      </c>
      <c r="J11" s="54">
        <v>0</v>
      </c>
      <c r="K11" s="55">
        <v>0</v>
      </c>
      <c r="L11" s="111">
        <f t="shared" si="2"/>
        <v>0</v>
      </c>
      <c r="M11" s="101">
        <f aca="true" t="shared" si="4" ref="M11:M40">+L11-G11</f>
        <v>0</v>
      </c>
      <c r="N11" s="100">
        <f>IF(G11=0,0,+L11/G11)</f>
        <v>0</v>
      </c>
    </row>
    <row r="12" spans="1:14" ht="15" customHeight="1">
      <c r="A12" s="22" t="s">
        <v>65</v>
      </c>
      <c r="B12" s="38">
        <v>3</v>
      </c>
      <c r="C12" s="42">
        <v>9</v>
      </c>
      <c r="D12" s="40">
        <f>SUM(B12:C12)</f>
        <v>12</v>
      </c>
      <c r="E12" s="125">
        <v>5</v>
      </c>
      <c r="F12" s="86">
        <v>54</v>
      </c>
      <c r="G12" s="87">
        <f t="shared" si="0"/>
        <v>59</v>
      </c>
      <c r="H12" s="99">
        <f t="shared" si="1"/>
        <v>47</v>
      </c>
      <c r="I12" s="100">
        <f t="shared" si="3"/>
        <v>4.916666666666667</v>
      </c>
      <c r="J12" s="54">
        <v>3</v>
      </c>
      <c r="K12" s="55">
        <v>34</v>
      </c>
      <c r="L12" s="111">
        <f t="shared" si="2"/>
        <v>37</v>
      </c>
      <c r="M12" s="101">
        <f t="shared" si="4"/>
        <v>-22</v>
      </c>
      <c r="N12" s="100">
        <f aca="true" t="shared" si="5" ref="N12:N40">IF(G12=0,0,+L12/G12)</f>
        <v>0.6271186440677966</v>
      </c>
    </row>
    <row r="13" spans="1:14" ht="15" customHeight="1">
      <c r="A13" s="22" t="s">
        <v>6</v>
      </c>
      <c r="B13" s="38">
        <v>0</v>
      </c>
      <c r="C13" s="42">
        <v>0</v>
      </c>
      <c r="D13" s="40">
        <f>SUM(B13:C13)</f>
        <v>0</v>
      </c>
      <c r="E13" s="125">
        <v>0</v>
      </c>
      <c r="F13" s="86">
        <v>0</v>
      </c>
      <c r="G13" s="87">
        <f t="shared" si="0"/>
        <v>0</v>
      </c>
      <c r="H13" s="99">
        <f t="shared" si="1"/>
        <v>0</v>
      </c>
      <c r="I13" s="100">
        <f t="shared" si="3"/>
        <v>0</v>
      </c>
      <c r="J13" s="54">
        <v>0</v>
      </c>
      <c r="K13" s="55">
        <v>0</v>
      </c>
      <c r="L13" s="111">
        <f t="shared" si="2"/>
        <v>0</v>
      </c>
      <c r="M13" s="101">
        <f t="shared" si="4"/>
        <v>0</v>
      </c>
      <c r="N13" s="100">
        <f t="shared" si="5"/>
        <v>0</v>
      </c>
    </row>
    <row r="14" spans="1:14" ht="15" customHeight="1">
      <c r="A14" s="22" t="s">
        <v>7</v>
      </c>
      <c r="B14" s="38">
        <v>28</v>
      </c>
      <c r="C14" s="42">
        <v>0</v>
      </c>
      <c r="D14" s="40">
        <f>B14+C14</f>
        <v>28</v>
      </c>
      <c r="E14" s="125">
        <v>29</v>
      </c>
      <c r="F14" s="86">
        <v>0</v>
      </c>
      <c r="G14" s="87">
        <f t="shared" si="0"/>
        <v>29</v>
      </c>
      <c r="H14" s="99">
        <f t="shared" si="1"/>
        <v>1</v>
      </c>
      <c r="I14" s="100">
        <f t="shared" si="3"/>
        <v>1.0357142857142858</v>
      </c>
      <c r="J14" s="54">
        <v>0</v>
      </c>
      <c r="K14" s="55">
        <v>0</v>
      </c>
      <c r="L14" s="111">
        <f t="shared" si="2"/>
        <v>0</v>
      </c>
      <c r="M14" s="101">
        <f t="shared" si="4"/>
        <v>-29</v>
      </c>
      <c r="N14" s="100">
        <f t="shared" si="5"/>
        <v>0</v>
      </c>
    </row>
    <row r="15" spans="1:14" ht="24">
      <c r="A15" s="22" t="s">
        <v>67</v>
      </c>
      <c r="B15" s="38">
        <v>0</v>
      </c>
      <c r="C15" s="132">
        <v>0</v>
      </c>
      <c r="D15" s="133">
        <f>SUM(B15:C15)</f>
        <v>0</v>
      </c>
      <c r="E15" s="125">
        <v>0</v>
      </c>
      <c r="F15" s="86">
        <v>0</v>
      </c>
      <c r="G15" s="87">
        <f t="shared" si="0"/>
        <v>0</v>
      </c>
      <c r="H15" s="99">
        <f t="shared" si="1"/>
        <v>0</v>
      </c>
      <c r="I15" s="100">
        <f>IF(D15=0,0,+G15/D15)</f>
        <v>0</v>
      </c>
      <c r="J15" s="54">
        <v>0</v>
      </c>
      <c r="K15" s="55">
        <v>0</v>
      </c>
      <c r="L15" s="111">
        <f>SUM(J15:K15)</f>
        <v>0</v>
      </c>
      <c r="M15" s="101">
        <f t="shared" si="4"/>
        <v>0</v>
      </c>
      <c r="N15" s="100">
        <f>IF(G15=0,0,+L15/G15)</f>
        <v>0</v>
      </c>
    </row>
    <row r="16" spans="1:14" ht="15" customHeight="1">
      <c r="A16" s="22" t="s">
        <v>66</v>
      </c>
      <c r="B16" s="38">
        <v>28</v>
      </c>
      <c r="C16" s="42">
        <v>0</v>
      </c>
      <c r="D16" s="40">
        <f>B16+C16</f>
        <v>28</v>
      </c>
      <c r="E16" s="125">
        <v>29</v>
      </c>
      <c r="F16" s="86">
        <v>0</v>
      </c>
      <c r="G16" s="87">
        <f t="shared" si="0"/>
        <v>29</v>
      </c>
      <c r="H16" s="99">
        <f>G16-D16</f>
        <v>1</v>
      </c>
      <c r="I16" s="100">
        <f t="shared" si="3"/>
        <v>1.0357142857142858</v>
      </c>
      <c r="J16" s="54">
        <v>0</v>
      </c>
      <c r="K16" s="55">
        <v>0</v>
      </c>
      <c r="L16" s="111">
        <f t="shared" si="2"/>
        <v>0</v>
      </c>
      <c r="M16" s="101">
        <f t="shared" si="4"/>
        <v>-29</v>
      </c>
      <c r="N16" s="100">
        <f t="shared" si="5"/>
        <v>0</v>
      </c>
    </row>
    <row r="17" spans="1:14" ht="15" customHeight="1">
      <c r="A17" s="150" t="s">
        <v>98</v>
      </c>
      <c r="B17" s="38">
        <v>1</v>
      </c>
      <c r="C17" s="42">
        <v>0</v>
      </c>
      <c r="D17" s="40">
        <f>B17+C17</f>
        <v>1</v>
      </c>
      <c r="E17" s="125">
        <v>0</v>
      </c>
      <c r="F17" s="86">
        <v>0</v>
      </c>
      <c r="G17" s="87">
        <f t="shared" si="0"/>
        <v>0</v>
      </c>
      <c r="H17" s="99">
        <f>G17-D17</f>
        <v>-1</v>
      </c>
      <c r="I17" s="100">
        <f t="shared" si="3"/>
        <v>0</v>
      </c>
      <c r="J17" s="54">
        <v>0</v>
      </c>
      <c r="K17" s="55">
        <v>0</v>
      </c>
      <c r="L17" s="111">
        <f t="shared" si="2"/>
        <v>0</v>
      </c>
      <c r="M17" s="101">
        <f t="shared" si="4"/>
        <v>0</v>
      </c>
      <c r="N17" s="100">
        <f t="shared" si="5"/>
        <v>0</v>
      </c>
    </row>
    <row r="18" spans="1:14" ht="15" customHeight="1">
      <c r="A18" s="121" t="s">
        <v>76</v>
      </c>
      <c r="B18" s="38">
        <v>15</v>
      </c>
      <c r="C18" s="43">
        <v>0</v>
      </c>
      <c r="D18" s="40">
        <v>15</v>
      </c>
      <c r="E18" s="125">
        <v>17</v>
      </c>
      <c r="F18" s="20">
        <v>0</v>
      </c>
      <c r="G18" s="87">
        <f t="shared" si="0"/>
        <v>17</v>
      </c>
      <c r="H18" s="99">
        <f>G18-D18</f>
        <v>2</v>
      </c>
      <c r="I18" s="100">
        <f t="shared" si="3"/>
        <v>1.1333333333333333</v>
      </c>
      <c r="J18" s="54">
        <v>0</v>
      </c>
      <c r="K18" s="112">
        <v>0</v>
      </c>
      <c r="L18" s="111">
        <f t="shared" si="2"/>
        <v>0</v>
      </c>
      <c r="M18" s="101">
        <f t="shared" si="4"/>
        <v>-17</v>
      </c>
      <c r="N18" s="100">
        <f t="shared" si="5"/>
        <v>0</v>
      </c>
    </row>
    <row r="19" spans="1:14" ht="26.25" customHeight="1" thickBot="1">
      <c r="A19" s="23" t="s">
        <v>75</v>
      </c>
      <c r="B19" s="38">
        <v>8787</v>
      </c>
      <c r="C19" s="135">
        <v>0</v>
      </c>
      <c r="D19" s="133">
        <f>SUM(B19:C19)</f>
        <v>8787</v>
      </c>
      <c r="E19" s="125">
        <v>8185</v>
      </c>
      <c r="F19" s="126">
        <v>0</v>
      </c>
      <c r="G19" s="127">
        <f t="shared" si="0"/>
        <v>8185</v>
      </c>
      <c r="H19" s="99">
        <f>G19-D19</f>
        <v>-602</v>
      </c>
      <c r="I19" s="103">
        <f t="shared" si="3"/>
        <v>0.9314897006942073</v>
      </c>
      <c r="J19" s="54">
        <v>8157</v>
      </c>
      <c r="K19" s="112">
        <v>0</v>
      </c>
      <c r="L19" s="111">
        <f t="shared" si="2"/>
        <v>8157</v>
      </c>
      <c r="M19" s="102">
        <f t="shared" si="4"/>
        <v>-28</v>
      </c>
      <c r="N19" s="103">
        <f t="shared" si="5"/>
        <v>0.9965791081246183</v>
      </c>
    </row>
    <row r="20" spans="1:14" ht="15" customHeight="1" thickBot="1">
      <c r="A20" s="27" t="s">
        <v>8</v>
      </c>
      <c r="B20" s="136">
        <f>SUM(B9+B10+B12+B13+B14+B19+B17+B18)</f>
        <v>9001</v>
      </c>
      <c r="C20" s="136">
        <f>SUM(C9+C10+C12+C13+C14+C19+C17+C18)</f>
        <v>9</v>
      </c>
      <c r="D20" s="136">
        <f>SUM(D9+D10+D12+D13+D14+D19+D17+D18)</f>
        <v>9010</v>
      </c>
      <c r="E20" s="129">
        <f>E9+E10+E11+E12+E13+E14+E19+E18</f>
        <v>8357</v>
      </c>
      <c r="F20" s="130">
        <f>SUM(F9:F19)</f>
        <v>54</v>
      </c>
      <c r="G20" s="131">
        <f>E20+F20</f>
        <v>8411</v>
      </c>
      <c r="H20" s="44">
        <f>SUM(C20:D20)</f>
        <v>9019</v>
      </c>
      <c r="I20" s="116">
        <f t="shared" si="3"/>
        <v>0.9335183129855716</v>
      </c>
      <c r="J20" s="45">
        <f>SUM(J9:J19)</f>
        <v>8314</v>
      </c>
      <c r="K20" s="45">
        <f>SUM(K9:K19)</f>
        <v>34</v>
      </c>
      <c r="L20" s="46">
        <f>SUM(L9+L10++L11+L12+L13+L14+L19)</f>
        <v>8348</v>
      </c>
      <c r="M20" s="140">
        <f t="shared" si="4"/>
        <v>-63</v>
      </c>
      <c r="N20" s="116">
        <f t="shared" si="5"/>
        <v>0.9925098085839972</v>
      </c>
    </row>
    <row r="21" spans="1:14" ht="15" customHeight="1">
      <c r="A21" s="24" t="s">
        <v>9</v>
      </c>
      <c r="B21" s="137">
        <v>282</v>
      </c>
      <c r="C21" s="138">
        <v>0</v>
      </c>
      <c r="D21" s="133">
        <f aca="true" t="shared" si="6" ref="D21:D39">SUM(B21:C21)</f>
        <v>282</v>
      </c>
      <c r="E21" s="122">
        <v>309</v>
      </c>
      <c r="F21" s="123">
        <v>2</v>
      </c>
      <c r="G21" s="124">
        <f>SUM(E21:F21)</f>
        <v>311</v>
      </c>
      <c r="H21" s="99">
        <f>G21-D21</f>
        <v>29</v>
      </c>
      <c r="I21" s="104">
        <f t="shared" si="3"/>
        <v>1.1028368794326242</v>
      </c>
      <c r="J21" s="109">
        <v>238</v>
      </c>
      <c r="K21" s="110">
        <v>0</v>
      </c>
      <c r="L21" s="111">
        <f aca="true" t="shared" si="7" ref="L21:L39">SUM(J21:K21)</f>
        <v>238</v>
      </c>
      <c r="M21" s="99">
        <f t="shared" si="4"/>
        <v>-73</v>
      </c>
      <c r="N21" s="104">
        <f t="shared" si="5"/>
        <v>0.7652733118971061</v>
      </c>
    </row>
    <row r="22" spans="1:14" ht="15" customHeight="1">
      <c r="A22" s="22" t="s">
        <v>10</v>
      </c>
      <c r="B22" s="137">
        <v>777</v>
      </c>
      <c r="C22" s="132">
        <v>0</v>
      </c>
      <c r="D22" s="133">
        <f t="shared" si="6"/>
        <v>777</v>
      </c>
      <c r="E22" s="125">
        <v>713</v>
      </c>
      <c r="F22" s="86">
        <v>0</v>
      </c>
      <c r="G22" s="141">
        <f aca="true" t="shared" si="8" ref="G22:G39">SUM(E22:F22)</f>
        <v>713</v>
      </c>
      <c r="H22" s="99">
        <f aca="true" t="shared" si="9" ref="H22:H39">G22-D22</f>
        <v>-64</v>
      </c>
      <c r="I22" s="100">
        <f t="shared" si="3"/>
        <v>0.9176319176319176</v>
      </c>
      <c r="J22" s="84">
        <v>0</v>
      </c>
      <c r="K22" s="55">
        <v>0</v>
      </c>
      <c r="L22" s="111">
        <f t="shared" si="7"/>
        <v>0</v>
      </c>
      <c r="M22" s="101">
        <f t="shared" si="4"/>
        <v>-713</v>
      </c>
      <c r="N22" s="104">
        <v>1.077</v>
      </c>
    </row>
    <row r="23" spans="1:14" ht="15.75" customHeight="1">
      <c r="A23" s="22" t="s">
        <v>68</v>
      </c>
      <c r="B23" s="137">
        <v>0</v>
      </c>
      <c r="C23" s="132">
        <v>0</v>
      </c>
      <c r="D23" s="133">
        <f t="shared" si="6"/>
        <v>0</v>
      </c>
      <c r="E23" s="125">
        <v>0</v>
      </c>
      <c r="F23" s="86">
        <v>0</v>
      </c>
      <c r="G23" s="141">
        <f t="shared" si="8"/>
        <v>0</v>
      </c>
      <c r="H23" s="99">
        <f t="shared" si="9"/>
        <v>0</v>
      </c>
      <c r="I23" s="100">
        <f t="shared" si="3"/>
        <v>0</v>
      </c>
      <c r="J23" s="54">
        <v>768</v>
      </c>
      <c r="K23" s="55">
        <v>0</v>
      </c>
      <c r="L23" s="111">
        <f t="shared" si="7"/>
        <v>768</v>
      </c>
      <c r="M23" s="101">
        <f t="shared" si="4"/>
        <v>768</v>
      </c>
      <c r="N23" s="100">
        <f t="shared" si="5"/>
        <v>0</v>
      </c>
    </row>
    <row r="24" spans="1:14" ht="15" customHeight="1">
      <c r="A24" s="22" t="s">
        <v>11</v>
      </c>
      <c r="B24" s="137">
        <v>1</v>
      </c>
      <c r="C24" s="132">
        <v>4</v>
      </c>
      <c r="D24" s="133">
        <f t="shared" si="6"/>
        <v>5</v>
      </c>
      <c r="E24" s="125">
        <v>0</v>
      </c>
      <c r="F24" s="86">
        <v>5</v>
      </c>
      <c r="G24" s="141">
        <f t="shared" si="8"/>
        <v>5</v>
      </c>
      <c r="H24" s="99">
        <f t="shared" si="9"/>
        <v>0</v>
      </c>
      <c r="I24" s="100">
        <f t="shared" si="3"/>
        <v>1</v>
      </c>
      <c r="J24" s="54">
        <v>3</v>
      </c>
      <c r="K24" s="55">
        <v>7</v>
      </c>
      <c r="L24" s="111">
        <f t="shared" si="7"/>
        <v>10</v>
      </c>
      <c r="M24" s="101">
        <f t="shared" si="4"/>
        <v>5</v>
      </c>
      <c r="N24" s="100">
        <f t="shared" si="5"/>
        <v>2</v>
      </c>
    </row>
    <row r="25" spans="1:14" ht="15" customHeight="1">
      <c r="A25" s="22" t="s">
        <v>12</v>
      </c>
      <c r="B25" s="137">
        <v>1356</v>
      </c>
      <c r="C25" s="132">
        <v>0</v>
      </c>
      <c r="D25" s="133">
        <f t="shared" si="6"/>
        <v>1356</v>
      </c>
      <c r="E25" s="125">
        <v>1123</v>
      </c>
      <c r="F25" s="86">
        <v>32</v>
      </c>
      <c r="G25" s="141">
        <f t="shared" si="8"/>
        <v>1155</v>
      </c>
      <c r="H25" s="99">
        <f t="shared" si="9"/>
        <v>-201</v>
      </c>
      <c r="I25" s="100">
        <f t="shared" si="3"/>
        <v>0.8517699115044248</v>
      </c>
      <c r="J25" s="54">
        <v>833</v>
      </c>
      <c r="K25" s="55">
        <v>0</v>
      </c>
      <c r="L25" s="111">
        <f t="shared" si="7"/>
        <v>833</v>
      </c>
      <c r="M25" s="101">
        <f t="shared" si="4"/>
        <v>-322</v>
      </c>
      <c r="N25" s="100">
        <f t="shared" si="5"/>
        <v>0.7212121212121212</v>
      </c>
    </row>
    <row r="26" spans="1:15" ht="12.75">
      <c r="A26" s="22" t="s">
        <v>13</v>
      </c>
      <c r="B26" s="137">
        <v>43</v>
      </c>
      <c r="C26" s="132">
        <v>0</v>
      </c>
      <c r="D26" s="133">
        <f t="shared" si="6"/>
        <v>43</v>
      </c>
      <c r="E26" s="125">
        <v>44</v>
      </c>
      <c r="F26" s="86">
        <v>0</v>
      </c>
      <c r="G26" s="141">
        <f t="shared" si="8"/>
        <v>44</v>
      </c>
      <c r="H26" s="99">
        <f t="shared" si="9"/>
        <v>1</v>
      </c>
      <c r="I26" s="100">
        <f t="shared" si="3"/>
        <v>1.0232558139534884</v>
      </c>
      <c r="J26" s="54">
        <v>44</v>
      </c>
      <c r="K26" s="55">
        <v>0</v>
      </c>
      <c r="L26" s="111">
        <f t="shared" si="7"/>
        <v>44</v>
      </c>
      <c r="M26" s="101">
        <f t="shared" si="4"/>
        <v>0</v>
      </c>
      <c r="N26" s="100">
        <f t="shared" si="5"/>
        <v>1</v>
      </c>
      <c r="O26" s="224"/>
    </row>
    <row r="27" spans="1:15" ht="15" customHeight="1">
      <c r="A27" s="22" t="s">
        <v>14</v>
      </c>
      <c r="B27" s="137">
        <v>1276</v>
      </c>
      <c r="C27" s="132">
        <v>0</v>
      </c>
      <c r="D27" s="133">
        <f t="shared" si="6"/>
        <v>1276</v>
      </c>
      <c r="E27" s="125">
        <v>1014</v>
      </c>
      <c r="F27" s="86">
        <v>29</v>
      </c>
      <c r="G27" s="141">
        <f t="shared" si="8"/>
        <v>1043</v>
      </c>
      <c r="H27" s="99">
        <f t="shared" si="9"/>
        <v>-233</v>
      </c>
      <c r="I27" s="100">
        <f t="shared" si="3"/>
        <v>0.817398119122257</v>
      </c>
      <c r="J27" s="54">
        <v>711</v>
      </c>
      <c r="K27" s="55">
        <v>0</v>
      </c>
      <c r="L27" s="111">
        <f t="shared" si="7"/>
        <v>711</v>
      </c>
      <c r="M27" s="101">
        <f t="shared" si="4"/>
        <v>-332</v>
      </c>
      <c r="N27" s="100">
        <f t="shared" si="5"/>
        <v>0.6816874400767018</v>
      </c>
      <c r="O27" s="224"/>
    </row>
    <row r="28" spans="1:15" ht="15" customHeight="1">
      <c r="A28" s="25" t="s">
        <v>15</v>
      </c>
      <c r="B28" s="137">
        <v>5127</v>
      </c>
      <c r="C28" s="132">
        <v>0</v>
      </c>
      <c r="D28" s="133">
        <f t="shared" si="6"/>
        <v>5127</v>
      </c>
      <c r="E28" s="125">
        <v>4697</v>
      </c>
      <c r="F28" s="86">
        <v>0</v>
      </c>
      <c r="G28" s="141">
        <f t="shared" si="8"/>
        <v>4697</v>
      </c>
      <c r="H28" s="99">
        <f t="shared" si="9"/>
        <v>-430</v>
      </c>
      <c r="I28" s="100">
        <f t="shared" si="3"/>
        <v>0.9161302906182953</v>
      </c>
      <c r="J28" s="54">
        <v>5006</v>
      </c>
      <c r="K28" s="55">
        <v>0</v>
      </c>
      <c r="L28" s="111">
        <f t="shared" si="7"/>
        <v>5006</v>
      </c>
      <c r="M28" s="101">
        <f t="shared" si="4"/>
        <v>309</v>
      </c>
      <c r="N28" s="100">
        <f t="shared" si="5"/>
        <v>1.0657866723440494</v>
      </c>
      <c r="O28" s="225"/>
    </row>
    <row r="29" spans="1:14" ht="15" customHeight="1">
      <c r="A29" s="22" t="s">
        <v>16</v>
      </c>
      <c r="B29" s="137">
        <v>3716</v>
      </c>
      <c r="C29" s="132">
        <v>0</v>
      </c>
      <c r="D29" s="133">
        <f t="shared" si="6"/>
        <v>3716</v>
      </c>
      <c r="E29" s="125">
        <v>3414</v>
      </c>
      <c r="F29" s="86">
        <v>0</v>
      </c>
      <c r="G29" s="141">
        <f t="shared" si="8"/>
        <v>3414</v>
      </c>
      <c r="H29" s="99">
        <f t="shared" si="9"/>
        <v>-302</v>
      </c>
      <c r="I29" s="100">
        <f t="shared" si="3"/>
        <v>0.918729817007535</v>
      </c>
      <c r="J29" s="54">
        <v>3685</v>
      </c>
      <c r="K29" s="55">
        <v>0</v>
      </c>
      <c r="L29" s="111">
        <f t="shared" si="7"/>
        <v>3685</v>
      </c>
      <c r="M29" s="101">
        <f t="shared" si="4"/>
        <v>271</v>
      </c>
      <c r="N29" s="100">
        <f t="shared" si="5"/>
        <v>1.0793790275336848</v>
      </c>
    </row>
    <row r="30" spans="1:14" ht="15" customHeight="1">
      <c r="A30" s="25" t="s">
        <v>17</v>
      </c>
      <c r="B30" s="137">
        <v>3670</v>
      </c>
      <c r="C30" s="132">
        <v>0</v>
      </c>
      <c r="D30" s="133">
        <f t="shared" si="6"/>
        <v>3670</v>
      </c>
      <c r="E30" s="125">
        <v>3365</v>
      </c>
      <c r="F30" s="148">
        <v>0</v>
      </c>
      <c r="G30" s="149">
        <f t="shared" si="8"/>
        <v>3365</v>
      </c>
      <c r="H30" s="99">
        <f t="shared" si="9"/>
        <v>-305</v>
      </c>
      <c r="I30" s="100">
        <f t="shared" si="3"/>
        <v>0.9168937329700273</v>
      </c>
      <c r="J30" s="54">
        <v>3645</v>
      </c>
      <c r="K30" s="55">
        <v>0</v>
      </c>
      <c r="L30" s="111">
        <f t="shared" si="7"/>
        <v>3645</v>
      </c>
      <c r="M30" s="101">
        <f t="shared" si="4"/>
        <v>280</v>
      </c>
      <c r="N30" s="100">
        <f t="shared" si="5"/>
        <v>1.0832095096582466</v>
      </c>
    </row>
    <row r="31" spans="1:14" ht="15" customHeight="1">
      <c r="A31" s="22" t="s">
        <v>18</v>
      </c>
      <c r="B31" s="137">
        <v>46</v>
      </c>
      <c r="C31" s="132">
        <v>0</v>
      </c>
      <c r="D31" s="133">
        <f t="shared" si="6"/>
        <v>46</v>
      </c>
      <c r="E31" s="125">
        <v>49</v>
      </c>
      <c r="F31" s="148">
        <v>0</v>
      </c>
      <c r="G31" s="149">
        <f t="shared" si="8"/>
        <v>49</v>
      </c>
      <c r="H31" s="99">
        <f t="shared" si="9"/>
        <v>3</v>
      </c>
      <c r="I31" s="100">
        <f t="shared" si="3"/>
        <v>1.065217391304348</v>
      </c>
      <c r="J31" s="54">
        <v>40</v>
      </c>
      <c r="K31" s="55">
        <v>0</v>
      </c>
      <c r="L31" s="111">
        <f t="shared" si="7"/>
        <v>40</v>
      </c>
      <c r="M31" s="101">
        <f t="shared" si="4"/>
        <v>-9</v>
      </c>
      <c r="N31" s="100">
        <f t="shared" si="5"/>
        <v>0.8163265306122449</v>
      </c>
    </row>
    <row r="32" spans="1:14" ht="12.75">
      <c r="A32" s="22" t="s">
        <v>19</v>
      </c>
      <c r="B32" s="137">
        <v>1411</v>
      </c>
      <c r="C32" s="132">
        <v>0</v>
      </c>
      <c r="D32" s="133">
        <f t="shared" si="6"/>
        <v>1411</v>
      </c>
      <c r="E32" s="125">
        <v>1283</v>
      </c>
      <c r="F32" s="86">
        <v>0</v>
      </c>
      <c r="G32" s="141">
        <f t="shared" si="8"/>
        <v>1283</v>
      </c>
      <c r="H32" s="99">
        <f t="shared" si="9"/>
        <v>-128</v>
      </c>
      <c r="I32" s="100">
        <f t="shared" si="3"/>
        <v>0.9092841956059532</v>
      </c>
      <c r="J32" s="54">
        <v>1321</v>
      </c>
      <c r="K32" s="55">
        <v>0</v>
      </c>
      <c r="L32" s="111">
        <f t="shared" si="7"/>
        <v>1321</v>
      </c>
      <c r="M32" s="101">
        <f t="shared" si="4"/>
        <v>38</v>
      </c>
      <c r="N32" s="100">
        <f t="shared" si="5"/>
        <v>1.0296180826188621</v>
      </c>
    </row>
    <row r="33" spans="1:14" ht="15" customHeight="1">
      <c r="A33" s="25" t="s">
        <v>77</v>
      </c>
      <c r="B33" s="137">
        <v>0</v>
      </c>
      <c r="C33" s="132">
        <v>0</v>
      </c>
      <c r="D33" s="133">
        <f t="shared" si="6"/>
        <v>0</v>
      </c>
      <c r="E33" s="125">
        <v>0</v>
      </c>
      <c r="F33" s="86">
        <v>0</v>
      </c>
      <c r="G33" s="141">
        <f t="shared" si="8"/>
        <v>0</v>
      </c>
      <c r="H33" s="99">
        <f t="shared" si="9"/>
        <v>0</v>
      </c>
      <c r="I33" s="100">
        <f t="shared" si="3"/>
        <v>0</v>
      </c>
      <c r="J33" s="54">
        <v>0</v>
      </c>
      <c r="K33" s="55">
        <v>0</v>
      </c>
      <c r="L33" s="111">
        <f t="shared" si="7"/>
        <v>0</v>
      </c>
      <c r="M33" s="101">
        <f t="shared" si="4"/>
        <v>0</v>
      </c>
      <c r="N33" s="100">
        <f t="shared" si="5"/>
        <v>0</v>
      </c>
    </row>
    <row r="34" spans="1:14" ht="15" customHeight="1">
      <c r="A34" s="25" t="s">
        <v>78</v>
      </c>
      <c r="B34" s="137">
        <v>39</v>
      </c>
      <c r="C34" s="132">
        <v>0</v>
      </c>
      <c r="D34" s="133">
        <f t="shared" si="6"/>
        <v>39</v>
      </c>
      <c r="E34" s="125">
        <v>49</v>
      </c>
      <c r="F34" s="86">
        <v>0</v>
      </c>
      <c r="G34" s="141">
        <f t="shared" si="8"/>
        <v>49</v>
      </c>
      <c r="H34" s="99">
        <f t="shared" si="9"/>
        <v>10</v>
      </c>
      <c r="I34" s="100">
        <f t="shared" si="3"/>
        <v>1.2564102564102564</v>
      </c>
      <c r="J34" s="54">
        <v>50</v>
      </c>
      <c r="K34" s="55">
        <v>0</v>
      </c>
      <c r="L34" s="111">
        <f t="shared" si="7"/>
        <v>50</v>
      </c>
      <c r="M34" s="101">
        <f t="shared" si="4"/>
        <v>1</v>
      </c>
      <c r="N34" s="100">
        <f t="shared" si="5"/>
        <v>1.0204081632653061</v>
      </c>
    </row>
    <row r="35" spans="1:14" ht="24">
      <c r="A35" s="22" t="s">
        <v>69</v>
      </c>
      <c r="B35" s="137">
        <v>1397</v>
      </c>
      <c r="C35" s="132">
        <v>0</v>
      </c>
      <c r="D35" s="133">
        <f t="shared" si="6"/>
        <v>1397</v>
      </c>
      <c r="E35" s="125">
        <f>1405+E37</f>
        <v>1464</v>
      </c>
      <c r="F35" s="86">
        <v>0</v>
      </c>
      <c r="G35" s="141">
        <f t="shared" si="8"/>
        <v>1464</v>
      </c>
      <c r="H35" s="99">
        <f t="shared" si="9"/>
        <v>67</v>
      </c>
      <c r="I35" s="100">
        <f t="shared" si="3"/>
        <v>1.0479599141016465</v>
      </c>
      <c r="J35" s="54">
        <f>1443+J37</f>
        <v>1503</v>
      </c>
      <c r="K35" s="55">
        <v>0</v>
      </c>
      <c r="L35" s="111">
        <f t="shared" si="7"/>
        <v>1503</v>
      </c>
      <c r="M35" s="101">
        <f t="shared" si="4"/>
        <v>39</v>
      </c>
      <c r="N35" s="100">
        <f t="shared" si="5"/>
        <v>1.026639344262295</v>
      </c>
    </row>
    <row r="36" spans="1:14" ht="24">
      <c r="A36" s="22" t="s">
        <v>20</v>
      </c>
      <c r="B36" s="137">
        <v>1397</v>
      </c>
      <c r="C36" s="132">
        <v>0</v>
      </c>
      <c r="D36" s="133">
        <f t="shared" si="6"/>
        <v>1397</v>
      </c>
      <c r="E36" s="125">
        <v>1405</v>
      </c>
      <c r="F36" s="86">
        <v>0</v>
      </c>
      <c r="G36" s="141">
        <f t="shared" si="8"/>
        <v>1405</v>
      </c>
      <c r="H36" s="99">
        <f t="shared" si="9"/>
        <v>8</v>
      </c>
      <c r="I36" s="100">
        <f t="shared" si="3"/>
        <v>1.0057265569076592</v>
      </c>
      <c r="J36" s="84">
        <v>1443</v>
      </c>
      <c r="K36" s="55">
        <v>0</v>
      </c>
      <c r="L36" s="111">
        <f t="shared" si="7"/>
        <v>1443</v>
      </c>
      <c r="M36" s="101">
        <f t="shared" si="4"/>
        <v>38</v>
      </c>
      <c r="N36" s="100">
        <f t="shared" si="5"/>
        <v>1.0270462633451958</v>
      </c>
    </row>
    <row r="37" spans="1:15" ht="24">
      <c r="A37" s="22" t="s">
        <v>100</v>
      </c>
      <c r="B37" s="41">
        <v>10</v>
      </c>
      <c r="C37" s="132">
        <v>0</v>
      </c>
      <c r="D37" s="40">
        <f t="shared" si="6"/>
        <v>10</v>
      </c>
      <c r="E37" s="125">
        <v>59</v>
      </c>
      <c r="F37" s="86">
        <v>0</v>
      </c>
      <c r="G37" s="141">
        <f t="shared" si="8"/>
        <v>59</v>
      </c>
      <c r="H37" s="101">
        <f>+G37-D37</f>
        <v>49</v>
      </c>
      <c r="I37" s="100">
        <f t="shared" si="3"/>
        <v>5.9</v>
      </c>
      <c r="J37" s="54">
        <v>60</v>
      </c>
      <c r="K37" s="55">
        <v>0</v>
      </c>
      <c r="L37" s="111">
        <f>SUM(J37:K37)</f>
        <v>60</v>
      </c>
      <c r="M37" s="99">
        <f t="shared" si="4"/>
        <v>1</v>
      </c>
      <c r="N37" s="100">
        <f t="shared" si="5"/>
        <v>1.0169491525423728</v>
      </c>
      <c r="O37" s="88"/>
    </row>
    <row r="38" spans="1:15" ht="12.75">
      <c r="A38" s="147" t="s">
        <v>99</v>
      </c>
      <c r="B38" s="41">
        <v>15</v>
      </c>
      <c r="C38" s="132">
        <v>0</v>
      </c>
      <c r="D38" s="40">
        <f t="shared" si="6"/>
        <v>15</v>
      </c>
      <c r="E38" s="125">
        <v>7</v>
      </c>
      <c r="F38" s="86">
        <v>0</v>
      </c>
      <c r="G38" s="141">
        <f t="shared" si="8"/>
        <v>7</v>
      </c>
      <c r="H38" s="101">
        <f>+G38-D38</f>
        <v>-8</v>
      </c>
      <c r="I38" s="100">
        <f t="shared" si="3"/>
        <v>0.4666666666666667</v>
      </c>
      <c r="J38" s="54">
        <v>20</v>
      </c>
      <c r="K38" s="55">
        <v>0</v>
      </c>
      <c r="L38" s="111">
        <f>SUM(J38:K38)</f>
        <v>20</v>
      </c>
      <c r="M38" s="105"/>
      <c r="N38" s="103"/>
      <c r="O38" s="88"/>
    </row>
    <row r="39" spans="1:14" ht="15" customHeight="1" thickBot="1">
      <c r="A39" s="26" t="s">
        <v>21</v>
      </c>
      <c r="B39" s="134">
        <v>0</v>
      </c>
      <c r="C39" s="135">
        <v>0</v>
      </c>
      <c r="D39" s="133">
        <f t="shared" si="6"/>
        <v>0</v>
      </c>
      <c r="E39" s="128">
        <v>0</v>
      </c>
      <c r="F39" s="20">
        <v>0</v>
      </c>
      <c r="G39" s="141">
        <f t="shared" si="8"/>
        <v>0</v>
      </c>
      <c r="H39" s="99">
        <f t="shared" si="9"/>
        <v>0</v>
      </c>
      <c r="I39" s="103">
        <f t="shared" si="3"/>
        <v>0</v>
      </c>
      <c r="J39" s="53">
        <v>0</v>
      </c>
      <c r="K39" s="112">
        <v>0</v>
      </c>
      <c r="L39" s="111">
        <f t="shared" si="7"/>
        <v>0</v>
      </c>
      <c r="M39" s="102">
        <f t="shared" si="4"/>
        <v>0</v>
      </c>
      <c r="N39" s="103">
        <f t="shared" si="5"/>
        <v>0</v>
      </c>
    </row>
    <row r="40" spans="1:14" ht="15" customHeight="1" thickBot="1">
      <c r="A40" s="27" t="s">
        <v>22</v>
      </c>
      <c r="B40" s="44">
        <f>SUM(B21+B22+B23+B24+B25+B28+B33+B34+B35+B39+B37+B38)</f>
        <v>9004</v>
      </c>
      <c r="C40" s="45">
        <f>SUM(C21+C22+C23+C24+C25+C28+C33+C34+C35+C39)</f>
        <v>4</v>
      </c>
      <c r="D40" s="46">
        <f>SUM(D21+D22+D23+D24+D38+D25+D28+D33+D34+D35+D37+D39)</f>
        <v>9008</v>
      </c>
      <c r="E40" s="129">
        <v>8304</v>
      </c>
      <c r="F40" s="129">
        <f>SUM(F21+F22+F23+F24+F25+F28+F33+F34+F35+F39+F38)</f>
        <v>39</v>
      </c>
      <c r="G40" s="129">
        <f>SUM(G21+G22+G23+G24+G25+G28+G33+G34+G35+G39+G38)</f>
        <v>8401</v>
      </c>
      <c r="H40" s="140">
        <f>SUM(C40:D40)</f>
        <v>9012</v>
      </c>
      <c r="I40" s="116">
        <f t="shared" si="3"/>
        <v>0.9326154529307282</v>
      </c>
      <c r="J40" s="45">
        <f>SUM(J21+J22+J23+J24+J25+J28+J33+J34+J35+J39+J38)</f>
        <v>8421</v>
      </c>
      <c r="K40" s="45">
        <f>SUM(K21+K22+K23+K24+K25+K28+K33+K34+K35+K39)</f>
        <v>7</v>
      </c>
      <c r="L40" s="46">
        <f>SUM(L21+L22+L23+L24+L25+L28+L33+L34+L35+L39+L38)</f>
        <v>8428</v>
      </c>
      <c r="M40" s="140">
        <f t="shared" si="4"/>
        <v>27</v>
      </c>
      <c r="N40" s="116">
        <f t="shared" si="5"/>
        <v>1.003213903106773</v>
      </c>
    </row>
    <row r="41" spans="1:14" ht="15" customHeight="1" thickBot="1">
      <c r="A41" s="27" t="s">
        <v>23</v>
      </c>
      <c r="B41" s="44">
        <f>B20-B40</f>
        <v>-3</v>
      </c>
      <c r="C41" s="45">
        <f>C20-C40</f>
        <v>5</v>
      </c>
      <c r="D41" s="46">
        <f>SUM(B41:C41)</f>
        <v>2</v>
      </c>
      <c r="E41" s="156">
        <f>E20-E40</f>
        <v>53</v>
      </c>
      <c r="F41" s="130">
        <f>F20-F40</f>
        <v>15</v>
      </c>
      <c r="G41" s="142">
        <f>SUM(E41:F41)</f>
        <v>68</v>
      </c>
      <c r="H41" s="139">
        <f>SUM(C41:D41)</f>
        <v>7</v>
      </c>
      <c r="I41" s="116"/>
      <c r="J41" s="44">
        <f>J20-J40</f>
        <v>-107</v>
      </c>
      <c r="K41" s="45">
        <f>K20-K40</f>
        <v>27</v>
      </c>
      <c r="L41" s="47">
        <f>SUM(J41:K41)</f>
        <v>-80</v>
      </c>
      <c r="M41" s="44"/>
      <c r="N41" s="116"/>
    </row>
    <row r="42" spans="1:14" ht="24.75" thickBot="1">
      <c r="A42" s="27" t="s">
        <v>30</v>
      </c>
      <c r="B42" s="179">
        <v>0</v>
      </c>
      <c r="C42" s="180"/>
      <c r="D42" s="181"/>
      <c r="E42" s="176">
        <v>0</v>
      </c>
      <c r="F42" s="177"/>
      <c r="G42" s="178"/>
      <c r="H42" s="44"/>
      <c r="I42" s="116"/>
      <c r="J42" s="176">
        <v>0</v>
      </c>
      <c r="K42" s="207"/>
      <c r="L42" s="208"/>
      <c r="M42" s="44"/>
      <c r="N42" s="116"/>
    </row>
    <row r="43" spans="1:14" ht="21.75" customHeight="1" thickBot="1">
      <c r="A43" s="28" t="s">
        <v>41</v>
      </c>
      <c r="B43" s="209"/>
      <c r="C43" s="180"/>
      <c r="D43" s="180"/>
      <c r="E43" s="176">
        <f>+E42+F42</f>
        <v>0</v>
      </c>
      <c r="F43" s="177"/>
      <c r="G43" s="178"/>
      <c r="H43" s="19"/>
      <c r="I43" s="19"/>
      <c r="J43" s="19"/>
      <c r="K43" s="19"/>
      <c r="L43" s="19"/>
      <c r="M43" s="19"/>
      <c r="N43" s="19"/>
    </row>
    <row r="44" spans="1:14" ht="14.25" customHeight="1">
      <c r="A44" s="2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</row>
    <row r="45" ht="14.25" customHeight="1">
      <c r="A45" s="2"/>
    </row>
    <row r="46" spans="1:10" ht="14.25" customHeight="1" thickBot="1">
      <c r="A46" s="90" t="s">
        <v>46</v>
      </c>
      <c r="B46" s="199" t="s">
        <v>83</v>
      </c>
      <c r="C46" s="199"/>
      <c r="D46" s="199"/>
      <c r="E46" s="199"/>
      <c r="F46" s="199"/>
      <c r="G46" s="199"/>
      <c r="H46" s="199"/>
      <c r="I46" s="199"/>
      <c r="J46" t="s">
        <v>24</v>
      </c>
    </row>
    <row r="47" spans="1:10" ht="14.25" customHeight="1">
      <c r="A47" s="183" t="s">
        <v>29</v>
      </c>
      <c r="B47" s="186" t="s">
        <v>85</v>
      </c>
      <c r="C47" s="170" t="s">
        <v>74</v>
      </c>
      <c r="D47" s="171"/>
      <c r="E47" s="171"/>
      <c r="F47" s="171"/>
      <c r="G47" s="171"/>
      <c r="H47" s="171"/>
      <c r="I47" s="172"/>
      <c r="J47" s="165" t="s">
        <v>86</v>
      </c>
    </row>
    <row r="48" spans="1:10" ht="14.25" customHeight="1">
      <c r="A48" s="184"/>
      <c r="B48" s="187"/>
      <c r="C48" s="168" t="s">
        <v>27</v>
      </c>
      <c r="D48" s="173" t="s">
        <v>28</v>
      </c>
      <c r="E48" s="174"/>
      <c r="F48" s="174"/>
      <c r="G48" s="174"/>
      <c r="H48" s="174"/>
      <c r="I48" s="175"/>
      <c r="J48" s="166"/>
    </row>
    <row r="49" spans="1:10" ht="14.25" customHeight="1">
      <c r="A49" s="185"/>
      <c r="B49" s="188"/>
      <c r="C49" s="169"/>
      <c r="D49" s="56">
        <v>1</v>
      </c>
      <c r="E49" s="56">
        <v>2</v>
      </c>
      <c r="F49" s="56">
        <v>3</v>
      </c>
      <c r="G49" s="56">
        <v>4</v>
      </c>
      <c r="H49" s="57">
        <v>5</v>
      </c>
      <c r="I49" s="57">
        <v>6</v>
      </c>
      <c r="J49" s="167"/>
    </row>
    <row r="50" spans="1:10" ht="14.25" customHeight="1" thickBot="1">
      <c r="A50" s="58">
        <v>145016</v>
      </c>
      <c r="B50" s="59">
        <v>98734</v>
      </c>
      <c r="C50" s="59">
        <f>SUM(D50:I50)</f>
        <v>1443</v>
      </c>
      <c r="D50" s="60">
        <v>32</v>
      </c>
      <c r="E50" s="59">
        <v>271</v>
      </c>
      <c r="F50" s="59">
        <v>0</v>
      </c>
      <c r="G50" s="59">
        <v>327</v>
      </c>
      <c r="H50" s="61">
        <v>638</v>
      </c>
      <c r="I50" s="61">
        <v>175</v>
      </c>
      <c r="J50" s="82">
        <f>A50-B50-C50</f>
        <v>44839</v>
      </c>
    </row>
    <row r="51" spans="1:9" ht="14.25" customHeight="1">
      <c r="A51" s="10"/>
      <c r="B51" s="11"/>
      <c r="C51" s="11"/>
      <c r="D51" s="11"/>
      <c r="E51" s="11"/>
      <c r="F51" s="11"/>
      <c r="G51" s="11"/>
      <c r="H51" s="11"/>
      <c r="I51" s="11"/>
    </row>
    <row r="52" spans="1:9" ht="14.25" customHeight="1">
      <c r="A52" s="144"/>
      <c r="B52" s="11"/>
      <c r="C52" s="11"/>
      <c r="D52" s="11"/>
      <c r="E52" s="11"/>
      <c r="F52" s="11"/>
      <c r="G52" s="11"/>
      <c r="H52" s="11"/>
      <c r="I52" s="11"/>
    </row>
    <row r="53" spans="1:12" ht="14.25" customHeight="1" thickBot="1">
      <c r="A53" s="182" t="s">
        <v>57</v>
      </c>
      <c r="B53" s="182"/>
      <c r="C53" s="182"/>
      <c r="D53" s="182"/>
      <c r="E53" s="182"/>
      <c r="F53" s="182"/>
      <c r="G53" s="182"/>
      <c r="H53" s="182"/>
      <c r="I53" s="182"/>
      <c r="J53" s="182"/>
      <c r="K53" s="182"/>
      <c r="L53" s="182"/>
    </row>
    <row r="54" spans="1:12" ht="23.25" customHeight="1">
      <c r="A54" s="189" t="s">
        <v>31</v>
      </c>
      <c r="B54" s="191" t="s">
        <v>87</v>
      </c>
      <c r="C54" s="193" t="s">
        <v>84</v>
      </c>
      <c r="D54" s="194"/>
      <c r="E54" s="194"/>
      <c r="F54" s="195"/>
      <c r="G54" s="191" t="s">
        <v>93</v>
      </c>
      <c r="H54" s="196" t="s">
        <v>42</v>
      </c>
      <c r="I54" s="162" t="s">
        <v>88</v>
      </c>
      <c r="J54" s="163"/>
      <c r="K54" s="163"/>
      <c r="L54" s="164"/>
    </row>
    <row r="55" spans="1:12" ht="23.25" thickBot="1">
      <c r="A55" s="190"/>
      <c r="B55" s="192"/>
      <c r="C55" s="62" t="s">
        <v>70</v>
      </c>
      <c r="D55" s="63" t="s">
        <v>32</v>
      </c>
      <c r="E55" s="63" t="s">
        <v>33</v>
      </c>
      <c r="F55" s="64" t="s">
        <v>71</v>
      </c>
      <c r="G55" s="192"/>
      <c r="H55" s="197"/>
      <c r="I55" s="62" t="s">
        <v>89</v>
      </c>
      <c r="J55" s="63" t="s">
        <v>32</v>
      </c>
      <c r="K55" s="63" t="s">
        <v>33</v>
      </c>
      <c r="L55" s="83" t="s">
        <v>90</v>
      </c>
    </row>
    <row r="56" spans="1:12" ht="14.25" customHeight="1">
      <c r="A56" s="5" t="s">
        <v>34</v>
      </c>
      <c r="B56" s="106">
        <v>0</v>
      </c>
      <c r="C56" s="69" t="s">
        <v>35</v>
      </c>
      <c r="D56" s="69" t="s">
        <v>35</v>
      </c>
      <c r="E56" s="69" t="s">
        <v>35</v>
      </c>
      <c r="F56" s="70" t="s">
        <v>35</v>
      </c>
      <c r="G56" s="106">
        <v>0</v>
      </c>
      <c r="H56" s="95" t="s">
        <v>35</v>
      </c>
      <c r="I56" s="69" t="s">
        <v>35</v>
      </c>
      <c r="J56" s="65" t="s">
        <v>35</v>
      </c>
      <c r="K56" s="65" t="s">
        <v>35</v>
      </c>
      <c r="L56" s="71" t="s">
        <v>35</v>
      </c>
    </row>
    <row r="57" spans="1:12" ht="14.25" customHeight="1">
      <c r="A57" s="92" t="s">
        <v>39</v>
      </c>
      <c r="B57" s="93">
        <v>0</v>
      </c>
      <c r="C57" s="107" t="s">
        <v>35</v>
      </c>
      <c r="D57" s="107" t="s">
        <v>35</v>
      </c>
      <c r="E57" s="107" t="s">
        <v>35</v>
      </c>
      <c r="F57" s="108" t="s">
        <v>35</v>
      </c>
      <c r="G57" s="93">
        <v>0</v>
      </c>
      <c r="H57" s="97" t="s">
        <v>35</v>
      </c>
      <c r="I57" s="117" t="s">
        <v>35</v>
      </c>
      <c r="J57" s="107" t="s">
        <v>35</v>
      </c>
      <c r="K57" s="107" t="s">
        <v>35</v>
      </c>
      <c r="L57" s="118" t="s">
        <v>35</v>
      </c>
    </row>
    <row r="58" spans="1:12" ht="14.25" customHeight="1">
      <c r="A58" s="113" t="s">
        <v>49</v>
      </c>
      <c r="B58" s="106">
        <f>B59+B60+B61</f>
        <v>1263</v>
      </c>
      <c r="C58" s="114" t="s">
        <v>35</v>
      </c>
      <c r="D58" s="114" t="s">
        <v>35</v>
      </c>
      <c r="E58" s="114" t="s">
        <v>35</v>
      </c>
      <c r="F58" s="115" t="s">
        <v>35</v>
      </c>
      <c r="G58" s="106">
        <f>G59+G61+G60</f>
        <v>1248</v>
      </c>
      <c r="H58" s="97" t="s">
        <v>35</v>
      </c>
      <c r="I58" s="117" t="s">
        <v>35</v>
      </c>
      <c r="J58" s="107" t="s">
        <v>35</v>
      </c>
      <c r="K58" s="107" t="s">
        <v>35</v>
      </c>
      <c r="L58" s="118" t="s">
        <v>35</v>
      </c>
    </row>
    <row r="59" spans="1:12" ht="14.25" customHeight="1">
      <c r="A59" s="6" t="s">
        <v>36</v>
      </c>
      <c r="B59" s="93">
        <v>175</v>
      </c>
      <c r="C59" s="66">
        <v>175</v>
      </c>
      <c r="D59" s="66">
        <v>2</v>
      </c>
      <c r="E59" s="66">
        <v>25</v>
      </c>
      <c r="F59" s="67">
        <f>+C59+D59-E59</f>
        <v>152</v>
      </c>
      <c r="G59" s="93">
        <v>152</v>
      </c>
      <c r="H59" s="96">
        <f>+G59-F59</f>
        <v>0</v>
      </c>
      <c r="I59" s="66">
        <f>F59</f>
        <v>152</v>
      </c>
      <c r="J59" s="66">
        <v>14</v>
      </c>
      <c r="K59" s="66">
        <v>0</v>
      </c>
      <c r="L59" s="68">
        <f>+I59+J59-K59</f>
        <v>166</v>
      </c>
    </row>
    <row r="60" spans="1:12" ht="14.25" customHeight="1">
      <c r="A60" s="6" t="s">
        <v>37</v>
      </c>
      <c r="B60" s="93">
        <v>148</v>
      </c>
      <c r="C60" s="66">
        <v>148</v>
      </c>
      <c r="D60" s="66">
        <v>10</v>
      </c>
      <c r="E60" s="66">
        <v>0</v>
      </c>
      <c r="F60" s="67">
        <f>+C60+D60-E60</f>
        <v>158</v>
      </c>
      <c r="G60" s="93">
        <v>158</v>
      </c>
      <c r="H60" s="96">
        <f>+G60-F60</f>
        <v>0</v>
      </c>
      <c r="I60" s="66">
        <f>F60</f>
        <v>158</v>
      </c>
      <c r="J60" s="89">
        <v>55</v>
      </c>
      <c r="K60" s="66">
        <v>110</v>
      </c>
      <c r="L60" s="68">
        <f>+I60+J60-K60</f>
        <v>103</v>
      </c>
    </row>
    <row r="61" spans="1:12" ht="14.25" customHeight="1">
      <c r="A61" s="6" t="s">
        <v>38</v>
      </c>
      <c r="B61" s="93">
        <v>940</v>
      </c>
      <c r="C61" s="66">
        <v>930</v>
      </c>
      <c r="D61" s="66">
        <v>1407</v>
      </c>
      <c r="E61" s="66">
        <v>1399</v>
      </c>
      <c r="F61" s="67">
        <f>+C61+D61-E61</f>
        <v>938</v>
      </c>
      <c r="G61" s="93">
        <v>938</v>
      </c>
      <c r="H61" s="96">
        <f>+G61-F61</f>
        <v>0</v>
      </c>
      <c r="I61" s="66">
        <f>F61</f>
        <v>938</v>
      </c>
      <c r="J61" s="66">
        <v>1443</v>
      </c>
      <c r="K61" s="89">
        <f>F73+F74</f>
        <v>2147</v>
      </c>
      <c r="L61" s="68">
        <f>+I61+J61-K61</f>
        <v>234</v>
      </c>
    </row>
    <row r="62" spans="1:12" ht="14.25" customHeight="1" thickBot="1">
      <c r="A62" s="7" t="s">
        <v>40</v>
      </c>
      <c r="B62" s="94">
        <v>0</v>
      </c>
      <c r="C62" s="72">
        <v>100</v>
      </c>
      <c r="D62" s="72">
        <v>34</v>
      </c>
      <c r="E62" s="72">
        <v>40</v>
      </c>
      <c r="F62" s="73">
        <f>+C62+D62-E62</f>
        <v>94</v>
      </c>
      <c r="G62" s="94">
        <v>0</v>
      </c>
      <c r="H62" s="98">
        <f>+G62-F62</f>
        <v>-94</v>
      </c>
      <c r="I62" s="72">
        <f>F62</f>
        <v>94</v>
      </c>
      <c r="J62" s="72">
        <v>36</v>
      </c>
      <c r="K62" s="72">
        <v>40</v>
      </c>
      <c r="L62" s="74">
        <f>+I62+J62-K62</f>
        <v>90</v>
      </c>
    </row>
    <row r="63" spans="1:8" ht="14.25" customHeight="1">
      <c r="A63" s="90" t="s">
        <v>102</v>
      </c>
      <c r="B63" s="19"/>
      <c r="C63" s="19"/>
      <c r="D63" s="19"/>
      <c r="E63" s="19"/>
      <c r="F63" s="19"/>
      <c r="G63" s="19"/>
      <c r="H63" s="19"/>
    </row>
    <row r="64" ht="14.25" customHeight="1">
      <c r="A64" s="19"/>
    </row>
    <row r="65" ht="14.25" customHeight="1">
      <c r="A65" s="90"/>
    </row>
    <row r="66" ht="14.25" customHeight="1" thickBot="1">
      <c r="A66" s="90"/>
    </row>
    <row r="67" spans="1:12" ht="14.25" customHeight="1">
      <c r="A67" s="210" t="s">
        <v>91</v>
      </c>
      <c r="B67" s="211"/>
      <c r="C67" s="211"/>
      <c r="D67" s="211"/>
      <c r="E67" s="211"/>
      <c r="F67" s="211"/>
      <c r="G67" s="211"/>
      <c r="H67" s="211"/>
      <c r="I67" s="211"/>
      <c r="J67" s="211"/>
      <c r="K67" s="211"/>
      <c r="L67" s="212"/>
    </row>
    <row r="68" spans="1:12" ht="14.25" customHeight="1">
      <c r="A68" s="226" t="s">
        <v>26</v>
      </c>
      <c r="B68" s="214"/>
      <c r="C68" s="214"/>
      <c r="D68" s="214"/>
      <c r="E68" s="215"/>
      <c r="F68" s="8" t="s">
        <v>60</v>
      </c>
      <c r="G68" s="213" t="s">
        <v>43</v>
      </c>
      <c r="H68" s="214"/>
      <c r="I68" s="214"/>
      <c r="J68" s="214"/>
      <c r="K68" s="215"/>
      <c r="L68" s="9" t="s">
        <v>60</v>
      </c>
    </row>
    <row r="69" spans="1:12" s="88" customFormat="1" ht="14.25" customHeight="1">
      <c r="A69" s="239" t="s">
        <v>95</v>
      </c>
      <c r="B69" s="240"/>
      <c r="C69" s="240"/>
      <c r="D69" s="240"/>
      <c r="E69" s="241"/>
      <c r="F69" s="152">
        <v>245</v>
      </c>
      <c r="G69" s="242"/>
      <c r="H69" s="243"/>
      <c r="I69" s="243"/>
      <c r="J69" s="243"/>
      <c r="K69" s="244"/>
      <c r="L69" s="151"/>
    </row>
    <row r="70" spans="1:12" s="88" customFormat="1" ht="14.25" customHeight="1">
      <c r="A70" s="249" t="s">
        <v>96</v>
      </c>
      <c r="B70" s="250"/>
      <c r="C70" s="250"/>
      <c r="D70" s="250"/>
      <c r="E70" s="251"/>
      <c r="F70" s="153">
        <v>600</v>
      </c>
      <c r="G70" s="242"/>
      <c r="H70" s="243"/>
      <c r="I70" s="243"/>
      <c r="J70" s="243"/>
      <c r="K70" s="244"/>
      <c r="L70" s="151"/>
    </row>
    <row r="71" spans="1:12" s="88" customFormat="1" ht="14.25" customHeight="1">
      <c r="A71" s="239" t="s">
        <v>101</v>
      </c>
      <c r="B71" s="240"/>
      <c r="C71" s="240"/>
      <c r="D71" s="240"/>
      <c r="E71" s="241"/>
      <c r="F71" s="152">
        <v>110</v>
      </c>
      <c r="G71" s="242"/>
      <c r="H71" s="243"/>
      <c r="I71" s="243"/>
      <c r="J71" s="243"/>
      <c r="K71" s="244"/>
      <c r="L71" s="151"/>
    </row>
    <row r="72" spans="1:12" s="2" customFormat="1" ht="14.25" customHeight="1" thickBot="1">
      <c r="A72" s="246" t="s">
        <v>97</v>
      </c>
      <c r="B72" s="247"/>
      <c r="C72" s="247"/>
      <c r="D72" s="247"/>
      <c r="E72" s="248"/>
      <c r="F72" s="154">
        <v>60</v>
      </c>
      <c r="G72" s="245"/>
      <c r="H72" s="245"/>
      <c r="I72" s="245"/>
      <c r="J72" s="245"/>
      <c r="K72" s="245"/>
      <c r="L72" s="120">
        <v>0</v>
      </c>
    </row>
    <row r="73" spans="1:12" s="2" customFormat="1" ht="14.25" customHeight="1" thickBot="1">
      <c r="A73" s="230" t="s">
        <v>48</v>
      </c>
      <c r="B73" s="231"/>
      <c r="C73" s="231"/>
      <c r="D73" s="231"/>
      <c r="E73" s="232"/>
      <c r="F73" s="155">
        <f>SUM(F69:F72)</f>
        <v>1015</v>
      </c>
      <c r="G73" s="233" t="s">
        <v>48</v>
      </c>
      <c r="H73" s="234"/>
      <c r="I73" s="234"/>
      <c r="J73" s="234"/>
      <c r="K73" s="235"/>
      <c r="L73" s="18">
        <f>SUM(L72)</f>
        <v>0</v>
      </c>
    </row>
    <row r="74" spans="1:12" s="2" customFormat="1" ht="14.25" customHeight="1" thickBot="1">
      <c r="A74" s="236" t="s">
        <v>59</v>
      </c>
      <c r="B74" s="237"/>
      <c r="C74" s="237"/>
      <c r="D74" s="237"/>
      <c r="E74" s="238"/>
      <c r="F74" s="119">
        <v>1132</v>
      </c>
      <c r="G74" s="19"/>
      <c r="H74" s="19"/>
      <c r="I74" s="19"/>
      <c r="J74" s="19"/>
      <c r="K74" s="19"/>
      <c r="L74" s="19"/>
    </row>
    <row r="75" ht="14.25" customHeight="1">
      <c r="A75" s="2"/>
    </row>
    <row r="76" ht="14.25" customHeight="1">
      <c r="A76" s="2"/>
    </row>
    <row r="78" spans="2:9" ht="12.75">
      <c r="B78" s="158" t="s">
        <v>94</v>
      </c>
      <c r="C78" s="158"/>
      <c r="D78" s="158"/>
      <c r="E78" s="158"/>
      <c r="F78" s="158"/>
      <c r="G78" s="158"/>
      <c r="H78" s="158"/>
      <c r="I78" s="158"/>
    </row>
    <row r="79" ht="13.5" thickBot="1">
      <c r="B79" s="90"/>
    </row>
    <row r="80" spans="2:9" ht="13.5" thickBot="1">
      <c r="B80" s="12" t="s">
        <v>50</v>
      </c>
      <c r="C80" s="13"/>
      <c r="D80" s="14"/>
      <c r="E80" s="159" t="s">
        <v>51</v>
      </c>
      <c r="F80" s="160"/>
      <c r="G80" s="161"/>
      <c r="H80" s="216" t="s">
        <v>44</v>
      </c>
      <c r="I80" s="217"/>
    </row>
    <row r="81" spans="1:37" s="3" customFormat="1" ht="13.5" customHeight="1">
      <c r="A81"/>
      <c r="B81" s="75" t="s">
        <v>45</v>
      </c>
      <c r="C81" s="76" t="s">
        <v>52</v>
      </c>
      <c r="D81" s="77" t="s">
        <v>53</v>
      </c>
      <c r="E81" s="75" t="s">
        <v>45</v>
      </c>
      <c r="F81" s="76" t="s">
        <v>52</v>
      </c>
      <c r="G81" s="77" t="s">
        <v>54</v>
      </c>
      <c r="H81" s="218" t="s">
        <v>55</v>
      </c>
      <c r="I81" s="219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</row>
    <row r="82" spans="2:9" ht="13.5" thickBot="1">
      <c r="B82" s="78">
        <v>2011</v>
      </c>
      <c r="C82" s="79">
        <v>2012</v>
      </c>
      <c r="D82" s="80"/>
      <c r="E82" s="78">
        <v>2011</v>
      </c>
      <c r="F82" s="79">
        <v>2012</v>
      </c>
      <c r="G82" s="80" t="s">
        <v>92</v>
      </c>
      <c r="H82" s="220" t="s">
        <v>58</v>
      </c>
      <c r="I82" s="221"/>
    </row>
    <row r="83" spans="2:9" ht="16.5" customHeight="1" thickBot="1">
      <c r="B83" s="85">
        <v>20</v>
      </c>
      <c r="C83" s="16">
        <v>20</v>
      </c>
      <c r="D83" s="17">
        <f>SUM(C83-B83)</f>
        <v>0</v>
      </c>
      <c r="E83" s="15">
        <f>H84/(12*B83)*1000</f>
        <v>14020.833333333334</v>
      </c>
      <c r="F83" s="16">
        <f>H83/(12*C83)*1000</f>
        <v>15187.5</v>
      </c>
      <c r="G83" s="91">
        <f>PRODUCT(F83/E83*100)</f>
        <v>108.32095096582466</v>
      </c>
      <c r="H83" s="222">
        <f>L30</f>
        <v>3645</v>
      </c>
      <c r="I83" s="223"/>
    </row>
    <row r="84" spans="8:9" ht="12.75" customHeight="1" hidden="1">
      <c r="H84" s="157">
        <f>G30</f>
        <v>3365</v>
      </c>
      <c r="I84" s="157"/>
    </row>
    <row r="93" ht="12.75" customHeight="1"/>
  </sheetData>
  <sheetProtection/>
  <mergeCells count="46">
    <mergeCell ref="G72:K72"/>
    <mergeCell ref="A72:E72"/>
    <mergeCell ref="A53:L53"/>
    <mergeCell ref="H54:H55"/>
    <mergeCell ref="A47:A49"/>
    <mergeCell ref="B47:B49"/>
    <mergeCell ref="J47:J49"/>
    <mergeCell ref="I54:L54"/>
    <mergeCell ref="A69:E69"/>
    <mergeCell ref="A70:E70"/>
    <mergeCell ref="A71:E71"/>
    <mergeCell ref="G69:K69"/>
    <mergeCell ref="G70:K70"/>
    <mergeCell ref="G71:K71"/>
    <mergeCell ref="A3:N3"/>
    <mergeCell ref="B46:I46"/>
    <mergeCell ref="J42:L42"/>
    <mergeCell ref="B43:D43"/>
    <mergeCell ref="E43:G43"/>
    <mergeCell ref="E42:G42"/>
    <mergeCell ref="B42:D42"/>
    <mergeCell ref="A5:A8"/>
    <mergeCell ref="M6:N6"/>
    <mergeCell ref="H6:I6"/>
    <mergeCell ref="B5:N5"/>
    <mergeCell ref="H84:I84"/>
    <mergeCell ref="A73:E73"/>
    <mergeCell ref="G73:K73"/>
    <mergeCell ref="A74:E74"/>
    <mergeCell ref="B78:I78"/>
    <mergeCell ref="E80:G80"/>
    <mergeCell ref="H80:I80"/>
    <mergeCell ref="H81:I81"/>
    <mergeCell ref="H82:I82"/>
    <mergeCell ref="H83:I83"/>
    <mergeCell ref="O26:O28"/>
    <mergeCell ref="G54:G55"/>
    <mergeCell ref="A68:E68"/>
    <mergeCell ref="A54:A55"/>
    <mergeCell ref="B54:B55"/>
    <mergeCell ref="C54:F54"/>
    <mergeCell ref="C48:C49"/>
    <mergeCell ref="C47:I47"/>
    <mergeCell ref="D48:I48"/>
    <mergeCell ref="A67:L67"/>
    <mergeCell ref="G68:K68"/>
  </mergeCells>
  <printOptions horizontalCentered="1"/>
  <pageMargins left="0.2362204724409449" right="0.2755905511811024" top="0.43" bottom="0.2362204724409449" header="0.2362204724409449" footer="0.1968503937007874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Trideus</dc:creator>
  <cp:keywords/>
  <dc:description/>
  <cp:lastModifiedBy>Pospíchalová Petra</cp:lastModifiedBy>
  <cp:lastPrinted>2012-03-14T15:18:49Z</cp:lastPrinted>
  <dcterms:created xsi:type="dcterms:W3CDTF">2004-02-26T11:39:43Z</dcterms:created>
  <dcterms:modified xsi:type="dcterms:W3CDTF">2012-03-15T14:36:43Z</dcterms:modified>
  <cp:category/>
  <cp:version/>
  <cp:contentType/>
  <cp:contentStatus/>
</cp:coreProperties>
</file>