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9230" windowHeight="4290" tabRatio="609" activeTab="0"/>
  </bookViews>
  <sheets>
    <sheet name="RK-12-2012-21, př. 4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<sst xmlns="http://schemas.openxmlformats.org/spreadsheetml/2006/main" count="148" uniqueCount="108">
  <si>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</si>
  <si>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</si>
  <si>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</si>
  <si>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</si>
  <si>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</si>
  <si>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</si>
  <si>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</si>
  <si>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</si>
  <si>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</si>
  <si>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</si>
  <si>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</si>
  <si>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</si>
  <si>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</si>
  <si>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</si>
  <si>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</si>
  <si>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</si>
  <si>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</si>
  <si>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</si>
  <si>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</si>
  <si>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</si>
  <si>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</si>
  <si>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</si>
  <si>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</si>
  <si>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</si>
  <si>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</si>
  <si>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</si>
  <si>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</si>
  <si>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</si>
  <si>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</si>
  <si>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</si>
  <si>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</si>
  <si>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</si>
  <si>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</si>
  <si>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</si>
  <si>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</si>
  <si>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</si>
  <si>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</si>
  <si>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</si>
  <si>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</si>
  <si>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</si>
  <si>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</si>
  <si>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</si>
  <si>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</si>
  <si>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</si>
  <si>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</si>
  <si>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</si>
  <si>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</si>
  <si>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</si>
  <si>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Oblastní galerie Vysočiny v Jihlavě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</si>
  <si>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</si>
  <si>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</si>
  <si>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</si>
  <si>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</si>
  <si>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</si>
  <si>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</si>
  <si>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</si>
  <si>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</si>
  <si>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</si>
  <si>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</si>
  <si>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</si>
  <si>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</si>
  <si>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</si>
  <si>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</si>
  <si>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</si>
  <si>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</si>
  <si>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</si>
  <si>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</si>
  <si>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</si>
  <si>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</si>
  <si>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Stav k 1.1.2011</t>
  </si>
  <si>
    <t>Stav k 31.12.2011</t>
  </si>
  <si>
    <t>Skutečnost za rok 2010</t>
  </si>
  <si>
    <t>Rozdíl 2011-2010</t>
  </si>
  <si>
    <t>Výnosy z nároků na prostředky z rozpočtů ÚSC /úč. 672/ a /uč. 671/</t>
  </si>
  <si>
    <t>Ostatní výnosy /sesk.úč. 64/ a uč. 662</t>
  </si>
  <si>
    <t>Ostatní náklady /sesk.úč. 54/ a /uč. 56/</t>
  </si>
  <si>
    <t>Finanční plán výnosů a nákladů na rok 2012</t>
  </si>
  <si>
    <t>Skutečnost za rok 2011</t>
  </si>
  <si>
    <t>Návrh na rok 2012</t>
  </si>
  <si>
    <t>Rozdíl 2012-2011</t>
  </si>
  <si>
    <t xml:space="preserve">      z toho: nákup drobného dlouhod. hm. Majetku /uč. 558/</t>
  </si>
  <si>
    <t>Odpisový plán 2012</t>
  </si>
  <si>
    <t>Účetní stav 2011</t>
  </si>
  <si>
    <t>Účetní odpisy na rok 2012</t>
  </si>
  <si>
    <t>Oprávky k 1.1.2012</t>
  </si>
  <si>
    <t>Zůstatková cena k 31.12.2012</t>
  </si>
  <si>
    <t>Zůstatek bank.účtu k 1.1.2011</t>
  </si>
  <si>
    <t>Plán 2012</t>
  </si>
  <si>
    <t>Stav k 1.1.2012</t>
  </si>
  <si>
    <t>Stav k 31.12.2012</t>
  </si>
  <si>
    <t>Plán čerpání investičního fondu 2012</t>
  </si>
  <si>
    <t>2012/2011</t>
  </si>
  <si>
    <t>Zůstatek bank.účtu k 31.12.2011</t>
  </si>
  <si>
    <t>Pracovníci, průměrná mzda a limit prostředků na platy 2012</t>
  </si>
  <si>
    <t>Kurzové rozdíly /uč. 663/ + úroky 662</t>
  </si>
  <si>
    <t>Kom. 10 výměna dveří a zárubní (konceláře, wc, sklad)</t>
  </si>
  <si>
    <t>Kom. 10 oprava elektro- úprava rozvodů pro MFDF</t>
  </si>
  <si>
    <t>Mas. 24 oprava elektro závady nouzového osvětlení po revizi</t>
  </si>
  <si>
    <t xml:space="preserve">Kom. 10 výměna čerpadlav  kotelně a odvzušň. ventilů ústřed. topení </t>
  </si>
  <si>
    <t>opravy a servisní prohlídky služebních vozidel</t>
  </si>
  <si>
    <t>výměna čerpadla plynového kotle Mas. 24</t>
  </si>
  <si>
    <t>oprava EZS obou budov - výměna jednotlivých čidel</t>
  </si>
  <si>
    <t>výměna elektronického kabelu otápění okapů v budově Kom. 10</t>
  </si>
  <si>
    <t>ostatní drobné opravy DHM</t>
  </si>
  <si>
    <t>Mas. 24 výměna ventriků v kotelně a odvzduš. ventilů ústředního topení</t>
  </si>
  <si>
    <t>Poznámka: čerpání rezervního fondu ve výši  65 tis. Kč k dalšímu rozvoji činnosti organizace, čerpání fondu odměn ve výši 100 tis.Kč</t>
  </si>
  <si>
    <t>Poznámka: Ve finančním plánu promítnuta mimořádná neivestiní dotace od zřizovatele na komplexní projekt zahrnující výstavu Zamlčená moderna, přeshraniční výstavní projekt pro region Champagne-Ardenne a doprovodné aktivity ve výši 1000 tis. Kč. Dne 14. 2. 2012 schválilo zastupitelstvo kraje usnesením č. 0007/01/2012/ZK poskytnutí dotace ve výši 1 500 tis. Kč na podporu Vysočina fandí kultuře</t>
  </si>
  <si>
    <t>RK-12-2012-21,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</si>
</sst>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horizontal="center" vertical="center"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0" fontId="4" fillId="33" borderId="17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3" fontId="7" fillId="0" borderId="22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8" fillId="33" borderId="26" xfId="0" applyNumberFormat="1" applyFont="1" applyFill="1" applyBorder="1" applyAlignment="1">
      <alignment vertical="center" wrapText="1"/>
    </xf>
    <xf numFmtId="3" fontId="8" fillId="33" borderId="37" xfId="0" applyNumberFormat="1" applyFont="1" applyFill="1" applyBorder="1" applyAlignment="1">
      <alignment vertical="center" wrapText="1"/>
    </xf>
    <xf numFmtId="3" fontId="8" fillId="33" borderId="38" xfId="0" applyNumberFormat="1" applyFont="1" applyFill="1" applyBorder="1" applyAlignment="1">
      <alignment vertical="center" wrapText="1"/>
    </xf>
    <xf numFmtId="3" fontId="8" fillId="33" borderId="17" xfId="0" applyNumberFormat="1" applyFont="1" applyFill="1" applyBorder="1" applyAlignment="1">
      <alignment vertical="center" wrapText="1"/>
    </xf>
    <xf numFmtId="3" fontId="8" fillId="33" borderId="39" xfId="0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vertical="center" wrapText="1"/>
    </xf>
    <xf numFmtId="3" fontId="8" fillId="33" borderId="40" xfId="0" applyNumberFormat="1" applyFont="1" applyFill="1" applyBorder="1" applyAlignment="1">
      <alignment vertical="center" wrapText="1"/>
    </xf>
    <xf numFmtId="0" fontId="8" fillId="33" borderId="41" xfId="0" applyFont="1" applyFill="1" applyBorder="1" applyAlignment="1">
      <alignment horizontal="centerContinuous" vertic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 quotePrefix="1">
      <alignment horizontal="center"/>
    </xf>
    <xf numFmtId="3" fontId="7" fillId="0" borderId="42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8" fillId="33" borderId="15" xfId="48" applyFont="1" applyFill="1" applyBorder="1" applyAlignment="1">
      <alignment horizontal="center" vertical="center"/>
      <protection/>
    </xf>
    <xf numFmtId="0" fontId="8" fillId="33" borderId="46" xfId="48" applyFont="1" applyFill="1" applyBorder="1" applyAlignment="1">
      <alignment horizontal="center" vertical="center"/>
      <protection/>
    </xf>
    <xf numFmtId="3" fontId="8" fillId="0" borderId="47" xfId="48" applyNumberFormat="1" applyFont="1" applyBorder="1" applyAlignment="1">
      <alignment horizontal="right" vertical="center"/>
      <protection/>
    </xf>
    <xf numFmtId="3" fontId="8" fillId="0" borderId="48" xfId="48" applyNumberFormat="1" applyFont="1" applyBorder="1" applyAlignment="1">
      <alignment horizontal="right" vertical="center"/>
      <protection/>
    </xf>
    <xf numFmtId="3" fontId="8" fillId="0" borderId="49" xfId="48" applyNumberFormat="1" applyFont="1" applyBorder="1" applyAlignment="1">
      <alignment horizontal="right" vertical="center"/>
      <protection/>
    </xf>
    <xf numFmtId="0" fontId="3" fillId="33" borderId="33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5" xfId="0" applyNumberFormat="1" applyFont="1" applyBorder="1" applyAlignment="1" quotePrefix="1">
      <alignment horizontal="center"/>
    </xf>
    <xf numFmtId="3" fontId="8" fillId="0" borderId="51" xfId="0" applyNumberFormat="1" applyFont="1" applyBorder="1" applyAlignment="1" quotePrefix="1">
      <alignment horizontal="center"/>
    </xf>
    <xf numFmtId="3" fontId="8" fillId="0" borderId="52" xfId="0" applyNumberFormat="1" applyFont="1" applyBorder="1" applyAlignment="1" quotePrefix="1">
      <alignment horizontal="center"/>
    </xf>
    <xf numFmtId="3" fontId="8" fillId="0" borderId="47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3" fontId="8" fillId="0" borderId="19" xfId="48" applyNumberFormat="1" applyFont="1" applyBorder="1" applyAlignment="1">
      <alignment horizontal="right" vertical="center"/>
      <protection/>
    </xf>
    <xf numFmtId="0" fontId="3" fillId="33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7" fillId="0" borderId="19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6" xfId="0" applyFont="1" applyBorder="1" applyAlignment="1">
      <alignment/>
    </xf>
    <xf numFmtId="0" fontId="3" fillId="0" borderId="11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9" xfId="0" applyNumberFormat="1" applyFont="1" applyFill="1" applyBorder="1" applyAlignment="1" quotePrefix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 quotePrefix="1">
      <alignment horizontal="center"/>
    </xf>
    <xf numFmtId="3" fontId="8" fillId="0" borderId="19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 vertical="center" wrapText="1"/>
    </xf>
    <xf numFmtId="10" fontId="8" fillId="0" borderId="16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8" fillId="0" borderId="30" xfId="0" applyNumberFormat="1" applyFont="1" applyFill="1" applyBorder="1" applyAlignment="1">
      <alignment vertical="center" wrapText="1"/>
    </xf>
    <xf numFmtId="10" fontId="8" fillId="0" borderId="32" xfId="0" applyNumberFormat="1" applyFont="1" applyFill="1" applyBorder="1" applyAlignment="1">
      <alignment vertical="center" wrapText="1"/>
    </xf>
    <xf numFmtId="10" fontId="8" fillId="0" borderId="52" xfId="0" applyNumberFormat="1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8" fillId="0" borderId="15" xfId="0" applyNumberFormat="1" applyFont="1" applyFill="1" applyBorder="1" applyAlignment="1" quotePrefix="1">
      <alignment horizontal="center"/>
    </xf>
    <xf numFmtId="3" fontId="8" fillId="0" borderId="51" xfId="0" applyNumberFormat="1" applyFont="1" applyFill="1" applyBorder="1" applyAlignment="1" quotePrefix="1">
      <alignment horizontal="center"/>
    </xf>
    <xf numFmtId="3" fontId="8" fillId="0" borderId="52" xfId="0" applyNumberFormat="1" applyFont="1" applyFill="1" applyBorder="1" applyAlignment="1" quotePrefix="1">
      <alignment horizontal="center"/>
    </xf>
    <xf numFmtId="3" fontId="8" fillId="0" borderId="49" xfId="48" applyNumberFormat="1" applyFont="1" applyFill="1" applyBorder="1" applyAlignment="1">
      <alignment horizontal="right" vertical="center"/>
      <protection/>
    </xf>
    <xf numFmtId="3" fontId="7" fillId="0" borderId="54" xfId="0" applyNumberFormat="1" applyFont="1" applyFill="1" applyBorder="1" applyAlignment="1">
      <alignment vertical="center" wrapText="1"/>
    </xf>
    <xf numFmtId="3" fontId="7" fillId="0" borderId="35" xfId="0" applyNumberFormat="1" applyFont="1" applyFill="1" applyBorder="1" applyAlignment="1">
      <alignment vertical="center" wrapText="1"/>
    </xf>
    <xf numFmtId="3" fontId="7" fillId="0" borderId="52" xfId="0" applyNumberFormat="1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 wrapText="1"/>
    </xf>
    <xf numFmtId="10" fontId="8" fillId="33" borderId="21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8" xfId="0" applyFont="1" applyBorder="1" applyAlignment="1">
      <alignment/>
    </xf>
    <xf numFmtId="3" fontId="0" fillId="0" borderId="0" xfId="0" applyNumberFormat="1" applyAlignment="1">
      <alignment/>
    </xf>
    <xf numFmtId="3" fontId="8" fillId="0" borderId="47" xfId="48" applyNumberFormat="1" applyFont="1" applyFill="1" applyBorder="1" applyAlignment="1">
      <alignment horizontal="right" vertical="center"/>
      <protection/>
    </xf>
    <xf numFmtId="3" fontId="8" fillId="0" borderId="24" xfId="48" applyNumberFormat="1" applyFont="1" applyFill="1" applyBorder="1" applyAlignment="1">
      <alignment horizontal="center" vertical="center"/>
      <protection/>
    </xf>
    <xf numFmtId="0" fontId="7" fillId="0" borderId="15" xfId="0" applyFont="1" applyBorder="1" applyAlignment="1">
      <alignment/>
    </xf>
    <xf numFmtId="0" fontId="2" fillId="0" borderId="0" xfId="0" applyFont="1" applyFill="1" applyAlignment="1">
      <alignment horizontal="centerContinuous"/>
    </xf>
    <xf numFmtId="3" fontId="3" fillId="0" borderId="0" xfId="4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7" fillId="0" borderId="30" xfId="0" applyFont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10" fontId="8" fillId="34" borderId="21" xfId="0" applyNumberFormat="1" applyFont="1" applyFill="1" applyBorder="1" applyAlignment="1">
      <alignment vertical="center" wrapText="1"/>
    </xf>
    <xf numFmtId="0" fontId="7" fillId="0" borderId="47" xfId="0" applyFont="1" applyBorder="1" applyAlignment="1">
      <alignment/>
    </xf>
    <xf numFmtId="0" fontId="7" fillId="0" borderId="23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3" fontId="4" fillId="33" borderId="23" xfId="0" applyNumberFormat="1" applyFont="1" applyFill="1" applyBorder="1" applyAlignment="1">
      <alignment vertical="center"/>
    </xf>
    <xf numFmtId="3" fontId="4" fillId="33" borderId="5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7" fillId="0" borderId="58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59" xfId="0" applyFont="1" applyFill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3" fontId="8" fillId="33" borderId="27" xfId="0" applyNumberFormat="1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3" fontId="8" fillId="33" borderId="26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66" xfId="48" applyFont="1" applyFill="1" applyBorder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8" fillId="33" borderId="46" xfId="48" applyFont="1" applyFill="1" applyBorder="1" applyAlignment="1">
      <alignment horizontal="left" vertical="center"/>
      <protection/>
    </xf>
    <xf numFmtId="0" fontId="8" fillId="33" borderId="55" xfId="48" applyFont="1" applyFill="1" applyBorder="1" applyAlignment="1">
      <alignment horizontal="left" vertical="center"/>
      <protection/>
    </xf>
    <xf numFmtId="0" fontId="8" fillId="33" borderId="56" xfId="48" applyFont="1" applyFill="1" applyBorder="1" applyAlignment="1">
      <alignment horizontal="left" vertical="center"/>
      <protection/>
    </xf>
    <xf numFmtId="0" fontId="4" fillId="0" borderId="64" xfId="0" applyFont="1" applyBorder="1" applyAlignment="1">
      <alignment horizontal="center"/>
    </xf>
    <xf numFmtId="0" fontId="8" fillId="33" borderId="69" xfId="48" applyFont="1" applyFill="1" applyBorder="1" applyAlignment="1">
      <alignment horizontal="center" vertical="center" wrapText="1"/>
      <protection/>
    </xf>
    <xf numFmtId="0" fontId="7" fillId="0" borderId="70" xfId="0" applyFont="1" applyBorder="1" applyAlignment="1">
      <alignment wrapText="1"/>
    </xf>
    <xf numFmtId="0" fontId="7" fillId="0" borderId="54" xfId="0" applyFont="1" applyBorder="1" applyAlignment="1">
      <alignment wrapText="1"/>
    </xf>
    <xf numFmtId="0" fontId="8" fillId="33" borderId="39" xfId="48" applyFont="1" applyFill="1" applyBorder="1" applyAlignment="1">
      <alignment horizontal="center" vertical="center" wrapText="1"/>
      <protection/>
    </xf>
    <xf numFmtId="0" fontId="7" fillId="0" borderId="7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4" fillId="33" borderId="59" xfId="0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164" fontId="8" fillId="0" borderId="26" xfId="0" applyNumberFormat="1" applyFont="1" applyFill="1" applyBorder="1" applyAlignment="1">
      <alignment horizontal="center"/>
    </xf>
    <xf numFmtId="164" fontId="8" fillId="0" borderId="4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3" fontId="8" fillId="33" borderId="64" xfId="0" applyNumberFormat="1" applyFont="1" applyFill="1" applyBorder="1" applyAlignment="1">
      <alignment horizontal="center" vertical="center" wrapText="1"/>
    </xf>
    <xf numFmtId="0" fontId="8" fillId="33" borderId="0" xfId="48" applyFont="1" applyFill="1" applyBorder="1" applyAlignment="1">
      <alignment horizontal="center" vertical="center"/>
      <protection/>
    </xf>
    <xf numFmtId="0" fontId="8" fillId="33" borderId="72" xfId="48" applyFont="1" applyFill="1" applyBorder="1" applyAlignment="1">
      <alignment horizontal="center" vertical="center"/>
      <protection/>
    </xf>
    <xf numFmtId="0" fontId="8" fillId="33" borderId="62" xfId="48" applyFont="1" applyFill="1" applyBorder="1" applyAlignment="1">
      <alignment horizontal="center" vertical="center"/>
      <protection/>
    </xf>
    <xf numFmtId="0" fontId="8" fillId="33" borderId="74" xfId="48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9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3" fontId="4" fillId="33" borderId="76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75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2" customWidth="1"/>
    <col min="8" max="8" width="8.75390625" style="2" customWidth="1"/>
    <col min="9" max="9" width="9.375" style="0" customWidth="1"/>
    <col min="10" max="10" width="10.125" style="0" customWidth="1"/>
    <col min="15" max="15" width="9.75390625" style="0" customWidth="1"/>
  </cols>
  <sheetData>
    <row r="1" ht="12.75">
      <c r="L1" s="4" t="s">
        <v>107</v>
      </c>
    </row>
    <row r="2" ht="12.75">
      <c r="L2" s="4" t="s">
        <v>60</v>
      </c>
    </row>
    <row r="3" spans="1:14" ht="15.75">
      <c r="A3" s="146" t="s">
        <v>76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4.25" customHeight="1" thickBot="1">
      <c r="A4" s="128"/>
      <c r="B4" s="1"/>
      <c r="C4" s="1"/>
      <c r="D4" s="1"/>
      <c r="E4" s="1"/>
      <c r="F4" s="1"/>
      <c r="G4" s="1"/>
      <c r="H4" s="1"/>
      <c r="N4" t="s">
        <v>24</v>
      </c>
    </row>
    <row r="5" spans="1:14" ht="20.25" customHeight="1" thickBot="1">
      <c r="A5" s="147" t="s">
        <v>56</v>
      </c>
      <c r="B5" s="150" t="s">
        <v>48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3"/>
    </row>
    <row r="6" spans="1:14" ht="12.75">
      <c r="A6" s="148"/>
      <c r="B6" s="31" t="s">
        <v>71</v>
      </c>
      <c r="C6" s="32"/>
      <c r="D6" s="33"/>
      <c r="E6" s="31" t="s">
        <v>77</v>
      </c>
      <c r="F6" s="32"/>
      <c r="G6" s="33"/>
      <c r="H6" s="151" t="s">
        <v>72</v>
      </c>
      <c r="I6" s="152"/>
      <c r="J6" s="32" t="s">
        <v>78</v>
      </c>
      <c r="K6" s="54"/>
      <c r="L6" s="33"/>
      <c r="M6" s="151" t="s">
        <v>79</v>
      </c>
      <c r="N6" s="153"/>
    </row>
    <row r="7" spans="1:14" ht="12.75">
      <c r="A7" s="148"/>
      <c r="B7" s="34" t="s">
        <v>0</v>
      </c>
      <c r="C7" s="35" t="s">
        <v>25</v>
      </c>
      <c r="D7" s="36" t="s">
        <v>1</v>
      </c>
      <c r="E7" s="34" t="s">
        <v>0</v>
      </c>
      <c r="F7" s="35" t="s">
        <v>25</v>
      </c>
      <c r="G7" s="36" t="s">
        <v>1</v>
      </c>
      <c r="H7" s="56" t="s">
        <v>1</v>
      </c>
      <c r="I7" s="56" t="s">
        <v>2</v>
      </c>
      <c r="J7" s="55" t="s">
        <v>0</v>
      </c>
      <c r="K7" s="35" t="s">
        <v>25</v>
      </c>
      <c r="L7" s="36" t="s">
        <v>1</v>
      </c>
      <c r="M7" s="56" t="s">
        <v>1</v>
      </c>
      <c r="N7" s="36" t="s">
        <v>2</v>
      </c>
    </row>
    <row r="8" spans="1:14" ht="13.5" thickBot="1">
      <c r="A8" s="149"/>
      <c r="B8" s="37" t="s">
        <v>3</v>
      </c>
      <c r="C8" s="38" t="s">
        <v>3</v>
      </c>
      <c r="D8" s="39"/>
      <c r="E8" s="37" t="s">
        <v>3</v>
      </c>
      <c r="F8" s="38" t="s">
        <v>3</v>
      </c>
      <c r="G8" s="39"/>
      <c r="H8" s="58" t="s">
        <v>4</v>
      </c>
      <c r="I8" s="86" t="s">
        <v>5</v>
      </c>
      <c r="J8" s="57" t="s">
        <v>3</v>
      </c>
      <c r="K8" s="38" t="s">
        <v>3</v>
      </c>
      <c r="L8" s="39"/>
      <c r="M8" s="58" t="s">
        <v>4</v>
      </c>
      <c r="N8" s="39" t="s">
        <v>5</v>
      </c>
    </row>
    <row r="9" spans="1:14" ht="15" customHeight="1">
      <c r="A9" s="23" t="s">
        <v>61</v>
      </c>
      <c r="B9" s="40">
        <v>0</v>
      </c>
      <c r="C9" s="41">
        <v>0</v>
      </c>
      <c r="D9" s="42">
        <f aca="true" t="shared" si="0" ref="D9:D18">SUM(B9:C9)</f>
        <v>0</v>
      </c>
      <c r="E9" s="40">
        <v>0</v>
      </c>
      <c r="F9" s="41">
        <v>0</v>
      </c>
      <c r="G9" s="42">
        <f>SUM(E9:F9)</f>
        <v>0</v>
      </c>
      <c r="H9" s="103">
        <f>SUM(F9:G9)</f>
        <v>0</v>
      </c>
      <c r="I9" s="104">
        <f>IF(D9=0,0,+G9/D9)</f>
        <v>0</v>
      </c>
      <c r="J9" s="116">
        <v>0</v>
      </c>
      <c r="K9" s="117">
        <v>0</v>
      </c>
      <c r="L9" s="118">
        <f aca="true" t="shared" si="1" ref="L9:L18">SUM(J9:K9)</f>
        <v>0</v>
      </c>
      <c r="M9" s="103">
        <v>0</v>
      </c>
      <c r="N9" s="104">
        <f>IF(G9=0,0,+L9/G9)</f>
        <v>0</v>
      </c>
    </row>
    <row r="10" spans="1:14" ht="15" customHeight="1">
      <c r="A10" s="24" t="s">
        <v>62</v>
      </c>
      <c r="B10" s="40">
        <v>119</v>
      </c>
      <c r="C10" s="44">
        <v>0</v>
      </c>
      <c r="D10" s="42">
        <f t="shared" si="0"/>
        <v>119</v>
      </c>
      <c r="E10" s="40">
        <v>100</v>
      </c>
      <c r="F10" s="44">
        <v>0</v>
      </c>
      <c r="G10" s="42">
        <f aca="true" t="shared" si="2" ref="G10:G18">SUM(E10:F10)</f>
        <v>100</v>
      </c>
      <c r="H10" s="105">
        <f aca="true" t="shared" si="3" ref="H10:H38">+G10-D10</f>
        <v>-19</v>
      </c>
      <c r="I10" s="104">
        <f>IF(D10=0,0,+G10/D10)</f>
        <v>0.8403361344537815</v>
      </c>
      <c r="J10" s="116">
        <v>210</v>
      </c>
      <c r="K10" s="60">
        <v>0</v>
      </c>
      <c r="L10" s="118">
        <f t="shared" si="1"/>
        <v>210</v>
      </c>
      <c r="M10" s="105">
        <f aca="true" t="shared" si="4" ref="M10:M38">+L10-G10</f>
        <v>110</v>
      </c>
      <c r="N10" s="104">
        <f>IF(G10=0,0,+L10/G10)</f>
        <v>2.1</v>
      </c>
    </row>
    <row r="11" spans="1:14" ht="15" customHeight="1">
      <c r="A11" s="24" t="s">
        <v>63</v>
      </c>
      <c r="B11" s="40">
        <v>35</v>
      </c>
      <c r="C11" s="44">
        <v>0</v>
      </c>
      <c r="D11" s="42">
        <f t="shared" si="0"/>
        <v>35</v>
      </c>
      <c r="E11" s="40">
        <v>30</v>
      </c>
      <c r="F11" s="44">
        <v>0</v>
      </c>
      <c r="G11" s="42">
        <f t="shared" si="2"/>
        <v>30</v>
      </c>
      <c r="H11" s="105">
        <f t="shared" si="3"/>
        <v>-5</v>
      </c>
      <c r="I11" s="104">
        <f>IF(D11=0,0,+G11/D11)</f>
        <v>0.8571428571428571</v>
      </c>
      <c r="J11" s="116">
        <v>51</v>
      </c>
      <c r="K11" s="60">
        <v>0</v>
      </c>
      <c r="L11" s="118">
        <f t="shared" si="1"/>
        <v>51</v>
      </c>
      <c r="M11" s="105">
        <f t="shared" si="4"/>
        <v>21</v>
      </c>
      <c r="N11" s="104">
        <f>IF(G11=0,0,+L11/G11)</f>
        <v>1.7</v>
      </c>
    </row>
    <row r="12" spans="1:14" ht="15" customHeight="1">
      <c r="A12" s="24" t="s">
        <v>64</v>
      </c>
      <c r="B12" s="40">
        <v>47</v>
      </c>
      <c r="C12" s="44">
        <v>20</v>
      </c>
      <c r="D12" s="42">
        <f t="shared" si="0"/>
        <v>67</v>
      </c>
      <c r="E12" s="40">
        <v>39</v>
      </c>
      <c r="F12" s="44">
        <v>19</v>
      </c>
      <c r="G12" s="42">
        <f t="shared" si="2"/>
        <v>58</v>
      </c>
      <c r="H12" s="105">
        <f t="shared" si="3"/>
        <v>-9</v>
      </c>
      <c r="I12" s="104">
        <f aca="true" t="shared" si="5" ref="I12:I38">IF(D12=0,0,+G12/D12)</f>
        <v>0.8656716417910447</v>
      </c>
      <c r="J12" s="116">
        <v>104</v>
      </c>
      <c r="K12" s="60">
        <v>10</v>
      </c>
      <c r="L12" s="118">
        <f t="shared" si="1"/>
        <v>114</v>
      </c>
      <c r="M12" s="105">
        <f t="shared" si="4"/>
        <v>56</v>
      </c>
      <c r="N12" s="104">
        <f aca="true" t="shared" si="6" ref="N12:N38">IF(G12=0,0,+L12/G12)</f>
        <v>1.9655172413793103</v>
      </c>
    </row>
    <row r="13" spans="1:14" ht="15" customHeight="1">
      <c r="A13" s="24" t="s">
        <v>6</v>
      </c>
      <c r="B13" s="40">
        <v>0</v>
      </c>
      <c r="C13" s="44">
        <v>0</v>
      </c>
      <c r="D13" s="42">
        <f t="shared" si="0"/>
        <v>0</v>
      </c>
      <c r="E13" s="40">
        <v>0</v>
      </c>
      <c r="F13" s="44">
        <v>0</v>
      </c>
      <c r="G13" s="42">
        <f t="shared" si="2"/>
        <v>0</v>
      </c>
      <c r="H13" s="105">
        <f t="shared" si="3"/>
        <v>0</v>
      </c>
      <c r="I13" s="104">
        <f t="shared" si="5"/>
        <v>0</v>
      </c>
      <c r="J13" s="116">
        <v>0</v>
      </c>
      <c r="K13" s="60">
        <v>0</v>
      </c>
      <c r="L13" s="118">
        <f t="shared" si="1"/>
        <v>0</v>
      </c>
      <c r="M13" s="105">
        <f t="shared" si="4"/>
        <v>0</v>
      </c>
      <c r="N13" s="104">
        <f t="shared" si="6"/>
        <v>0</v>
      </c>
    </row>
    <row r="14" spans="1:14" ht="15" customHeight="1">
      <c r="A14" s="24" t="s">
        <v>74</v>
      </c>
      <c r="B14" s="40">
        <v>468</v>
      </c>
      <c r="C14" s="44">
        <v>0</v>
      </c>
      <c r="D14" s="42">
        <f t="shared" si="0"/>
        <v>468</v>
      </c>
      <c r="E14" s="40">
        <v>612</v>
      </c>
      <c r="F14" s="44">
        <v>0</v>
      </c>
      <c r="G14" s="42">
        <f t="shared" si="2"/>
        <v>612</v>
      </c>
      <c r="H14" s="105">
        <f t="shared" si="3"/>
        <v>144</v>
      </c>
      <c r="I14" s="104">
        <f t="shared" si="5"/>
        <v>1.3076923076923077</v>
      </c>
      <c r="J14" s="116">
        <v>490</v>
      </c>
      <c r="K14" s="60">
        <v>0</v>
      </c>
      <c r="L14" s="118">
        <f t="shared" si="1"/>
        <v>490</v>
      </c>
      <c r="M14" s="105">
        <f t="shared" si="4"/>
        <v>-122</v>
      </c>
      <c r="N14" s="104">
        <f t="shared" si="6"/>
        <v>0.8006535947712419</v>
      </c>
    </row>
    <row r="15" spans="1:14" ht="24">
      <c r="A15" s="24" t="s">
        <v>66</v>
      </c>
      <c r="B15" s="40">
        <v>0</v>
      </c>
      <c r="C15" s="44">
        <v>0</v>
      </c>
      <c r="D15" s="42">
        <f t="shared" si="0"/>
        <v>0</v>
      </c>
      <c r="E15" s="40">
        <v>0</v>
      </c>
      <c r="F15" s="44">
        <v>0</v>
      </c>
      <c r="G15" s="42">
        <f t="shared" si="2"/>
        <v>0</v>
      </c>
      <c r="H15" s="105">
        <f>+G15-D15</f>
        <v>0</v>
      </c>
      <c r="I15" s="104">
        <f>IF(D15=0,0,+G15/D15)</f>
        <v>0</v>
      </c>
      <c r="J15" s="116">
        <v>0</v>
      </c>
      <c r="K15" s="60">
        <v>0</v>
      </c>
      <c r="L15" s="118">
        <f>SUM(J15:K15)</f>
        <v>0</v>
      </c>
      <c r="M15" s="105">
        <f>+L15-G15</f>
        <v>0</v>
      </c>
      <c r="N15" s="104">
        <f>IF(G15=0,0,+L15/G15)</f>
        <v>0</v>
      </c>
    </row>
    <row r="16" spans="1:14" ht="15" customHeight="1">
      <c r="A16" s="24" t="s">
        <v>65</v>
      </c>
      <c r="B16" s="40">
        <v>352</v>
      </c>
      <c r="C16" s="44">
        <v>0</v>
      </c>
      <c r="D16" s="42">
        <f t="shared" si="0"/>
        <v>352</v>
      </c>
      <c r="E16" s="40">
        <v>264</v>
      </c>
      <c r="F16" s="44">
        <v>0</v>
      </c>
      <c r="G16" s="42">
        <f t="shared" si="2"/>
        <v>264</v>
      </c>
      <c r="H16" s="105">
        <f t="shared" si="3"/>
        <v>-88</v>
      </c>
      <c r="I16" s="104">
        <f t="shared" si="5"/>
        <v>0.75</v>
      </c>
      <c r="J16" s="116">
        <v>490</v>
      </c>
      <c r="K16" s="60">
        <v>0</v>
      </c>
      <c r="L16" s="118">
        <f t="shared" si="1"/>
        <v>490</v>
      </c>
      <c r="M16" s="105">
        <f t="shared" si="4"/>
        <v>226</v>
      </c>
      <c r="N16" s="104">
        <f t="shared" si="6"/>
        <v>1.856060606060606</v>
      </c>
    </row>
    <row r="17" spans="1:14" ht="15" customHeight="1">
      <c r="A17" s="131" t="s">
        <v>94</v>
      </c>
      <c r="B17" s="40">
        <v>0</v>
      </c>
      <c r="C17" s="46">
        <v>0</v>
      </c>
      <c r="D17" s="42">
        <v>0</v>
      </c>
      <c r="E17" s="40">
        <v>0</v>
      </c>
      <c r="F17" s="46">
        <v>0</v>
      </c>
      <c r="G17" s="42">
        <v>0</v>
      </c>
      <c r="H17" s="106">
        <v>0</v>
      </c>
      <c r="I17" s="107">
        <v>0</v>
      </c>
      <c r="J17" s="116">
        <v>1</v>
      </c>
      <c r="K17" s="119">
        <v>0</v>
      </c>
      <c r="L17" s="118">
        <f t="shared" si="1"/>
        <v>1</v>
      </c>
      <c r="M17" s="105">
        <f t="shared" si="4"/>
        <v>1</v>
      </c>
      <c r="N17" s="104">
        <f t="shared" si="6"/>
        <v>0</v>
      </c>
    </row>
    <row r="18" spans="1:14" ht="26.25" customHeight="1" thickBot="1">
      <c r="A18" s="25" t="s">
        <v>73</v>
      </c>
      <c r="B18" s="40">
        <v>7831</v>
      </c>
      <c r="C18" s="46">
        <v>0</v>
      </c>
      <c r="D18" s="42">
        <f t="shared" si="0"/>
        <v>7831</v>
      </c>
      <c r="E18" s="40">
        <v>7859</v>
      </c>
      <c r="F18" s="46">
        <v>0</v>
      </c>
      <c r="G18" s="42">
        <f t="shared" si="2"/>
        <v>7859</v>
      </c>
      <c r="H18" s="106">
        <f t="shared" si="3"/>
        <v>28</v>
      </c>
      <c r="I18" s="107">
        <f t="shared" si="5"/>
        <v>1.0035755331375302</v>
      </c>
      <c r="J18" s="116">
        <v>9939</v>
      </c>
      <c r="K18" s="119">
        <v>0</v>
      </c>
      <c r="L18" s="118">
        <f t="shared" si="1"/>
        <v>9939</v>
      </c>
      <c r="M18" s="105">
        <f t="shared" si="4"/>
        <v>2080</v>
      </c>
      <c r="N18" s="107">
        <f t="shared" si="6"/>
        <v>1.2646647156126734</v>
      </c>
    </row>
    <row r="19" spans="1:16" ht="15" customHeight="1" thickBot="1">
      <c r="A19" s="29" t="s">
        <v>7</v>
      </c>
      <c r="B19" s="47">
        <f>SUM(B9+B10+B11+B12+B13+B14+B18)</f>
        <v>8500</v>
      </c>
      <c r="C19" s="48">
        <f>SUM(C9+C10+C12+C13+C14+C18)</f>
        <v>20</v>
      </c>
      <c r="D19" s="49">
        <f>SUM(D9+D10+D11+D12+D13+D14+D18)</f>
        <v>8520</v>
      </c>
      <c r="E19" s="47">
        <f>SUM(E9+E10+E11+E12+E13+E14+E18)</f>
        <v>8640</v>
      </c>
      <c r="F19" s="47">
        <f>SUM(F9+F10+F12+F13+F14+F18)</f>
        <v>19</v>
      </c>
      <c r="G19" s="47">
        <f>SUM(G9+G10+G11+G12+G13+G14+G18)</f>
        <v>8659</v>
      </c>
      <c r="H19" s="47">
        <f t="shared" si="3"/>
        <v>139</v>
      </c>
      <c r="I19" s="120">
        <f t="shared" si="5"/>
        <v>1.0163145539906104</v>
      </c>
      <c r="J19" s="48">
        <f>SUM(J9+J10+J11+J12+J13+J14+J17+J18)</f>
        <v>10795</v>
      </c>
      <c r="K19" s="48">
        <f>SUM(K9+K10+K12+K13+K14+K18)</f>
        <v>10</v>
      </c>
      <c r="L19" s="48">
        <f>SUM(L9+L10+L11+L17+L12+L13+L14+L18)</f>
        <v>10805</v>
      </c>
      <c r="M19" s="47">
        <f t="shared" si="4"/>
        <v>2146</v>
      </c>
      <c r="N19" s="135">
        <f t="shared" si="6"/>
        <v>1.2478346229356738</v>
      </c>
      <c r="P19" s="124"/>
    </row>
    <row r="20" spans="1:14" ht="15" customHeight="1">
      <c r="A20" s="26" t="s">
        <v>8</v>
      </c>
      <c r="B20" s="40">
        <v>274</v>
      </c>
      <c r="C20" s="41">
        <v>0</v>
      </c>
      <c r="D20" s="42">
        <f aca="true" t="shared" si="7" ref="D20:D37">SUM(B20:C20)</f>
        <v>274</v>
      </c>
      <c r="E20" s="40">
        <v>330</v>
      </c>
      <c r="F20" s="41">
        <v>0</v>
      </c>
      <c r="G20" s="42">
        <f aca="true" t="shared" si="8" ref="G20:G37">SUM(E20:F20)</f>
        <v>330</v>
      </c>
      <c r="H20" s="103">
        <f t="shared" si="3"/>
        <v>56</v>
      </c>
      <c r="I20" s="108">
        <f t="shared" si="5"/>
        <v>1.2043795620437956</v>
      </c>
      <c r="J20" s="116">
        <v>585</v>
      </c>
      <c r="K20" s="117">
        <v>0</v>
      </c>
      <c r="L20" s="118">
        <f aca="true" t="shared" si="9" ref="L20:L37">SUM(J20:K20)</f>
        <v>585</v>
      </c>
      <c r="M20" s="103">
        <f t="shared" si="4"/>
        <v>255</v>
      </c>
      <c r="N20" s="108">
        <f t="shared" si="6"/>
        <v>1.7727272727272727</v>
      </c>
    </row>
    <row r="21" spans="1:14" ht="15" customHeight="1">
      <c r="A21" s="24" t="s">
        <v>9</v>
      </c>
      <c r="B21" s="40">
        <v>464</v>
      </c>
      <c r="C21" s="44">
        <v>0</v>
      </c>
      <c r="D21" s="42">
        <f t="shared" si="7"/>
        <v>464</v>
      </c>
      <c r="E21" s="40">
        <v>470</v>
      </c>
      <c r="F21" s="44">
        <v>0</v>
      </c>
      <c r="G21" s="42">
        <f t="shared" si="8"/>
        <v>470</v>
      </c>
      <c r="H21" s="105">
        <f t="shared" si="3"/>
        <v>6</v>
      </c>
      <c r="I21" s="104">
        <f t="shared" si="5"/>
        <v>1.0129310344827587</v>
      </c>
      <c r="J21" s="116">
        <v>550</v>
      </c>
      <c r="K21" s="60">
        <v>0</v>
      </c>
      <c r="L21" s="118">
        <f t="shared" si="9"/>
        <v>550</v>
      </c>
      <c r="M21" s="103">
        <f t="shared" si="4"/>
        <v>80</v>
      </c>
      <c r="N21" s="104">
        <f t="shared" si="6"/>
        <v>1.1702127659574468</v>
      </c>
    </row>
    <row r="22" spans="1:14" ht="15" customHeight="1">
      <c r="A22" s="24" t="s">
        <v>67</v>
      </c>
      <c r="B22" s="40">
        <v>0</v>
      </c>
      <c r="C22" s="44">
        <v>0</v>
      </c>
      <c r="D22" s="42">
        <f t="shared" si="7"/>
        <v>0</v>
      </c>
      <c r="E22" s="40">
        <v>0</v>
      </c>
      <c r="F22" s="44">
        <v>0</v>
      </c>
      <c r="G22" s="42">
        <f t="shared" si="8"/>
        <v>0</v>
      </c>
      <c r="H22" s="105">
        <f t="shared" si="3"/>
        <v>0</v>
      </c>
      <c r="I22" s="104">
        <f t="shared" si="5"/>
        <v>0</v>
      </c>
      <c r="J22" s="116">
        <v>0</v>
      </c>
      <c r="K22" s="60">
        <v>0</v>
      </c>
      <c r="L22" s="118">
        <f t="shared" si="9"/>
        <v>0</v>
      </c>
      <c r="M22" s="103">
        <f t="shared" si="4"/>
        <v>0</v>
      </c>
      <c r="N22" s="104">
        <f t="shared" si="6"/>
        <v>0</v>
      </c>
    </row>
    <row r="23" spans="1:14" ht="15" customHeight="1">
      <c r="A23" s="24" t="s">
        <v>10</v>
      </c>
      <c r="B23" s="40">
        <v>58</v>
      </c>
      <c r="C23" s="44">
        <v>17</v>
      </c>
      <c r="D23" s="42">
        <f t="shared" si="7"/>
        <v>75</v>
      </c>
      <c r="E23" s="40">
        <v>45</v>
      </c>
      <c r="F23" s="44">
        <v>15</v>
      </c>
      <c r="G23" s="42">
        <f t="shared" si="8"/>
        <v>60</v>
      </c>
      <c r="H23" s="105">
        <f t="shared" si="3"/>
        <v>-15</v>
      </c>
      <c r="I23" s="104">
        <f t="shared" si="5"/>
        <v>0.8</v>
      </c>
      <c r="J23" s="116">
        <v>252</v>
      </c>
      <c r="K23" s="60">
        <v>5</v>
      </c>
      <c r="L23" s="118">
        <f t="shared" si="9"/>
        <v>257</v>
      </c>
      <c r="M23" s="103">
        <f t="shared" si="4"/>
        <v>197</v>
      </c>
      <c r="N23" s="104">
        <f t="shared" si="6"/>
        <v>4.283333333333333</v>
      </c>
    </row>
    <row r="24" spans="1:14" ht="15" customHeight="1">
      <c r="A24" s="24" t="s">
        <v>11</v>
      </c>
      <c r="B24" s="40">
        <v>1631</v>
      </c>
      <c r="C24" s="44">
        <v>0</v>
      </c>
      <c r="D24" s="42">
        <f t="shared" si="7"/>
        <v>1631</v>
      </c>
      <c r="E24" s="40">
        <v>1420</v>
      </c>
      <c r="F24" s="44">
        <v>0</v>
      </c>
      <c r="G24" s="42">
        <f t="shared" si="8"/>
        <v>1420</v>
      </c>
      <c r="H24" s="105">
        <f t="shared" si="3"/>
        <v>-211</v>
      </c>
      <c r="I24" s="104">
        <f t="shared" si="5"/>
        <v>0.8706315144083384</v>
      </c>
      <c r="J24" s="116">
        <v>3174</v>
      </c>
      <c r="K24" s="60">
        <v>0</v>
      </c>
      <c r="L24" s="118">
        <f t="shared" si="9"/>
        <v>3174</v>
      </c>
      <c r="M24" s="103">
        <f t="shared" si="4"/>
        <v>1754</v>
      </c>
      <c r="N24" s="104">
        <f t="shared" si="6"/>
        <v>2.2352112676056337</v>
      </c>
    </row>
    <row r="25" spans="1:14" ht="12.75">
      <c r="A25" s="24" t="s">
        <v>12</v>
      </c>
      <c r="B25" s="40">
        <v>187</v>
      </c>
      <c r="C25" s="44">
        <v>0</v>
      </c>
      <c r="D25" s="42">
        <f t="shared" si="7"/>
        <v>187</v>
      </c>
      <c r="E25" s="40">
        <v>271</v>
      </c>
      <c r="F25" s="44">
        <v>0</v>
      </c>
      <c r="G25" s="42">
        <f t="shared" si="8"/>
        <v>271</v>
      </c>
      <c r="H25" s="105">
        <f t="shared" si="3"/>
        <v>84</v>
      </c>
      <c r="I25" s="104">
        <f t="shared" si="5"/>
        <v>1.4491978609625669</v>
      </c>
      <c r="J25" s="116">
        <v>361</v>
      </c>
      <c r="K25" s="60">
        <v>0</v>
      </c>
      <c r="L25" s="118">
        <f t="shared" si="9"/>
        <v>361</v>
      </c>
      <c r="M25" s="103">
        <f t="shared" si="4"/>
        <v>90</v>
      </c>
      <c r="N25" s="104">
        <f t="shared" si="6"/>
        <v>1.3321033210332103</v>
      </c>
    </row>
    <row r="26" spans="1:14" ht="15" customHeight="1">
      <c r="A26" s="24" t="s">
        <v>13</v>
      </c>
      <c r="B26" s="40">
        <v>1321</v>
      </c>
      <c r="C26" s="44">
        <v>0</v>
      </c>
      <c r="D26" s="42">
        <f t="shared" si="7"/>
        <v>1321</v>
      </c>
      <c r="E26" s="40">
        <v>1057</v>
      </c>
      <c r="F26" s="44">
        <v>0</v>
      </c>
      <c r="G26" s="42">
        <f t="shared" si="8"/>
        <v>1057</v>
      </c>
      <c r="H26" s="105">
        <f t="shared" si="3"/>
        <v>-264</v>
      </c>
      <c r="I26" s="104">
        <f t="shared" si="5"/>
        <v>0.8001514004542014</v>
      </c>
      <c r="J26" s="116">
        <v>2716</v>
      </c>
      <c r="K26" s="60">
        <v>0</v>
      </c>
      <c r="L26" s="118">
        <f t="shared" si="9"/>
        <v>2716</v>
      </c>
      <c r="M26" s="103">
        <f t="shared" si="4"/>
        <v>1659</v>
      </c>
      <c r="N26" s="104">
        <f t="shared" si="6"/>
        <v>2.5695364238410594</v>
      </c>
    </row>
    <row r="27" spans="1:14" ht="15" customHeight="1">
      <c r="A27" s="27" t="s">
        <v>14</v>
      </c>
      <c r="B27" s="40">
        <v>5075</v>
      </c>
      <c r="C27" s="44">
        <v>0</v>
      </c>
      <c r="D27" s="42">
        <f t="shared" si="7"/>
        <v>5075</v>
      </c>
      <c r="E27" s="40">
        <v>4897</v>
      </c>
      <c r="F27" s="44">
        <v>0</v>
      </c>
      <c r="G27" s="42">
        <f t="shared" si="8"/>
        <v>4897</v>
      </c>
      <c r="H27" s="105">
        <f t="shared" si="3"/>
        <v>-178</v>
      </c>
      <c r="I27" s="104">
        <f t="shared" si="5"/>
        <v>0.9649261083743842</v>
      </c>
      <c r="J27" s="116">
        <v>5043</v>
      </c>
      <c r="K27" s="60">
        <v>0</v>
      </c>
      <c r="L27" s="118">
        <f t="shared" si="9"/>
        <v>5043</v>
      </c>
      <c r="M27" s="103">
        <f t="shared" si="4"/>
        <v>146</v>
      </c>
      <c r="N27" s="104">
        <f t="shared" si="6"/>
        <v>1.0298141719420053</v>
      </c>
    </row>
    <row r="28" spans="1:14" ht="15" customHeight="1">
      <c r="A28" s="24" t="s">
        <v>15</v>
      </c>
      <c r="B28" s="40">
        <v>3690</v>
      </c>
      <c r="C28" s="44">
        <v>0</v>
      </c>
      <c r="D28" s="42">
        <f t="shared" si="7"/>
        <v>3690</v>
      </c>
      <c r="E28" s="40">
        <v>3576</v>
      </c>
      <c r="F28" s="44">
        <v>0</v>
      </c>
      <c r="G28" s="42">
        <f t="shared" si="8"/>
        <v>3576</v>
      </c>
      <c r="H28" s="105">
        <f t="shared" si="3"/>
        <v>-114</v>
      </c>
      <c r="I28" s="104">
        <f t="shared" si="5"/>
        <v>0.9691056910569106</v>
      </c>
      <c r="J28" s="116">
        <v>3676</v>
      </c>
      <c r="K28" s="60">
        <v>0</v>
      </c>
      <c r="L28" s="118">
        <f t="shared" si="9"/>
        <v>3676</v>
      </c>
      <c r="M28" s="103">
        <f t="shared" si="4"/>
        <v>100</v>
      </c>
      <c r="N28" s="104">
        <f t="shared" si="6"/>
        <v>1.0279642058165548</v>
      </c>
    </row>
    <row r="29" spans="1:14" ht="15" customHeight="1">
      <c r="A29" s="27" t="s">
        <v>16</v>
      </c>
      <c r="B29" s="40">
        <v>3116</v>
      </c>
      <c r="C29" s="44">
        <v>0</v>
      </c>
      <c r="D29" s="42">
        <f t="shared" si="7"/>
        <v>3116</v>
      </c>
      <c r="E29" s="40">
        <v>3078</v>
      </c>
      <c r="F29" s="44">
        <v>0</v>
      </c>
      <c r="G29" s="42">
        <f t="shared" si="8"/>
        <v>3078</v>
      </c>
      <c r="H29" s="105">
        <f t="shared" si="3"/>
        <v>-38</v>
      </c>
      <c r="I29" s="104">
        <f t="shared" si="5"/>
        <v>0.9878048780487805</v>
      </c>
      <c r="J29" s="116">
        <v>3085</v>
      </c>
      <c r="K29" s="60">
        <v>0</v>
      </c>
      <c r="L29" s="118">
        <f t="shared" si="9"/>
        <v>3085</v>
      </c>
      <c r="M29" s="103">
        <f t="shared" si="4"/>
        <v>7</v>
      </c>
      <c r="N29" s="104">
        <f t="shared" si="6"/>
        <v>1.00227420402859</v>
      </c>
    </row>
    <row r="30" spans="1:14" ht="15" customHeight="1">
      <c r="A30" s="24" t="s">
        <v>17</v>
      </c>
      <c r="B30" s="40">
        <v>574</v>
      </c>
      <c r="C30" s="44">
        <v>0</v>
      </c>
      <c r="D30" s="42">
        <f t="shared" si="7"/>
        <v>574</v>
      </c>
      <c r="E30" s="40">
        <v>498</v>
      </c>
      <c r="F30" s="44">
        <v>0</v>
      </c>
      <c r="G30" s="42">
        <f t="shared" si="8"/>
        <v>498</v>
      </c>
      <c r="H30" s="105">
        <f t="shared" si="3"/>
        <v>-76</v>
      </c>
      <c r="I30" s="104">
        <f t="shared" si="5"/>
        <v>0.867595818815331</v>
      </c>
      <c r="J30" s="116">
        <v>591</v>
      </c>
      <c r="K30" s="60">
        <v>0</v>
      </c>
      <c r="L30" s="118">
        <f t="shared" si="9"/>
        <v>591</v>
      </c>
      <c r="M30" s="103">
        <f t="shared" si="4"/>
        <v>93</v>
      </c>
      <c r="N30" s="104">
        <f t="shared" si="6"/>
        <v>1.1867469879518073</v>
      </c>
    </row>
    <row r="31" spans="1:14" ht="12.75">
      <c r="A31" s="24" t="s">
        <v>18</v>
      </c>
      <c r="B31" s="40">
        <v>1385</v>
      </c>
      <c r="C31" s="44">
        <v>0</v>
      </c>
      <c r="D31" s="42">
        <f t="shared" si="7"/>
        <v>1385</v>
      </c>
      <c r="E31" s="40">
        <v>1314</v>
      </c>
      <c r="F31" s="44">
        <v>0</v>
      </c>
      <c r="G31" s="42">
        <f t="shared" si="8"/>
        <v>1314</v>
      </c>
      <c r="H31" s="105">
        <f t="shared" si="3"/>
        <v>-71</v>
      </c>
      <c r="I31" s="104">
        <f t="shared" si="5"/>
        <v>0.9487364620938629</v>
      </c>
      <c r="J31" s="116">
        <v>1367</v>
      </c>
      <c r="K31" s="60">
        <v>0</v>
      </c>
      <c r="L31" s="118">
        <f t="shared" si="9"/>
        <v>1367</v>
      </c>
      <c r="M31" s="103">
        <f t="shared" si="4"/>
        <v>53</v>
      </c>
      <c r="N31" s="104">
        <f t="shared" si="6"/>
        <v>1.0403348554033485</v>
      </c>
    </row>
    <row r="32" spans="1:14" ht="15" customHeight="1">
      <c r="A32" s="27" t="s">
        <v>19</v>
      </c>
      <c r="B32" s="40">
        <v>0</v>
      </c>
      <c r="C32" s="44">
        <v>0</v>
      </c>
      <c r="D32" s="42">
        <f t="shared" si="7"/>
        <v>0</v>
      </c>
      <c r="E32" s="40">
        <v>2</v>
      </c>
      <c r="F32" s="44">
        <v>0</v>
      </c>
      <c r="G32" s="42">
        <f t="shared" si="8"/>
        <v>2</v>
      </c>
      <c r="H32" s="105">
        <f t="shared" si="3"/>
        <v>2</v>
      </c>
      <c r="I32" s="104">
        <f t="shared" si="5"/>
        <v>0</v>
      </c>
      <c r="J32" s="116">
        <v>3</v>
      </c>
      <c r="K32" s="60">
        <v>0</v>
      </c>
      <c r="L32" s="118">
        <f t="shared" si="9"/>
        <v>3</v>
      </c>
      <c r="M32" s="103">
        <f t="shared" si="4"/>
        <v>1</v>
      </c>
      <c r="N32" s="104">
        <f t="shared" si="6"/>
        <v>1.5</v>
      </c>
    </row>
    <row r="33" spans="1:14" ht="15" customHeight="1">
      <c r="A33" s="27" t="s">
        <v>75</v>
      </c>
      <c r="B33" s="40">
        <v>203</v>
      </c>
      <c r="C33" s="44">
        <v>0</v>
      </c>
      <c r="D33" s="42">
        <f t="shared" si="7"/>
        <v>203</v>
      </c>
      <c r="E33" s="40">
        <v>174</v>
      </c>
      <c r="F33" s="44">
        <v>0</v>
      </c>
      <c r="G33" s="42">
        <f t="shared" si="8"/>
        <v>174</v>
      </c>
      <c r="H33" s="105">
        <f t="shared" si="3"/>
        <v>-29</v>
      </c>
      <c r="I33" s="104">
        <f t="shared" si="5"/>
        <v>0.8571428571428571</v>
      </c>
      <c r="J33" s="116">
        <v>364</v>
      </c>
      <c r="K33" s="60">
        <v>0</v>
      </c>
      <c r="L33" s="118">
        <f t="shared" si="9"/>
        <v>364</v>
      </c>
      <c r="M33" s="103">
        <f t="shared" si="4"/>
        <v>190</v>
      </c>
      <c r="N33" s="104">
        <f t="shared" si="6"/>
        <v>2.0919540229885056</v>
      </c>
    </row>
    <row r="34" spans="1:14" ht="24">
      <c r="A34" s="24" t="s">
        <v>68</v>
      </c>
      <c r="B34" s="40">
        <f>B35+B36</f>
        <v>773</v>
      </c>
      <c r="C34" s="44">
        <v>0</v>
      </c>
      <c r="D34" s="42">
        <f t="shared" si="7"/>
        <v>773</v>
      </c>
      <c r="E34" s="40">
        <v>1236</v>
      </c>
      <c r="F34" s="44">
        <v>0</v>
      </c>
      <c r="G34" s="42">
        <f t="shared" si="8"/>
        <v>1236</v>
      </c>
      <c r="H34" s="105">
        <f t="shared" si="3"/>
        <v>463</v>
      </c>
      <c r="I34" s="104">
        <f t="shared" si="5"/>
        <v>1.5989650711513583</v>
      </c>
      <c r="J34" s="116">
        <v>829</v>
      </c>
      <c r="K34" s="60">
        <v>0</v>
      </c>
      <c r="L34" s="118">
        <f t="shared" si="9"/>
        <v>829</v>
      </c>
      <c r="M34" s="103">
        <f t="shared" si="4"/>
        <v>-407</v>
      </c>
      <c r="N34" s="104">
        <f t="shared" si="6"/>
        <v>0.6707119741100324</v>
      </c>
    </row>
    <row r="35" spans="1:14" ht="24">
      <c r="A35" s="24" t="s">
        <v>20</v>
      </c>
      <c r="B35" s="40">
        <v>763</v>
      </c>
      <c r="C35" s="44">
        <v>0</v>
      </c>
      <c r="D35" s="42">
        <f t="shared" si="7"/>
        <v>763</v>
      </c>
      <c r="E35" s="40">
        <v>776</v>
      </c>
      <c r="F35" s="44">
        <v>0</v>
      </c>
      <c r="G35" s="42">
        <f t="shared" si="8"/>
        <v>776</v>
      </c>
      <c r="H35" s="105">
        <f t="shared" si="3"/>
        <v>13</v>
      </c>
      <c r="I35" s="104">
        <f t="shared" si="5"/>
        <v>1.017038007863696</v>
      </c>
      <c r="J35" s="116">
        <v>772</v>
      </c>
      <c r="K35" s="60">
        <v>0</v>
      </c>
      <c r="L35" s="118">
        <f t="shared" si="9"/>
        <v>772</v>
      </c>
      <c r="M35" s="103">
        <f t="shared" si="4"/>
        <v>-4</v>
      </c>
      <c r="N35" s="104">
        <f t="shared" si="6"/>
        <v>0.9948453608247423</v>
      </c>
    </row>
    <row r="36" spans="1:15" ht="24">
      <c r="A36" s="24" t="s">
        <v>80</v>
      </c>
      <c r="B36" s="43">
        <v>10</v>
      </c>
      <c r="C36" s="41">
        <v>0</v>
      </c>
      <c r="D36" s="42">
        <f t="shared" si="7"/>
        <v>10</v>
      </c>
      <c r="E36" s="45">
        <v>460</v>
      </c>
      <c r="F36" s="46">
        <v>0</v>
      </c>
      <c r="G36" s="42">
        <f t="shared" si="8"/>
        <v>460</v>
      </c>
      <c r="H36" s="105">
        <f t="shared" si="3"/>
        <v>450</v>
      </c>
      <c r="I36" s="104">
        <f t="shared" si="5"/>
        <v>46</v>
      </c>
      <c r="J36" s="59">
        <v>57</v>
      </c>
      <c r="K36" s="119">
        <v>0</v>
      </c>
      <c r="L36" s="118">
        <f t="shared" si="9"/>
        <v>57</v>
      </c>
      <c r="M36" s="103">
        <f t="shared" si="4"/>
        <v>-403</v>
      </c>
      <c r="N36" s="104">
        <f t="shared" si="6"/>
        <v>0.12391304347826088</v>
      </c>
      <c r="O36" s="91"/>
    </row>
    <row r="37" spans="1:14" ht="15" customHeight="1" thickBot="1">
      <c r="A37" s="28" t="s">
        <v>21</v>
      </c>
      <c r="B37" s="45">
        <v>0</v>
      </c>
      <c r="C37" s="46">
        <v>0</v>
      </c>
      <c r="D37" s="42">
        <f t="shared" si="7"/>
        <v>0</v>
      </c>
      <c r="E37" s="45">
        <v>0</v>
      </c>
      <c r="F37" s="44">
        <v>0</v>
      </c>
      <c r="G37" s="42">
        <f t="shared" si="8"/>
        <v>0</v>
      </c>
      <c r="H37" s="106">
        <f t="shared" si="3"/>
        <v>0</v>
      </c>
      <c r="I37" s="107">
        <f t="shared" si="5"/>
        <v>0</v>
      </c>
      <c r="J37" s="59">
        <v>0</v>
      </c>
      <c r="K37" s="119">
        <v>0</v>
      </c>
      <c r="L37" s="118">
        <f t="shared" si="9"/>
        <v>0</v>
      </c>
      <c r="M37" s="109">
        <f t="shared" si="4"/>
        <v>0</v>
      </c>
      <c r="N37" s="107">
        <f t="shared" si="6"/>
        <v>0</v>
      </c>
    </row>
    <row r="38" spans="1:14" ht="15" customHeight="1" thickBot="1">
      <c r="A38" s="29" t="s">
        <v>22</v>
      </c>
      <c r="B38" s="50">
        <f aca="true" t="shared" si="10" ref="B38:G38">SUM(B20+B21+B22+B23+B24+B27+B32+B33+B34+B37)</f>
        <v>8478</v>
      </c>
      <c r="C38" s="51">
        <f t="shared" si="10"/>
        <v>17</v>
      </c>
      <c r="D38" s="52">
        <f t="shared" si="10"/>
        <v>8495</v>
      </c>
      <c r="E38" s="47">
        <f t="shared" si="10"/>
        <v>8574</v>
      </c>
      <c r="F38" s="48">
        <f t="shared" si="10"/>
        <v>15</v>
      </c>
      <c r="G38" s="49">
        <f t="shared" si="10"/>
        <v>8589</v>
      </c>
      <c r="H38" s="47">
        <f t="shared" si="3"/>
        <v>94</v>
      </c>
      <c r="I38" s="120">
        <f t="shared" si="5"/>
        <v>1.011065332548558</v>
      </c>
      <c r="J38" s="48">
        <f>SUM(J20+J21+J22+J23+J24+J27+J32+J33+J34+J37)</f>
        <v>10800</v>
      </c>
      <c r="K38" s="48">
        <f>SUM(K20+K21+K22+K23+K24+K27+K32+K33+K34+K37)</f>
        <v>5</v>
      </c>
      <c r="L38" s="49">
        <f>SUM(L20+L21+L22+L23+L24+L27+L32+L33+L34+L37)</f>
        <v>10805</v>
      </c>
      <c r="M38" s="47">
        <f t="shared" si="4"/>
        <v>2216</v>
      </c>
      <c r="N38" s="120">
        <f t="shared" si="6"/>
        <v>1.258004424263593</v>
      </c>
    </row>
    <row r="39" spans="1:14" ht="15" customHeight="1" thickBot="1">
      <c r="A39" s="29" t="s">
        <v>23</v>
      </c>
      <c r="B39" s="47">
        <f>B19-B38</f>
        <v>22</v>
      </c>
      <c r="C39" s="48">
        <f>C19-C38</f>
        <v>3</v>
      </c>
      <c r="D39" s="53">
        <f>SUM(B39:C39)</f>
        <v>25</v>
      </c>
      <c r="E39" s="47">
        <v>74</v>
      </c>
      <c r="F39" s="48">
        <f>F19-F38</f>
        <v>4</v>
      </c>
      <c r="G39" s="53">
        <f>SUM(E39:F39)</f>
        <v>78</v>
      </c>
      <c r="H39" s="47">
        <f>+E39-B39</f>
        <v>52</v>
      </c>
      <c r="I39" s="120"/>
      <c r="J39" s="47">
        <f>J19-J38</f>
        <v>-5</v>
      </c>
      <c r="K39" s="48">
        <f>K19-K38</f>
        <v>5</v>
      </c>
      <c r="L39" s="53">
        <f>SUM(J39:K39)</f>
        <v>0</v>
      </c>
      <c r="M39" s="47"/>
      <c r="N39" s="120"/>
    </row>
    <row r="40" spans="1:14" ht="24.75" thickBot="1">
      <c r="A40" s="29" t="s">
        <v>31</v>
      </c>
      <c r="B40" s="154">
        <v>0</v>
      </c>
      <c r="C40" s="155"/>
      <c r="D40" s="156"/>
      <c r="E40" s="157">
        <v>0</v>
      </c>
      <c r="F40" s="158"/>
      <c r="G40" s="159"/>
      <c r="H40" s="47"/>
      <c r="I40" s="120"/>
      <c r="J40" s="157">
        <v>0</v>
      </c>
      <c r="K40" s="160"/>
      <c r="L40" s="161"/>
      <c r="M40" s="47"/>
      <c r="N40" s="120"/>
    </row>
    <row r="41" spans="1:14" ht="21.75" customHeight="1" thickBot="1">
      <c r="A41" s="30" t="s">
        <v>42</v>
      </c>
      <c r="B41" s="204"/>
      <c r="C41" s="155"/>
      <c r="D41" s="155"/>
      <c r="E41" s="157">
        <f>+E40+F40</f>
        <v>0</v>
      </c>
      <c r="F41" s="158"/>
      <c r="G41" s="159"/>
      <c r="H41" s="22"/>
      <c r="I41" s="22"/>
      <c r="J41" s="22"/>
      <c r="K41" s="22"/>
      <c r="L41" s="22"/>
      <c r="M41" s="22"/>
      <c r="N41" s="22"/>
    </row>
    <row r="42" spans="1:14" ht="28.5" customHeight="1">
      <c r="A42" s="200" t="s">
        <v>106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ht="14.25" customHeight="1">
      <c r="A43" s="94"/>
    </row>
    <row r="44" spans="1:10" ht="14.25" customHeight="1" thickBot="1">
      <c r="A44" s="94" t="s">
        <v>47</v>
      </c>
      <c r="B44" s="201" t="s">
        <v>81</v>
      </c>
      <c r="C44" s="201"/>
      <c r="D44" s="201"/>
      <c r="E44" s="201"/>
      <c r="F44" s="201"/>
      <c r="G44" s="201"/>
      <c r="H44" s="201"/>
      <c r="I44" s="201"/>
      <c r="J44" t="s">
        <v>24</v>
      </c>
    </row>
    <row r="45" spans="1:10" ht="14.25" customHeight="1">
      <c r="A45" s="170" t="s">
        <v>30</v>
      </c>
      <c r="B45" s="173" t="s">
        <v>84</v>
      </c>
      <c r="C45" s="206" t="s">
        <v>83</v>
      </c>
      <c r="D45" s="207"/>
      <c r="E45" s="207"/>
      <c r="F45" s="207"/>
      <c r="G45" s="207"/>
      <c r="H45" s="207"/>
      <c r="I45" s="208"/>
      <c r="J45" s="162" t="s">
        <v>85</v>
      </c>
    </row>
    <row r="46" spans="1:10" ht="14.25" customHeight="1">
      <c r="A46" s="171"/>
      <c r="B46" s="174"/>
      <c r="C46" s="205" t="s">
        <v>28</v>
      </c>
      <c r="D46" s="166" t="s">
        <v>29</v>
      </c>
      <c r="E46" s="167"/>
      <c r="F46" s="167"/>
      <c r="G46" s="167"/>
      <c r="H46" s="167"/>
      <c r="I46" s="168"/>
      <c r="J46" s="163"/>
    </row>
    <row r="47" spans="1:10" ht="14.25" customHeight="1">
      <c r="A47" s="172"/>
      <c r="B47" s="175"/>
      <c r="C47" s="165"/>
      <c r="D47" s="61">
        <v>1</v>
      </c>
      <c r="E47" s="61">
        <v>2</v>
      </c>
      <c r="F47" s="61">
        <v>3</v>
      </c>
      <c r="G47" s="61">
        <v>4</v>
      </c>
      <c r="H47" s="62">
        <v>5</v>
      </c>
      <c r="I47" s="62">
        <v>6</v>
      </c>
      <c r="J47" s="164"/>
    </row>
    <row r="48" spans="1:10" ht="14.25" customHeight="1" thickBot="1">
      <c r="A48" s="126">
        <v>17855</v>
      </c>
      <c r="B48" s="125">
        <v>9357</v>
      </c>
      <c r="C48" s="63">
        <f>SUM(D48:I48)</f>
        <v>772</v>
      </c>
      <c r="D48" s="64">
        <v>179</v>
      </c>
      <c r="E48" s="63">
        <v>46</v>
      </c>
      <c r="F48" s="63">
        <v>82</v>
      </c>
      <c r="G48" s="63">
        <v>0</v>
      </c>
      <c r="H48" s="65">
        <v>0</v>
      </c>
      <c r="I48" s="115">
        <v>465</v>
      </c>
      <c r="J48" s="87">
        <f>A48-B48-C48</f>
        <v>7726</v>
      </c>
    </row>
    <row r="49" spans="1:10" ht="14.25" customHeight="1">
      <c r="A49" s="13"/>
      <c r="B49" s="14"/>
      <c r="C49" s="14"/>
      <c r="D49" s="14"/>
      <c r="E49" s="14"/>
      <c r="F49" s="14"/>
      <c r="G49" s="14"/>
      <c r="H49" s="14"/>
      <c r="I49" s="14"/>
      <c r="J49" s="5"/>
    </row>
    <row r="50" spans="1:9" ht="14.25" customHeight="1">
      <c r="A50" s="129"/>
      <c r="B50" s="14"/>
      <c r="C50" s="14"/>
      <c r="D50" s="14"/>
      <c r="E50" s="14"/>
      <c r="F50" s="14"/>
      <c r="G50" s="14"/>
      <c r="H50" s="14"/>
      <c r="I50" s="14"/>
    </row>
    <row r="51" spans="1:12" ht="14.25" customHeight="1" thickBot="1">
      <c r="A51" s="169" t="s">
        <v>57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</row>
    <row r="52" spans="1:12" ht="26.25" customHeight="1">
      <c r="A52" s="181" t="s">
        <v>32</v>
      </c>
      <c r="B52" s="183" t="s">
        <v>86</v>
      </c>
      <c r="C52" s="185" t="s">
        <v>82</v>
      </c>
      <c r="D52" s="186"/>
      <c r="E52" s="186"/>
      <c r="F52" s="187"/>
      <c r="G52" s="183" t="s">
        <v>92</v>
      </c>
      <c r="H52" s="176" t="s">
        <v>43</v>
      </c>
      <c r="I52" s="178" t="s">
        <v>87</v>
      </c>
      <c r="J52" s="179"/>
      <c r="K52" s="179"/>
      <c r="L52" s="180"/>
    </row>
    <row r="53" spans="1:12" ht="23.25" thickBot="1">
      <c r="A53" s="182"/>
      <c r="B53" s="184"/>
      <c r="C53" s="68" t="s">
        <v>69</v>
      </c>
      <c r="D53" s="69" t="s">
        <v>33</v>
      </c>
      <c r="E53" s="69" t="s">
        <v>34</v>
      </c>
      <c r="F53" s="70" t="s">
        <v>70</v>
      </c>
      <c r="G53" s="184"/>
      <c r="H53" s="177"/>
      <c r="I53" s="66" t="s">
        <v>88</v>
      </c>
      <c r="J53" s="67" t="s">
        <v>33</v>
      </c>
      <c r="K53" s="67" t="s">
        <v>34</v>
      </c>
      <c r="L53" s="88" t="s">
        <v>89</v>
      </c>
    </row>
    <row r="54" spans="1:12" ht="14.25" customHeight="1">
      <c r="A54" s="6" t="s">
        <v>35</v>
      </c>
      <c r="B54" s="110">
        <f>B55+B56+B57+B58</f>
        <v>247.51999999999998</v>
      </c>
      <c r="C54" s="74" t="s">
        <v>36</v>
      </c>
      <c r="D54" s="74" t="s">
        <v>36</v>
      </c>
      <c r="E54" s="74" t="s">
        <v>36</v>
      </c>
      <c r="F54" s="75" t="s">
        <v>36</v>
      </c>
      <c r="G54" s="110">
        <f>G55+G56+G57+G58</f>
        <v>319.22400000000005</v>
      </c>
      <c r="H54" s="99" t="s">
        <v>36</v>
      </c>
      <c r="I54" s="74" t="s">
        <v>36</v>
      </c>
      <c r="J54" s="74" t="s">
        <v>36</v>
      </c>
      <c r="K54" s="74" t="s">
        <v>36</v>
      </c>
      <c r="L54" s="76" t="s">
        <v>36</v>
      </c>
    </row>
    <row r="55" spans="1:12" ht="14.25" customHeight="1">
      <c r="A55" s="7" t="s">
        <v>37</v>
      </c>
      <c r="B55" s="97">
        <v>142.027</v>
      </c>
      <c r="C55" s="71">
        <v>142</v>
      </c>
      <c r="D55" s="71">
        <v>5</v>
      </c>
      <c r="E55" s="71">
        <v>0</v>
      </c>
      <c r="F55" s="72">
        <f>+C55+D55-E55</f>
        <v>147</v>
      </c>
      <c r="G55" s="97">
        <v>146.96</v>
      </c>
      <c r="H55" s="100">
        <f>+G55-F55</f>
        <v>-0.03999999999999204</v>
      </c>
      <c r="I55" s="71">
        <f>F55</f>
        <v>147</v>
      </c>
      <c r="J55" s="71">
        <v>15</v>
      </c>
      <c r="K55" s="71">
        <v>100</v>
      </c>
      <c r="L55" s="73">
        <f>+I55+J55-K55</f>
        <v>62</v>
      </c>
    </row>
    <row r="56" spans="1:12" ht="14.25" customHeight="1">
      <c r="A56" s="7" t="s">
        <v>38</v>
      </c>
      <c r="B56" s="97">
        <v>45.522</v>
      </c>
      <c r="C56" s="71">
        <v>45</v>
      </c>
      <c r="D56" s="71">
        <v>20</v>
      </c>
      <c r="E56" s="71">
        <v>0</v>
      </c>
      <c r="F56" s="72">
        <f>+C56+D56-E56</f>
        <v>65</v>
      </c>
      <c r="G56" s="97">
        <v>65.257</v>
      </c>
      <c r="H56" s="100">
        <f>+G56-F56</f>
        <v>0.257000000000005</v>
      </c>
      <c r="I56" s="71">
        <f>F56</f>
        <v>65</v>
      </c>
      <c r="J56" s="71">
        <v>62</v>
      </c>
      <c r="K56" s="93">
        <v>65</v>
      </c>
      <c r="L56" s="73">
        <f>+I56+J56-K56</f>
        <v>62</v>
      </c>
    </row>
    <row r="57" spans="1:12" ht="14.25" customHeight="1">
      <c r="A57" s="7" t="s">
        <v>39</v>
      </c>
      <c r="B57" s="97">
        <v>59.971</v>
      </c>
      <c r="C57" s="71">
        <v>60</v>
      </c>
      <c r="D57" s="71">
        <v>776</v>
      </c>
      <c r="E57" s="71">
        <v>729</v>
      </c>
      <c r="F57" s="72">
        <f>+C57+D57-E57</f>
        <v>107</v>
      </c>
      <c r="G57" s="97">
        <v>107.007</v>
      </c>
      <c r="H57" s="100">
        <f>+G57-F57</f>
        <v>0.007000000000005002</v>
      </c>
      <c r="I57" s="71">
        <v>107</v>
      </c>
      <c r="J57" s="71">
        <v>772</v>
      </c>
      <c r="K57" s="71">
        <v>790</v>
      </c>
      <c r="L57" s="73">
        <f>+I57+J57-K57</f>
        <v>89</v>
      </c>
    </row>
    <row r="58" spans="1:12" s="91" customFormat="1" ht="14.25" customHeight="1">
      <c r="A58" s="96" t="s">
        <v>40</v>
      </c>
      <c r="B58" s="97">
        <v>0</v>
      </c>
      <c r="C58" s="112" t="s">
        <v>36</v>
      </c>
      <c r="D58" s="112" t="s">
        <v>36</v>
      </c>
      <c r="E58" s="112" t="s">
        <v>36</v>
      </c>
      <c r="F58" s="113" t="s">
        <v>36</v>
      </c>
      <c r="G58" s="97">
        <v>0</v>
      </c>
      <c r="H58" s="101" t="s">
        <v>36</v>
      </c>
      <c r="I58" s="112" t="s">
        <v>36</v>
      </c>
      <c r="J58" s="112" t="s">
        <v>36</v>
      </c>
      <c r="K58" s="112" t="s">
        <v>36</v>
      </c>
      <c r="L58" s="114" t="s">
        <v>36</v>
      </c>
    </row>
    <row r="59" spans="1:12" ht="14.25" customHeight="1" thickBot="1">
      <c r="A59" s="8" t="s">
        <v>41</v>
      </c>
      <c r="B59" s="98">
        <v>66.168</v>
      </c>
      <c r="C59" s="77">
        <v>83</v>
      </c>
      <c r="D59" s="77">
        <v>31</v>
      </c>
      <c r="E59" s="77">
        <v>36</v>
      </c>
      <c r="F59" s="78">
        <f>+C59+D59-E59</f>
        <v>78</v>
      </c>
      <c r="G59" s="98">
        <v>73.583</v>
      </c>
      <c r="H59" s="102">
        <f>+G59-F59</f>
        <v>-4.417000000000002</v>
      </c>
      <c r="I59" s="77">
        <f>F59</f>
        <v>78</v>
      </c>
      <c r="J59" s="77">
        <v>31</v>
      </c>
      <c r="K59" s="77">
        <v>36</v>
      </c>
      <c r="L59" s="79">
        <f>+I59+J59-K59</f>
        <v>73</v>
      </c>
    </row>
    <row r="60" spans="1:8" ht="14.25" customHeight="1">
      <c r="A60" s="94" t="s">
        <v>105</v>
      </c>
      <c r="B60" s="22"/>
      <c r="C60" s="22"/>
      <c r="D60" s="22"/>
      <c r="E60" s="22"/>
      <c r="F60" s="22"/>
      <c r="G60" s="22"/>
      <c r="H60" s="22"/>
    </row>
    <row r="61" spans="1:9" ht="14.25" customHeight="1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4.2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ht="14.25" customHeight="1" thickBot="1">
      <c r="A63" s="94"/>
    </row>
    <row r="64" spans="1:12" ht="14.25" customHeight="1">
      <c r="A64" s="191" t="s">
        <v>90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9"/>
      <c r="L64" s="10"/>
    </row>
    <row r="65" spans="1:12" ht="14.25" customHeight="1">
      <c r="A65" s="141" t="s">
        <v>27</v>
      </c>
      <c r="B65" s="142"/>
      <c r="C65" s="142"/>
      <c r="D65" s="142"/>
      <c r="E65" s="11" t="s">
        <v>26</v>
      </c>
      <c r="F65" s="217" t="s">
        <v>44</v>
      </c>
      <c r="G65" s="218"/>
      <c r="H65" s="218"/>
      <c r="I65" s="218"/>
      <c r="J65" s="218"/>
      <c r="K65" s="219"/>
      <c r="L65" s="12" t="s">
        <v>26</v>
      </c>
    </row>
    <row r="66" spans="1:12" ht="14.25" customHeight="1">
      <c r="A66" s="137" t="s">
        <v>99</v>
      </c>
      <c r="B66" s="138"/>
      <c r="C66" s="138"/>
      <c r="D66" s="138"/>
      <c r="E66" s="127">
        <v>20</v>
      </c>
      <c r="F66" s="133" t="s">
        <v>98</v>
      </c>
      <c r="G66" s="132"/>
      <c r="H66" s="132"/>
      <c r="I66" s="132"/>
      <c r="J66" s="132"/>
      <c r="K66" s="134"/>
      <c r="L66" s="95">
        <v>40</v>
      </c>
    </row>
    <row r="67" spans="1:12" ht="14.25" customHeight="1">
      <c r="A67" s="137" t="s">
        <v>100</v>
      </c>
      <c r="B67" s="138"/>
      <c r="C67" s="138"/>
      <c r="D67" s="138"/>
      <c r="E67" s="127">
        <v>15</v>
      </c>
      <c r="F67" s="220" t="s">
        <v>95</v>
      </c>
      <c r="G67" s="221"/>
      <c r="H67" s="221"/>
      <c r="I67" s="221"/>
      <c r="J67" s="221"/>
      <c r="K67" s="222"/>
      <c r="L67" s="95">
        <v>45</v>
      </c>
    </row>
    <row r="68" spans="1:12" ht="14.25" customHeight="1">
      <c r="A68" s="137" t="s">
        <v>101</v>
      </c>
      <c r="B68" s="138"/>
      <c r="C68" s="138"/>
      <c r="D68" s="138"/>
      <c r="E68" s="127">
        <v>50</v>
      </c>
      <c r="F68" s="220" t="s">
        <v>96</v>
      </c>
      <c r="G68" s="221"/>
      <c r="H68" s="221"/>
      <c r="I68" s="221"/>
      <c r="J68" s="221"/>
      <c r="K68" s="222"/>
      <c r="L68" s="95">
        <v>49</v>
      </c>
    </row>
    <row r="69" spans="1:12" ht="14.25" customHeight="1">
      <c r="A69" s="137" t="s">
        <v>102</v>
      </c>
      <c r="B69" s="138"/>
      <c r="C69" s="138"/>
      <c r="D69" s="138"/>
      <c r="E69" s="127">
        <v>30</v>
      </c>
      <c r="F69" s="220" t="s">
        <v>104</v>
      </c>
      <c r="G69" s="221"/>
      <c r="H69" s="221"/>
      <c r="I69" s="221"/>
      <c r="J69" s="221"/>
      <c r="K69" s="222"/>
      <c r="L69" s="95">
        <v>28</v>
      </c>
    </row>
    <row r="70" spans="1:12" ht="15" customHeight="1" thickBot="1">
      <c r="A70" s="139" t="s">
        <v>103</v>
      </c>
      <c r="B70" s="140"/>
      <c r="C70" s="140"/>
      <c r="D70" s="140"/>
      <c r="E70" s="136">
        <v>20</v>
      </c>
      <c r="F70" s="211" t="s">
        <v>97</v>
      </c>
      <c r="G70" s="212"/>
      <c r="H70" s="212"/>
      <c r="I70" s="212"/>
      <c r="J70" s="212"/>
      <c r="K70" s="213"/>
      <c r="L70" s="145">
        <v>28</v>
      </c>
    </row>
    <row r="71" spans="1:12" ht="14.25" customHeight="1" thickBot="1">
      <c r="A71" s="143" t="s">
        <v>49</v>
      </c>
      <c r="B71" s="144"/>
      <c r="C71" s="144"/>
      <c r="D71" s="144"/>
      <c r="E71" s="20">
        <f>SUM(E66:E70)</f>
        <v>135</v>
      </c>
      <c r="F71" s="214" t="s">
        <v>49</v>
      </c>
      <c r="G71" s="215"/>
      <c r="H71" s="215"/>
      <c r="I71" s="215"/>
      <c r="J71" s="215"/>
      <c r="K71" s="216"/>
      <c r="L71" s="21">
        <f>SUM(L66:L70)</f>
        <v>190</v>
      </c>
    </row>
    <row r="72" spans="1:7" ht="14.25" customHeight="1" thickBot="1">
      <c r="A72" s="122" t="s">
        <v>59</v>
      </c>
      <c r="B72" s="123"/>
      <c r="C72" s="123"/>
      <c r="D72" s="123"/>
      <c r="E72" s="121">
        <v>465</v>
      </c>
      <c r="G72" s="130"/>
    </row>
    <row r="73" ht="14.25" customHeight="1">
      <c r="A73" s="2"/>
    </row>
    <row r="74" spans="1:9" ht="14.25" customHeight="1">
      <c r="A74" s="2"/>
      <c r="B74" s="210" t="s">
        <v>93</v>
      </c>
      <c r="C74" s="210"/>
      <c r="D74" s="210"/>
      <c r="E74" s="210"/>
      <c r="F74" s="210"/>
      <c r="G74" s="210"/>
      <c r="H74" s="210"/>
      <c r="I74" s="210"/>
    </row>
    <row r="75" spans="1:2" ht="13.5" thickBot="1">
      <c r="A75" s="2"/>
      <c r="B75" s="94"/>
    </row>
    <row r="76" spans="1:9" ht="13.5" thickBot="1">
      <c r="A76" s="2"/>
      <c r="B76" s="15" t="s">
        <v>50</v>
      </c>
      <c r="C76" s="16"/>
      <c r="D76" s="17"/>
      <c r="E76" s="191" t="s">
        <v>51</v>
      </c>
      <c r="F76" s="192"/>
      <c r="G76" s="193"/>
      <c r="H76" s="194" t="s">
        <v>45</v>
      </c>
      <c r="I76" s="195"/>
    </row>
    <row r="77" spans="1:9" ht="12.75">
      <c r="A77" s="2"/>
      <c r="B77" s="80" t="s">
        <v>46</v>
      </c>
      <c r="C77" s="81" t="s">
        <v>52</v>
      </c>
      <c r="D77" s="82" t="s">
        <v>53</v>
      </c>
      <c r="E77" s="80" t="s">
        <v>46</v>
      </c>
      <c r="F77" s="81" t="s">
        <v>52</v>
      </c>
      <c r="G77" s="82" t="s">
        <v>54</v>
      </c>
      <c r="H77" s="196" t="s">
        <v>55</v>
      </c>
      <c r="I77" s="197"/>
    </row>
    <row r="78" spans="1:9" ht="13.5" thickBot="1">
      <c r="A78" s="2"/>
      <c r="B78" s="83">
        <v>2011</v>
      </c>
      <c r="C78" s="84">
        <v>2012</v>
      </c>
      <c r="D78" s="85"/>
      <c r="E78" s="83">
        <v>2011</v>
      </c>
      <c r="F78" s="84">
        <v>2012</v>
      </c>
      <c r="G78" s="85" t="s">
        <v>91</v>
      </c>
      <c r="H78" s="198" t="s">
        <v>58</v>
      </c>
      <c r="I78" s="199"/>
    </row>
    <row r="79" spans="1:14" s="3" customFormat="1" ht="15" customHeight="1" thickBot="1">
      <c r="A79" s="2"/>
      <c r="B79" s="18">
        <v>13</v>
      </c>
      <c r="C79" s="111">
        <v>13</v>
      </c>
      <c r="D79" s="19">
        <f>SUM(C79-B79)</f>
        <v>0</v>
      </c>
      <c r="E79" s="18">
        <f>H80/(12*B79)*1000</f>
        <v>19730.76923076923</v>
      </c>
      <c r="F79" s="111">
        <f>H79/(12*C79)*1000</f>
        <v>19775.641025641027</v>
      </c>
      <c r="G79" s="92">
        <f>PRODUCT(F79/E79*100)</f>
        <v>100.22742040285901</v>
      </c>
      <c r="H79" s="188">
        <f>L29</f>
        <v>3085</v>
      </c>
      <c r="I79" s="189"/>
      <c r="J79"/>
      <c r="K79"/>
      <c r="L79"/>
      <c r="M79"/>
      <c r="N79"/>
    </row>
    <row r="80" spans="1:9" ht="17.25" customHeight="1" hidden="1">
      <c r="A80" s="2"/>
      <c r="H80" s="190">
        <f>G29</f>
        <v>3078</v>
      </c>
      <c r="I80" s="190"/>
    </row>
    <row r="81" ht="16.5" customHeight="1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</sheetData>
  <sheetProtection/>
  <mergeCells count="39">
    <mergeCell ref="F70:K70"/>
    <mergeCell ref="F71:K71"/>
    <mergeCell ref="F65:K65"/>
    <mergeCell ref="F67:K67"/>
    <mergeCell ref="F68:K68"/>
    <mergeCell ref="F69:K69"/>
    <mergeCell ref="H79:I79"/>
    <mergeCell ref="H80:I80"/>
    <mergeCell ref="B74:I74"/>
    <mergeCell ref="E76:G76"/>
    <mergeCell ref="H76:I76"/>
    <mergeCell ref="H77:I77"/>
    <mergeCell ref="H78:I78"/>
    <mergeCell ref="I52:L52"/>
    <mergeCell ref="J45:J47"/>
    <mergeCell ref="C46:C47"/>
    <mergeCell ref="C45:I45"/>
    <mergeCell ref="D46:I46"/>
    <mergeCell ref="A64:J64"/>
    <mergeCell ref="E40:G40"/>
    <mergeCell ref="B40:D40"/>
    <mergeCell ref="A51:L51"/>
    <mergeCell ref="A45:A47"/>
    <mergeCell ref="B45:B47"/>
    <mergeCell ref="A52:A53"/>
    <mergeCell ref="B52:B53"/>
    <mergeCell ref="C52:F52"/>
    <mergeCell ref="G52:G53"/>
    <mergeCell ref="H52:H53"/>
    <mergeCell ref="A42:N42"/>
    <mergeCell ref="A3:N3"/>
    <mergeCell ref="B44:I44"/>
    <mergeCell ref="A5:A8"/>
    <mergeCell ref="H6:I6"/>
    <mergeCell ref="B5:N5"/>
    <mergeCell ref="M6:N6"/>
    <mergeCell ref="J40:L40"/>
    <mergeCell ref="B41:D41"/>
    <mergeCell ref="E41:G41"/>
  </mergeCells>
  <conditionalFormatting sqref="G79">
    <cfRule type="cellIs" priority="1" dxfId="0" operator="greaterThan" stopIfTrue="1">
      <formula>103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2012-03-14T15:18:49Z</cp:lastPrinted>
  <dcterms:created xsi:type="dcterms:W3CDTF">2004-02-26T11:39:43Z</dcterms:created>
  <dcterms:modified xsi:type="dcterms:W3CDTF">2012-03-15T14:35:59Z</dcterms:modified>
  <cp:category/>
  <cp:version/>
  <cp:contentType/>
  <cp:contentStatus/>
</cp:coreProperties>
</file>