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3" sheetId="1" r:id="rId1"/>
  </sheets>
  <definedNames>
    <definedName name="_xlnm.Print_Area" localSheetId="0">'RK-12-2012-21, př. 3'!$A$1:$N$80</definedName>
  </definedNames>
  <calcPr fullCalcOnLoad="1"/>
</workbook>
</file>

<file path=xl/sharedStrings.xml><?xml version="1.0" encoding="utf-8"?>
<sst xmlns="http://schemas.openxmlformats.org/spreadsheetml/2006/main" count="141" uniqueCount="101">
  <si>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</si>
  <si>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</si>
  <si>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</si>
  <si>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</si>
  <si>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</si>
  <si>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</si>
  <si>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</si>
  <si>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</si>
  <si>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</si>
  <si>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</si>
  <si>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</si>
  <si>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</si>
  <si>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</si>
  <si>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</si>
  <si>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</si>
  <si>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</si>
  <si>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</si>
  <si>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</si>
  <si>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</si>
  <si>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</si>
  <si>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</si>
  <si>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</si>
  <si>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</si>
  <si>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</si>
  <si>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</si>
  <si>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</si>
  <si>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</si>
  <si>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</si>
  <si>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</si>
  <si>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</si>
  <si>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</si>
  <si>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</si>
  <si>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</si>
  <si>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</si>
  <si>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</si>
  <si>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</si>
  <si>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</si>
  <si>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</si>
  <si>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</si>
  <si>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</si>
  <si>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</si>
  <si>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</si>
  <si>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</si>
  <si>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</si>
  <si>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</si>
  <si>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</si>
  <si>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</si>
  <si>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</si>
  <si>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</si>
  <si>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</si>
  <si>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</si>
  <si>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</si>
  <si>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</si>
  <si>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</si>
  <si>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</si>
  <si>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</si>
  <si>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</si>
  <si>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</si>
  <si>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</si>
  <si>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</si>
  <si>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</si>
  <si>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</si>
  <si>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</si>
  <si>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</si>
  <si>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</si>
  <si>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</si>
  <si>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</si>
  <si>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</si>
  <si>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</si>
  <si>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</si>
  <si>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 xml:space="preserve"> -</t>
  </si>
  <si>
    <t>Stav k 1.1.2011</t>
  </si>
  <si>
    <t>Stav k 31.12.2011</t>
  </si>
  <si>
    <t>Skutečnost za rok 2010</t>
  </si>
  <si>
    <t>Rozdíl 2011-2010</t>
  </si>
  <si>
    <t>Výnosy z nároků na prostředky z rozpočtů ÚSC /úč. 672/ a /uč. 671/</t>
  </si>
  <si>
    <t>výnosy z úroků /úč. 662/</t>
  </si>
  <si>
    <t>Galerie výtvarného umění v Havlíčkově Brodě</t>
  </si>
  <si>
    <t>Finanční plán výnosů a nákladů na rok 2012</t>
  </si>
  <si>
    <t>Skutečnost za rok 2011</t>
  </si>
  <si>
    <t>Návrh na rok 2012</t>
  </si>
  <si>
    <t>Rozdíl 2012-2011</t>
  </si>
  <si>
    <t xml:space="preserve">      z toho: nákup drobného dlouhod. hm. Majetku /uč. 558/</t>
  </si>
  <si>
    <t>Odpisový plán 2012</t>
  </si>
  <si>
    <t>Účetní stav 2011</t>
  </si>
  <si>
    <t>Účetní odpisy na rok 2012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</si>
  <si>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</si>
  <si>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</si>
  <si>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</si>
  <si>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</si>
  <si>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</si>
  <si>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</si>
  <si>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</si>
  <si>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2012/2011</t>
  </si>
  <si>
    <t>Zůstatek bank.účtu k 31.12.2011</t>
  </si>
  <si>
    <t>Pracovníci, průměrná mzda a limit prostředků na platy 2012</t>
  </si>
  <si>
    <t>regály</t>
  </si>
  <si>
    <t>sítě na obrazy</t>
  </si>
  <si>
    <t>archivní skříně</t>
  </si>
  <si>
    <t>Poznámka: čerpání rezervního fondu ve výši 422 tis. Kč - krytí případného překročení provozních výdajů, čerpání fondu odměn ve výši 100 tis.</t>
  </si>
  <si>
    <t>RK-12-2012-21,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</si>
</sst>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 horizontal="center" vertical="center"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3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0" fillId="33" borderId="17" xfId="0" applyFont="1" applyFill="1" applyBorder="1" applyAlignment="1">
      <alignment horizontal="centerContinuous"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0" borderId="22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8" fillId="33" borderId="26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 quotePrefix="1">
      <alignment horizontal="center"/>
    </xf>
    <xf numFmtId="3" fontId="7" fillId="0" borderId="45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0" fontId="8" fillId="33" borderId="13" xfId="48" applyFont="1" applyFill="1" applyBorder="1" applyAlignment="1">
      <alignment horizontal="center" vertical="center"/>
      <protection/>
    </xf>
    <xf numFmtId="0" fontId="8" fillId="33" borderId="47" xfId="48" applyFont="1" applyFill="1" applyBorder="1" applyAlignment="1">
      <alignment horizontal="center" vertical="center"/>
      <protection/>
    </xf>
    <xf numFmtId="3" fontId="8" fillId="0" borderId="24" xfId="48" applyNumberFormat="1" applyFont="1" applyBorder="1" applyAlignment="1">
      <alignment horizontal="center" vertical="center"/>
      <protection/>
    </xf>
    <xf numFmtId="3" fontId="8" fillId="0" borderId="19" xfId="48" applyNumberFormat="1" applyFont="1" applyBorder="1" applyAlignment="1">
      <alignment horizontal="right" vertical="center"/>
      <protection/>
    </xf>
    <xf numFmtId="3" fontId="8" fillId="0" borderId="48" xfId="48" applyNumberFormat="1" applyFont="1" applyBorder="1" applyAlignment="1">
      <alignment horizontal="right" vertical="center"/>
      <protection/>
    </xf>
    <xf numFmtId="3" fontId="8" fillId="0" borderId="49" xfId="48" applyNumberFormat="1" applyFont="1" applyBorder="1" applyAlignment="1">
      <alignment horizontal="right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 quotePrefix="1">
      <alignment horizontal="center"/>
    </xf>
    <xf numFmtId="3" fontId="8" fillId="0" borderId="51" xfId="0" applyNumberFormat="1" applyFont="1" applyBorder="1" applyAlignment="1" quotePrefix="1">
      <alignment horizontal="center"/>
    </xf>
    <xf numFmtId="3" fontId="8" fillId="0" borderId="46" xfId="0" applyNumberFormat="1" applyFont="1" applyBorder="1" applyAlignment="1" quotePrefix="1">
      <alignment horizontal="center"/>
    </xf>
    <xf numFmtId="3" fontId="8" fillId="0" borderId="19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3" fontId="8" fillId="0" borderId="20" xfId="48" applyNumberFormat="1" applyFont="1" applyBorder="1" applyAlignment="1">
      <alignment horizontal="right" vertical="center"/>
      <protection/>
    </xf>
    <xf numFmtId="0" fontId="5" fillId="33" borderId="3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9" xfId="0" applyNumberFormat="1" applyFont="1" applyFill="1" applyBorder="1" applyAlignment="1" quotePrefix="1">
      <alignment horizontal="center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 quotePrefix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vertical="center" wrapText="1"/>
    </xf>
    <xf numFmtId="10" fontId="8" fillId="0" borderId="14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8" fillId="0" borderId="30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10" fontId="8" fillId="0" borderId="46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8" fillId="0" borderId="13" xfId="0" applyNumberFormat="1" applyFont="1" applyFill="1" applyBorder="1" applyAlignment="1" quotePrefix="1">
      <alignment horizontal="center"/>
    </xf>
    <xf numFmtId="3" fontId="8" fillId="0" borderId="51" xfId="0" applyNumberFormat="1" applyFont="1" applyFill="1" applyBorder="1" applyAlignment="1" quotePrefix="1">
      <alignment horizontal="center"/>
    </xf>
    <xf numFmtId="3" fontId="8" fillId="0" borderId="46" xfId="0" applyNumberFormat="1" applyFont="1" applyFill="1" applyBorder="1" applyAlignment="1" quotePrefix="1">
      <alignment horizontal="center"/>
    </xf>
    <xf numFmtId="3" fontId="7" fillId="0" borderId="46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/>
    </xf>
    <xf numFmtId="10" fontId="8" fillId="33" borderId="21" xfId="0" applyNumberFormat="1" applyFont="1" applyFill="1" applyBorder="1" applyAlignment="1">
      <alignment vertical="center" wrapText="1"/>
    </xf>
    <xf numFmtId="0" fontId="7" fillId="0" borderId="54" xfId="0" applyFont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3" fontId="4" fillId="34" borderId="55" xfId="0" applyNumberFormat="1" applyFont="1" applyFill="1" applyBorder="1" applyAlignment="1">
      <alignment horizontal="left" vertical="center"/>
    </xf>
    <xf numFmtId="3" fontId="4" fillId="34" borderId="56" xfId="0" applyNumberFormat="1" applyFont="1" applyFill="1" applyBorder="1" applyAlignment="1">
      <alignment horizontal="left" vertical="center"/>
    </xf>
    <xf numFmtId="3" fontId="4" fillId="34" borderId="47" xfId="0" applyNumberFormat="1" applyFont="1" applyFill="1" applyBorder="1" applyAlignment="1">
      <alignment horizontal="left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right" vertical="center"/>
    </xf>
    <xf numFmtId="0" fontId="7" fillId="0" borderId="5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33" borderId="6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3" fontId="4" fillId="33" borderId="47" xfId="0" applyNumberFormat="1" applyFont="1" applyFill="1" applyBorder="1" applyAlignment="1">
      <alignment horizontal="left" vertical="center"/>
    </xf>
    <xf numFmtId="3" fontId="4" fillId="33" borderId="55" xfId="0" applyNumberFormat="1" applyFont="1" applyFill="1" applyBorder="1" applyAlignment="1">
      <alignment horizontal="left" vertical="center"/>
    </xf>
    <xf numFmtId="3" fontId="4" fillId="33" borderId="56" xfId="0" applyNumberFormat="1" applyFont="1" applyFill="1" applyBorder="1" applyAlignment="1">
      <alignment horizontal="left" vertical="center"/>
    </xf>
    <xf numFmtId="0" fontId="0" fillId="0" borderId="55" xfId="0" applyBorder="1" applyAlignment="1">
      <alignment horizontal="left"/>
    </xf>
    <xf numFmtId="0" fontId="8" fillId="33" borderId="64" xfId="48" applyFont="1" applyFill="1" applyBorder="1" applyAlignment="1">
      <alignment horizontal="center" vertical="center" wrapText="1"/>
      <protection/>
    </xf>
    <xf numFmtId="0" fontId="7" fillId="0" borderId="6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33" borderId="66" xfId="48" applyFont="1" applyFill="1" applyBorder="1" applyAlignment="1">
      <alignment horizontal="center" vertical="center"/>
      <protection/>
    </xf>
    <xf numFmtId="0" fontId="8" fillId="33" borderId="16" xfId="48" applyFont="1" applyFill="1" applyBorder="1" applyAlignment="1">
      <alignment horizontal="center" vertical="center"/>
      <protection/>
    </xf>
    <xf numFmtId="0" fontId="8" fillId="33" borderId="67" xfId="48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left"/>
    </xf>
    <xf numFmtId="0" fontId="4" fillId="33" borderId="57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3" fontId="3" fillId="33" borderId="26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/>
    </xf>
    <xf numFmtId="3" fontId="8" fillId="33" borderId="26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33" borderId="47" xfId="48" applyFont="1" applyFill="1" applyBorder="1" applyAlignment="1">
      <alignment horizontal="left" vertical="center"/>
      <protection/>
    </xf>
    <xf numFmtId="0" fontId="8" fillId="33" borderId="55" xfId="48" applyFont="1" applyFill="1" applyBorder="1" applyAlignment="1">
      <alignment horizontal="left" vertical="center"/>
      <protection/>
    </xf>
    <xf numFmtId="0" fontId="8" fillId="33" borderId="56" xfId="48" applyFont="1" applyFill="1" applyBorder="1" applyAlignment="1">
      <alignment horizontal="left" vertical="center"/>
      <protection/>
    </xf>
    <xf numFmtId="0" fontId="8" fillId="33" borderId="54" xfId="48" applyFont="1" applyFill="1" applyBorder="1" applyAlignment="1">
      <alignment horizontal="center" vertical="center"/>
      <protection/>
    </xf>
    <xf numFmtId="0" fontId="7" fillId="0" borderId="70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71" xfId="0" applyBorder="1" applyAlignment="1">
      <alignment horizontal="left"/>
    </xf>
    <xf numFmtId="0" fontId="5" fillId="0" borderId="53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" fillId="33" borderId="5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8" fillId="33" borderId="72" xfId="48" applyFont="1" applyFill="1" applyBorder="1" applyAlignment="1">
      <alignment horizontal="center" vertical="center" wrapText="1"/>
      <protection/>
    </xf>
    <xf numFmtId="0" fontId="7" fillId="0" borderId="73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8" fillId="33" borderId="74" xfId="48" applyFont="1" applyFill="1" applyBorder="1" applyAlignment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6" xfId="0" applyBorder="1" applyAlignment="1">
      <alignment horizontal="left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7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3" fontId="4" fillId="33" borderId="79" xfId="0" applyNumberFormat="1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horizontal="left" vertical="center"/>
    </xf>
    <xf numFmtId="0" fontId="5" fillId="0" borderId="53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9.75390625" style="2" customWidth="1"/>
    <col min="3" max="3" width="9.625" style="2" customWidth="1"/>
    <col min="4" max="7" width="9.75390625" style="2" customWidth="1"/>
    <col min="8" max="8" width="8.75390625" style="2" customWidth="1"/>
    <col min="9" max="9" width="9.375" style="0" customWidth="1"/>
    <col min="10" max="10" width="10.25390625" style="0" customWidth="1"/>
    <col min="14" max="14" width="9.375" style="0" customWidth="1"/>
    <col min="15" max="15" width="9.75390625" style="0" customWidth="1"/>
    <col min="16" max="16" width="16.625" style="0" customWidth="1"/>
  </cols>
  <sheetData>
    <row r="1" ht="12.75">
      <c r="L1" s="3" t="s">
        <v>100</v>
      </c>
    </row>
    <row r="2" ht="12.75">
      <c r="L2" s="3" t="s">
        <v>61</v>
      </c>
    </row>
    <row r="3" spans="1:14" ht="15.75">
      <c r="A3" s="123" t="s">
        <v>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 thickBot="1">
      <c r="A4" s="114"/>
      <c r="B4" s="1"/>
      <c r="C4" s="1"/>
      <c r="D4" s="1"/>
      <c r="E4" s="1"/>
      <c r="F4" s="1"/>
      <c r="G4" s="1"/>
      <c r="H4" s="1"/>
      <c r="N4" t="s">
        <v>27</v>
      </c>
    </row>
    <row r="5" spans="1:14" ht="20.25" customHeight="1" thickBot="1">
      <c r="A5" s="124" t="s">
        <v>58</v>
      </c>
      <c r="B5" s="129" t="s">
        <v>77</v>
      </c>
      <c r="C5" s="130"/>
      <c r="D5" s="130"/>
      <c r="E5" s="130"/>
      <c r="F5" s="130"/>
      <c r="G5" s="130" t="s">
        <v>27</v>
      </c>
      <c r="H5" s="130"/>
      <c r="I5" s="130"/>
      <c r="J5" s="131"/>
      <c r="K5" s="131"/>
      <c r="L5" s="131"/>
      <c r="M5" s="131"/>
      <c r="N5" s="132"/>
    </row>
    <row r="6" spans="1:14" ht="12.75">
      <c r="A6" s="125"/>
      <c r="B6" s="28" t="s">
        <v>73</v>
      </c>
      <c r="C6" s="29"/>
      <c r="D6" s="30"/>
      <c r="E6" s="28" t="s">
        <v>79</v>
      </c>
      <c r="F6" s="29"/>
      <c r="G6" s="30"/>
      <c r="H6" s="127" t="s">
        <v>74</v>
      </c>
      <c r="I6" s="128"/>
      <c r="J6" s="29" t="s">
        <v>80</v>
      </c>
      <c r="K6" s="48"/>
      <c r="L6" s="30"/>
      <c r="M6" s="127" t="s">
        <v>81</v>
      </c>
      <c r="N6" s="133"/>
    </row>
    <row r="7" spans="1:14" ht="12.75">
      <c r="A7" s="125"/>
      <c r="B7" s="31" t="s">
        <v>0</v>
      </c>
      <c r="C7" s="32" t="s">
        <v>28</v>
      </c>
      <c r="D7" s="33" t="s">
        <v>1</v>
      </c>
      <c r="E7" s="31" t="s">
        <v>0</v>
      </c>
      <c r="F7" s="32" t="s">
        <v>28</v>
      </c>
      <c r="G7" s="33" t="s">
        <v>1</v>
      </c>
      <c r="H7" s="50" t="s">
        <v>1</v>
      </c>
      <c r="I7" s="50" t="s">
        <v>2</v>
      </c>
      <c r="J7" s="49" t="s">
        <v>0</v>
      </c>
      <c r="K7" s="32" t="s">
        <v>28</v>
      </c>
      <c r="L7" s="33" t="s">
        <v>1</v>
      </c>
      <c r="M7" s="50" t="s">
        <v>1</v>
      </c>
      <c r="N7" s="33" t="s">
        <v>2</v>
      </c>
    </row>
    <row r="8" spans="1:14" ht="13.5" thickBot="1">
      <c r="A8" s="126"/>
      <c r="B8" s="34" t="s">
        <v>3</v>
      </c>
      <c r="C8" s="35" t="s">
        <v>3</v>
      </c>
      <c r="D8" s="36"/>
      <c r="E8" s="34" t="s">
        <v>3</v>
      </c>
      <c r="F8" s="35" t="s">
        <v>3</v>
      </c>
      <c r="G8" s="36"/>
      <c r="H8" s="52" t="s">
        <v>4</v>
      </c>
      <c r="I8" s="81" t="s">
        <v>5</v>
      </c>
      <c r="J8" s="51" t="s">
        <v>3</v>
      </c>
      <c r="K8" s="35" t="s">
        <v>3</v>
      </c>
      <c r="L8" s="36"/>
      <c r="M8" s="52" t="s">
        <v>4</v>
      </c>
      <c r="N8" s="36" t="s">
        <v>5</v>
      </c>
    </row>
    <row r="9" spans="1:14" ht="15" customHeight="1">
      <c r="A9" s="20" t="s">
        <v>62</v>
      </c>
      <c r="B9" s="37">
        <v>0</v>
      </c>
      <c r="C9" s="38">
        <v>0</v>
      </c>
      <c r="D9" s="39">
        <f>SUM(B9:C9)</f>
        <v>0</v>
      </c>
      <c r="E9" s="37">
        <v>0</v>
      </c>
      <c r="F9" s="38">
        <v>0</v>
      </c>
      <c r="G9" s="39">
        <f>SUM(E9:F9)</f>
        <v>0</v>
      </c>
      <c r="H9" s="98">
        <f>SUM(F9:G9)</f>
        <v>0</v>
      </c>
      <c r="I9" s="99">
        <f>IF(D9=0,0,+G9/D9)</f>
        <v>0</v>
      </c>
      <c r="J9" s="53">
        <v>0</v>
      </c>
      <c r="K9" s="38">
        <v>0</v>
      </c>
      <c r="L9" s="54">
        <f aca="true" t="shared" si="0" ref="L9:L18">SUM(J9:K9)</f>
        <v>0</v>
      </c>
      <c r="M9" s="98">
        <v>0</v>
      </c>
      <c r="N9" s="99">
        <f aca="true" t="shared" si="1" ref="N9:N39">IF(G9=0,0,+L9/G9)</f>
        <v>0</v>
      </c>
    </row>
    <row r="10" spans="1:14" ht="15" customHeight="1">
      <c r="A10" s="21" t="s">
        <v>63</v>
      </c>
      <c r="B10" s="37">
        <v>113</v>
      </c>
      <c r="C10" s="40">
        <v>0</v>
      </c>
      <c r="D10" s="39">
        <f>SUM(B10:C10)</f>
        <v>113</v>
      </c>
      <c r="E10" s="37">
        <v>85</v>
      </c>
      <c r="F10" s="40">
        <v>0</v>
      </c>
      <c r="G10" s="39">
        <f>SUM(E10:F10)</f>
        <v>85</v>
      </c>
      <c r="H10" s="100">
        <f aca="true" t="shared" si="2" ref="H10:H39">+G10-D10</f>
        <v>-28</v>
      </c>
      <c r="I10" s="99">
        <f>IF(D10=0,0,+G10/D10)</f>
        <v>0.7522123893805309</v>
      </c>
      <c r="J10" s="53">
        <v>100</v>
      </c>
      <c r="K10" s="40">
        <v>0</v>
      </c>
      <c r="L10" s="54">
        <f t="shared" si="0"/>
        <v>100</v>
      </c>
      <c r="M10" s="100">
        <f aca="true" t="shared" si="3" ref="M10:M39">+L10-G10</f>
        <v>15</v>
      </c>
      <c r="N10" s="99">
        <f t="shared" si="1"/>
        <v>1.1764705882352942</v>
      </c>
    </row>
    <row r="11" spans="1:14" ht="15" customHeight="1">
      <c r="A11" s="21" t="s">
        <v>64</v>
      </c>
      <c r="B11" s="37">
        <v>0</v>
      </c>
      <c r="C11" s="40">
        <v>0</v>
      </c>
      <c r="D11" s="39">
        <v>0</v>
      </c>
      <c r="E11" s="37">
        <v>0</v>
      </c>
      <c r="F11" s="40">
        <v>0</v>
      </c>
      <c r="G11" s="39">
        <f>SUM(E11:F11)</f>
        <v>0</v>
      </c>
      <c r="H11" s="100">
        <v>0</v>
      </c>
      <c r="I11" s="99">
        <f>IF(D11=0,0,+G11/D11)</f>
        <v>0</v>
      </c>
      <c r="J11" s="53">
        <v>0</v>
      </c>
      <c r="K11" s="40">
        <v>0</v>
      </c>
      <c r="L11" s="54">
        <v>0</v>
      </c>
      <c r="M11" s="100">
        <f t="shared" si="3"/>
        <v>0</v>
      </c>
      <c r="N11" s="99">
        <f t="shared" si="1"/>
        <v>0</v>
      </c>
    </row>
    <row r="12" spans="1:14" ht="15" customHeight="1">
      <c r="A12" s="21" t="s">
        <v>65</v>
      </c>
      <c r="B12" s="37">
        <v>80</v>
      </c>
      <c r="C12" s="40">
        <v>0</v>
      </c>
      <c r="D12" s="39">
        <f aca="true" t="shared" si="4" ref="D12:D18">SUM(B12:C12)</f>
        <v>80</v>
      </c>
      <c r="E12" s="37">
        <v>26</v>
      </c>
      <c r="F12" s="40">
        <v>0</v>
      </c>
      <c r="G12" s="39">
        <f>SUM(E12:F12)</f>
        <v>26</v>
      </c>
      <c r="H12" s="100">
        <f t="shared" si="2"/>
        <v>-54</v>
      </c>
      <c r="I12" s="99">
        <f aca="true" t="shared" si="5" ref="I12:I39">IF(D12=0,0,+G12/D12)</f>
        <v>0.325</v>
      </c>
      <c r="J12" s="53">
        <v>37</v>
      </c>
      <c r="K12" s="40">
        <v>0</v>
      </c>
      <c r="L12" s="54">
        <f t="shared" si="0"/>
        <v>37</v>
      </c>
      <c r="M12" s="100">
        <f t="shared" si="3"/>
        <v>11</v>
      </c>
      <c r="N12" s="99">
        <f t="shared" si="1"/>
        <v>1.4230769230769231</v>
      </c>
    </row>
    <row r="13" spans="1:14" ht="15" customHeight="1">
      <c r="A13" s="21" t="s">
        <v>6</v>
      </c>
      <c r="B13" s="37">
        <v>5</v>
      </c>
      <c r="C13" s="40">
        <v>0</v>
      </c>
      <c r="D13" s="39">
        <f t="shared" si="4"/>
        <v>5</v>
      </c>
      <c r="E13" s="37">
        <v>0</v>
      </c>
      <c r="F13" s="40">
        <v>0</v>
      </c>
      <c r="G13" s="39">
        <v>0</v>
      </c>
      <c r="H13" s="100">
        <f t="shared" si="2"/>
        <v>-5</v>
      </c>
      <c r="I13" s="99">
        <f t="shared" si="5"/>
        <v>0</v>
      </c>
      <c r="J13" s="53">
        <v>0</v>
      </c>
      <c r="K13" s="40">
        <v>0</v>
      </c>
      <c r="L13" s="54">
        <f t="shared" si="0"/>
        <v>0</v>
      </c>
      <c r="M13" s="100">
        <f t="shared" si="3"/>
        <v>0</v>
      </c>
      <c r="N13" s="99">
        <f t="shared" si="1"/>
        <v>0</v>
      </c>
    </row>
    <row r="14" spans="1:14" ht="15" customHeight="1">
      <c r="A14" s="21" t="s">
        <v>7</v>
      </c>
      <c r="B14" s="37">
        <v>96</v>
      </c>
      <c r="C14" s="40">
        <v>0</v>
      </c>
      <c r="D14" s="39">
        <f t="shared" si="4"/>
        <v>96</v>
      </c>
      <c r="E14" s="37">
        <v>372</v>
      </c>
      <c r="F14" s="40">
        <v>0</v>
      </c>
      <c r="G14" s="39">
        <f>SUM(E14:F14)</f>
        <v>372</v>
      </c>
      <c r="H14" s="100">
        <f t="shared" si="2"/>
        <v>276</v>
      </c>
      <c r="I14" s="99">
        <f t="shared" si="5"/>
        <v>3.875</v>
      </c>
      <c r="J14" s="53">
        <v>547</v>
      </c>
      <c r="K14" s="40">
        <v>0</v>
      </c>
      <c r="L14" s="54">
        <f t="shared" si="0"/>
        <v>547</v>
      </c>
      <c r="M14" s="100">
        <f t="shared" si="3"/>
        <v>175</v>
      </c>
      <c r="N14" s="99">
        <f t="shared" si="1"/>
        <v>1.4704301075268817</v>
      </c>
    </row>
    <row r="15" spans="1:14" ht="24">
      <c r="A15" s="21" t="s">
        <v>67</v>
      </c>
      <c r="B15" s="37">
        <v>0</v>
      </c>
      <c r="C15" s="40">
        <v>0</v>
      </c>
      <c r="D15" s="39">
        <f>SUM(B15:C15)</f>
        <v>0</v>
      </c>
      <c r="E15" s="37">
        <v>0</v>
      </c>
      <c r="F15" s="40">
        <v>0</v>
      </c>
      <c r="G15" s="39">
        <f>SUM(E15:F15)</f>
        <v>0</v>
      </c>
      <c r="H15" s="100">
        <f>+G15-D15</f>
        <v>0</v>
      </c>
      <c r="I15" s="99">
        <f>IF(D15=0,0,+G15/D15)</f>
        <v>0</v>
      </c>
      <c r="J15" s="53">
        <v>0</v>
      </c>
      <c r="K15" s="40">
        <v>0</v>
      </c>
      <c r="L15" s="54">
        <f>SUM(J15:K15)</f>
        <v>0</v>
      </c>
      <c r="M15" s="100">
        <f>+L15-G15</f>
        <v>0</v>
      </c>
      <c r="N15" s="99">
        <f t="shared" si="1"/>
        <v>0</v>
      </c>
    </row>
    <row r="16" spans="1:14" ht="15" customHeight="1">
      <c r="A16" s="21" t="s">
        <v>66</v>
      </c>
      <c r="B16" s="37">
        <v>96</v>
      </c>
      <c r="C16" s="40">
        <v>0</v>
      </c>
      <c r="D16" s="39">
        <f t="shared" si="4"/>
        <v>96</v>
      </c>
      <c r="E16" s="37">
        <v>328</v>
      </c>
      <c r="F16" s="40">
        <v>0</v>
      </c>
      <c r="G16" s="39">
        <f>SUM(E16:F16)</f>
        <v>328</v>
      </c>
      <c r="H16" s="100">
        <f t="shared" si="2"/>
        <v>232</v>
      </c>
      <c r="I16" s="99">
        <f t="shared" si="5"/>
        <v>3.4166666666666665</v>
      </c>
      <c r="J16" s="53">
        <v>522</v>
      </c>
      <c r="K16" s="40">
        <v>0</v>
      </c>
      <c r="L16" s="54">
        <f t="shared" si="0"/>
        <v>522</v>
      </c>
      <c r="M16" s="100">
        <f t="shared" si="3"/>
        <v>194</v>
      </c>
      <c r="N16" s="99">
        <f t="shared" si="1"/>
        <v>1.5914634146341464</v>
      </c>
    </row>
    <row r="17" spans="1:14" ht="15" customHeight="1">
      <c r="A17" s="113" t="s">
        <v>76</v>
      </c>
      <c r="B17" s="37">
        <v>0</v>
      </c>
      <c r="C17" s="42">
        <v>0</v>
      </c>
      <c r="D17" s="39">
        <f t="shared" si="4"/>
        <v>0</v>
      </c>
      <c r="E17" s="37">
        <v>0</v>
      </c>
      <c r="F17" s="42">
        <v>0</v>
      </c>
      <c r="G17" s="39"/>
      <c r="H17" s="100">
        <f t="shared" si="2"/>
        <v>0</v>
      </c>
      <c r="I17" s="99">
        <f t="shared" si="5"/>
        <v>0</v>
      </c>
      <c r="J17" s="53">
        <v>0</v>
      </c>
      <c r="K17" s="42"/>
      <c r="L17" s="54"/>
      <c r="M17" s="100">
        <f t="shared" si="3"/>
        <v>0</v>
      </c>
      <c r="N17" s="99">
        <f t="shared" si="1"/>
        <v>0</v>
      </c>
    </row>
    <row r="18" spans="1:14" ht="24" customHeight="1" thickBot="1">
      <c r="A18" s="22" t="s">
        <v>75</v>
      </c>
      <c r="B18" s="37">
        <v>5003</v>
      </c>
      <c r="C18" s="42">
        <v>0</v>
      </c>
      <c r="D18" s="39">
        <f t="shared" si="4"/>
        <v>5003</v>
      </c>
      <c r="E18" s="37">
        <v>4852</v>
      </c>
      <c r="F18" s="42">
        <v>0</v>
      </c>
      <c r="G18" s="39">
        <f>SUM(E18:F18)</f>
        <v>4852</v>
      </c>
      <c r="H18" s="101">
        <f t="shared" si="2"/>
        <v>-151</v>
      </c>
      <c r="I18" s="102">
        <f t="shared" si="5"/>
        <v>0.9698181091345193</v>
      </c>
      <c r="J18" s="53">
        <v>4854</v>
      </c>
      <c r="K18" s="42">
        <v>0</v>
      </c>
      <c r="L18" s="54">
        <f t="shared" si="0"/>
        <v>4854</v>
      </c>
      <c r="M18" s="101">
        <f t="shared" si="3"/>
        <v>2</v>
      </c>
      <c r="N18" s="102">
        <f t="shared" si="1"/>
        <v>1.0004122011541632</v>
      </c>
    </row>
    <row r="19" spans="1:14" ht="15" customHeight="1" thickBot="1">
      <c r="A19" s="26" t="s">
        <v>8</v>
      </c>
      <c r="B19" s="43">
        <f aca="true" t="shared" si="6" ref="B19:G19">SUM(B9+B10+B12+B13+B14+B18)</f>
        <v>5297</v>
      </c>
      <c r="C19" s="44">
        <f t="shared" si="6"/>
        <v>0</v>
      </c>
      <c r="D19" s="45">
        <f t="shared" si="6"/>
        <v>5297</v>
      </c>
      <c r="E19" s="43">
        <f t="shared" si="6"/>
        <v>5335</v>
      </c>
      <c r="F19" s="44">
        <f t="shared" si="6"/>
        <v>0</v>
      </c>
      <c r="G19" s="47">
        <f t="shared" si="6"/>
        <v>5335</v>
      </c>
      <c r="H19" s="43">
        <f t="shared" si="2"/>
        <v>38</v>
      </c>
      <c r="I19" s="112">
        <f t="shared" si="5"/>
        <v>1.0071738720030206</v>
      </c>
      <c r="J19" s="44">
        <f>SUM(J9+J10+J12+J13+J14+J18)</f>
        <v>5538</v>
      </c>
      <c r="K19" s="44">
        <f>SUM(K9+K10+K12+K13+K14+K18)</f>
        <v>0</v>
      </c>
      <c r="L19" s="45">
        <f>SUM(L9+L10+L12+L13+L14+L18)</f>
        <v>5538</v>
      </c>
      <c r="M19" s="43">
        <f t="shared" si="3"/>
        <v>203</v>
      </c>
      <c r="N19" s="112">
        <f t="shared" si="1"/>
        <v>1.0380506091846298</v>
      </c>
    </row>
    <row r="20" spans="1:14" ht="15" customHeight="1">
      <c r="A20" s="23" t="s">
        <v>9</v>
      </c>
      <c r="B20" s="37">
        <v>323</v>
      </c>
      <c r="C20" s="38">
        <v>0</v>
      </c>
      <c r="D20" s="39">
        <f aca="true" t="shared" si="7" ref="D20:D38">SUM(B20:C20)</f>
        <v>323</v>
      </c>
      <c r="E20" s="37">
        <v>219</v>
      </c>
      <c r="F20" s="38">
        <v>0</v>
      </c>
      <c r="G20" s="39">
        <f aca="true" t="shared" si="8" ref="G20:G38">SUM(E20:F20)</f>
        <v>219</v>
      </c>
      <c r="H20" s="98">
        <f t="shared" si="2"/>
        <v>-104</v>
      </c>
      <c r="I20" s="103">
        <f t="shared" si="5"/>
        <v>0.6780185758513931</v>
      </c>
      <c r="J20" s="53">
        <v>225</v>
      </c>
      <c r="K20" s="38">
        <v>0</v>
      </c>
      <c r="L20" s="54">
        <f aca="true" t="shared" si="9" ref="L20:L38">SUM(J20:K20)</f>
        <v>225</v>
      </c>
      <c r="M20" s="98">
        <f t="shared" si="3"/>
        <v>6</v>
      </c>
      <c r="N20" s="103">
        <f t="shared" si="1"/>
        <v>1.0273972602739727</v>
      </c>
    </row>
    <row r="21" spans="1:14" ht="24">
      <c r="A21" s="21" t="s">
        <v>10</v>
      </c>
      <c r="B21" s="37">
        <v>86</v>
      </c>
      <c r="C21" s="38">
        <v>0</v>
      </c>
      <c r="D21" s="39">
        <f t="shared" si="7"/>
        <v>86</v>
      </c>
      <c r="E21" s="37">
        <v>197</v>
      </c>
      <c r="F21" s="38">
        <v>0</v>
      </c>
      <c r="G21" s="39">
        <f t="shared" si="8"/>
        <v>197</v>
      </c>
      <c r="H21" s="100">
        <f t="shared" si="2"/>
        <v>111</v>
      </c>
      <c r="I21" s="99">
        <f t="shared" si="5"/>
        <v>2.2906976744186047</v>
      </c>
      <c r="J21" s="53">
        <v>0</v>
      </c>
      <c r="K21" s="38">
        <v>0</v>
      </c>
      <c r="L21" s="54">
        <f t="shared" si="9"/>
        <v>0</v>
      </c>
      <c r="M21" s="98">
        <f t="shared" si="3"/>
        <v>-197</v>
      </c>
      <c r="N21" s="99">
        <f t="shared" si="1"/>
        <v>0</v>
      </c>
    </row>
    <row r="22" spans="1:15" ht="15" customHeight="1">
      <c r="A22" s="21" t="s">
        <v>11</v>
      </c>
      <c r="B22" s="37">
        <v>214</v>
      </c>
      <c r="C22" s="40">
        <v>0</v>
      </c>
      <c r="D22" s="39">
        <f t="shared" si="7"/>
        <v>214</v>
      </c>
      <c r="E22" s="37">
        <v>152</v>
      </c>
      <c r="F22" s="40">
        <v>0</v>
      </c>
      <c r="G22" s="39">
        <f t="shared" si="8"/>
        <v>152</v>
      </c>
      <c r="H22" s="100">
        <f t="shared" si="2"/>
        <v>-62</v>
      </c>
      <c r="I22" s="99">
        <f t="shared" si="5"/>
        <v>0.7102803738317757</v>
      </c>
      <c r="J22" s="53">
        <v>170</v>
      </c>
      <c r="K22" s="40">
        <v>0</v>
      </c>
      <c r="L22" s="54">
        <f t="shared" si="9"/>
        <v>170</v>
      </c>
      <c r="M22" s="98">
        <f t="shared" si="3"/>
        <v>18</v>
      </c>
      <c r="N22" s="99">
        <f t="shared" si="1"/>
        <v>1.118421052631579</v>
      </c>
      <c r="O22" s="218"/>
    </row>
    <row r="23" spans="1:15" ht="16.5" customHeight="1">
      <c r="A23" s="21" t="s">
        <v>68</v>
      </c>
      <c r="B23" s="37">
        <v>0</v>
      </c>
      <c r="C23" s="40">
        <v>0</v>
      </c>
      <c r="D23" s="39">
        <f t="shared" si="7"/>
        <v>0</v>
      </c>
      <c r="E23" s="37">
        <v>0</v>
      </c>
      <c r="F23" s="40">
        <v>0</v>
      </c>
      <c r="G23" s="39">
        <f t="shared" si="8"/>
        <v>0</v>
      </c>
      <c r="H23" s="100">
        <f t="shared" si="2"/>
        <v>0</v>
      </c>
      <c r="I23" s="99">
        <f t="shared" si="5"/>
        <v>0</v>
      </c>
      <c r="J23" s="53">
        <v>0</v>
      </c>
      <c r="K23" s="40">
        <v>0</v>
      </c>
      <c r="L23" s="54">
        <f t="shared" si="9"/>
        <v>0</v>
      </c>
      <c r="M23" s="98">
        <f t="shared" si="3"/>
        <v>0</v>
      </c>
      <c r="N23" s="99">
        <f t="shared" si="1"/>
        <v>0</v>
      </c>
      <c r="O23" s="218"/>
    </row>
    <row r="24" spans="1:15" ht="15" customHeight="1">
      <c r="A24" s="21" t="s">
        <v>12</v>
      </c>
      <c r="B24" s="37">
        <v>30</v>
      </c>
      <c r="C24" s="40">
        <v>0</v>
      </c>
      <c r="D24" s="39">
        <f t="shared" si="7"/>
        <v>30</v>
      </c>
      <c r="E24" s="37">
        <v>24</v>
      </c>
      <c r="F24" s="40">
        <v>0</v>
      </c>
      <c r="G24" s="39">
        <f t="shared" si="8"/>
        <v>24</v>
      </c>
      <c r="H24" s="100">
        <f t="shared" si="2"/>
        <v>-6</v>
      </c>
      <c r="I24" s="99">
        <f t="shared" si="5"/>
        <v>0.8</v>
      </c>
      <c r="J24" s="53">
        <v>50</v>
      </c>
      <c r="K24" s="40">
        <v>0</v>
      </c>
      <c r="L24" s="54">
        <f t="shared" si="9"/>
        <v>50</v>
      </c>
      <c r="M24" s="98">
        <f t="shared" si="3"/>
        <v>26</v>
      </c>
      <c r="N24" s="99">
        <f t="shared" si="1"/>
        <v>2.0833333333333335</v>
      </c>
      <c r="O24" s="217"/>
    </row>
    <row r="25" spans="1:15" ht="15" customHeight="1">
      <c r="A25" s="21" t="s">
        <v>13</v>
      </c>
      <c r="B25" s="37">
        <v>1207</v>
      </c>
      <c r="C25" s="40">
        <v>0</v>
      </c>
      <c r="D25" s="39">
        <f t="shared" si="7"/>
        <v>1207</v>
      </c>
      <c r="E25" s="37">
        <v>1232</v>
      </c>
      <c r="F25" s="40">
        <v>0</v>
      </c>
      <c r="G25" s="39">
        <f t="shared" si="8"/>
        <v>1232</v>
      </c>
      <c r="H25" s="100">
        <f t="shared" si="2"/>
        <v>25</v>
      </c>
      <c r="I25" s="99">
        <f t="shared" si="5"/>
        <v>1.020712510356255</v>
      </c>
      <c r="J25" s="53">
        <v>1211</v>
      </c>
      <c r="K25" s="40">
        <v>0</v>
      </c>
      <c r="L25" s="54">
        <f t="shared" si="9"/>
        <v>1211</v>
      </c>
      <c r="M25" s="98">
        <f t="shared" si="3"/>
        <v>-21</v>
      </c>
      <c r="N25" s="99">
        <f t="shared" si="1"/>
        <v>0.9829545454545454</v>
      </c>
      <c r="O25" s="217"/>
    </row>
    <row r="26" spans="1:15" ht="12.75">
      <c r="A26" s="21" t="s">
        <v>14</v>
      </c>
      <c r="B26" s="37">
        <v>53</v>
      </c>
      <c r="C26" s="40">
        <v>0</v>
      </c>
      <c r="D26" s="39">
        <f t="shared" si="7"/>
        <v>53</v>
      </c>
      <c r="E26" s="37">
        <v>26</v>
      </c>
      <c r="F26" s="40">
        <v>0</v>
      </c>
      <c r="G26" s="39">
        <f t="shared" si="8"/>
        <v>26</v>
      </c>
      <c r="H26" s="100">
        <f t="shared" si="2"/>
        <v>-27</v>
      </c>
      <c r="I26" s="99">
        <f t="shared" si="5"/>
        <v>0.49056603773584906</v>
      </c>
      <c r="J26" s="53">
        <v>55</v>
      </c>
      <c r="K26" s="40">
        <v>0</v>
      </c>
      <c r="L26" s="54">
        <f t="shared" si="9"/>
        <v>55</v>
      </c>
      <c r="M26" s="98">
        <f t="shared" si="3"/>
        <v>29</v>
      </c>
      <c r="N26" s="99">
        <f t="shared" si="1"/>
        <v>2.1153846153846154</v>
      </c>
      <c r="O26" s="2"/>
    </row>
    <row r="27" spans="1:14" ht="15" customHeight="1">
      <c r="A27" s="21" t="s">
        <v>15</v>
      </c>
      <c r="B27" s="37">
        <v>1113</v>
      </c>
      <c r="C27" s="40">
        <v>0</v>
      </c>
      <c r="D27" s="39">
        <f t="shared" si="7"/>
        <v>1113</v>
      </c>
      <c r="E27" s="37">
        <v>1161</v>
      </c>
      <c r="F27" s="40">
        <v>0</v>
      </c>
      <c r="G27" s="39">
        <f t="shared" si="8"/>
        <v>1161</v>
      </c>
      <c r="H27" s="100">
        <f t="shared" si="2"/>
        <v>48</v>
      </c>
      <c r="I27" s="99">
        <f t="shared" si="5"/>
        <v>1.0431266846361187</v>
      </c>
      <c r="J27" s="53">
        <v>1106</v>
      </c>
      <c r="K27" s="40">
        <v>0</v>
      </c>
      <c r="L27" s="54">
        <f t="shared" si="9"/>
        <v>1106</v>
      </c>
      <c r="M27" s="98">
        <f t="shared" si="3"/>
        <v>-55</v>
      </c>
      <c r="N27" s="99">
        <f t="shared" si="1"/>
        <v>0.9526270456503014</v>
      </c>
    </row>
    <row r="28" spans="1:14" ht="15" customHeight="1">
      <c r="A28" s="24" t="s">
        <v>16</v>
      </c>
      <c r="B28" s="37">
        <v>3176</v>
      </c>
      <c r="C28" s="40">
        <v>0</v>
      </c>
      <c r="D28" s="39">
        <f t="shared" si="7"/>
        <v>3176</v>
      </c>
      <c r="E28" s="37">
        <v>3072</v>
      </c>
      <c r="F28" s="40">
        <v>0</v>
      </c>
      <c r="G28" s="39">
        <f t="shared" si="8"/>
        <v>3072</v>
      </c>
      <c r="H28" s="100">
        <f t="shared" si="2"/>
        <v>-104</v>
      </c>
      <c r="I28" s="99">
        <f t="shared" si="5"/>
        <v>0.9672544080604534</v>
      </c>
      <c r="J28" s="53">
        <v>3254</v>
      </c>
      <c r="K28" s="40">
        <v>0</v>
      </c>
      <c r="L28" s="54">
        <f t="shared" si="9"/>
        <v>3254</v>
      </c>
      <c r="M28" s="98">
        <f t="shared" si="3"/>
        <v>182</v>
      </c>
      <c r="N28" s="99">
        <f t="shared" si="1"/>
        <v>1.0592447916666667</v>
      </c>
    </row>
    <row r="29" spans="1:14" ht="15" customHeight="1">
      <c r="A29" s="21" t="s">
        <v>17</v>
      </c>
      <c r="B29" s="37">
        <v>2337</v>
      </c>
      <c r="C29" s="40">
        <v>0</v>
      </c>
      <c r="D29" s="39">
        <f t="shared" si="7"/>
        <v>2337</v>
      </c>
      <c r="E29" s="37">
        <v>2279</v>
      </c>
      <c r="F29" s="40">
        <v>0</v>
      </c>
      <c r="G29" s="39">
        <f t="shared" si="8"/>
        <v>2279</v>
      </c>
      <c r="H29" s="100">
        <f t="shared" si="2"/>
        <v>-58</v>
      </c>
      <c r="I29" s="99">
        <f t="shared" si="5"/>
        <v>0.9751818570817287</v>
      </c>
      <c r="J29" s="53">
        <v>2343</v>
      </c>
      <c r="K29" s="55">
        <v>0</v>
      </c>
      <c r="L29" s="54">
        <f t="shared" si="9"/>
        <v>2343</v>
      </c>
      <c r="M29" s="98">
        <f t="shared" si="3"/>
        <v>64</v>
      </c>
      <c r="N29" s="99">
        <f t="shared" si="1"/>
        <v>1.0280824923211935</v>
      </c>
    </row>
    <row r="30" spans="1:15" ht="15" customHeight="1">
      <c r="A30" s="24" t="s">
        <v>18</v>
      </c>
      <c r="B30" s="37">
        <v>2308</v>
      </c>
      <c r="C30" s="40">
        <v>0</v>
      </c>
      <c r="D30" s="39">
        <f t="shared" si="7"/>
        <v>2308</v>
      </c>
      <c r="E30" s="37">
        <v>2244</v>
      </c>
      <c r="F30" s="40">
        <v>0</v>
      </c>
      <c r="G30" s="39">
        <f t="shared" si="8"/>
        <v>2244</v>
      </c>
      <c r="H30" s="100">
        <f t="shared" si="2"/>
        <v>-64</v>
      </c>
      <c r="I30" s="99">
        <f t="shared" si="5"/>
        <v>0.9722703639514731</v>
      </c>
      <c r="J30" s="53">
        <v>2323</v>
      </c>
      <c r="K30" s="40">
        <v>0</v>
      </c>
      <c r="L30" s="54">
        <f t="shared" si="9"/>
        <v>2323</v>
      </c>
      <c r="M30" s="98">
        <f t="shared" si="3"/>
        <v>79</v>
      </c>
      <c r="N30" s="99">
        <f t="shared" si="1"/>
        <v>1.035204991087344</v>
      </c>
      <c r="O30" s="2"/>
    </row>
    <row r="31" spans="1:15" ht="15" customHeight="1">
      <c r="A31" s="21" t="s">
        <v>19</v>
      </c>
      <c r="B31" s="37">
        <v>29</v>
      </c>
      <c r="C31" s="40">
        <v>0</v>
      </c>
      <c r="D31" s="39">
        <f t="shared" si="7"/>
        <v>29</v>
      </c>
      <c r="E31" s="37">
        <v>35</v>
      </c>
      <c r="F31" s="40">
        <v>0</v>
      </c>
      <c r="G31" s="39">
        <f t="shared" si="8"/>
        <v>35</v>
      </c>
      <c r="H31" s="100">
        <f t="shared" si="2"/>
        <v>6</v>
      </c>
      <c r="I31" s="99">
        <f t="shared" si="5"/>
        <v>1.206896551724138</v>
      </c>
      <c r="J31" s="53">
        <v>20</v>
      </c>
      <c r="K31" s="40">
        <v>0</v>
      </c>
      <c r="L31" s="54">
        <f t="shared" si="9"/>
        <v>20</v>
      </c>
      <c r="M31" s="98">
        <f t="shared" si="3"/>
        <v>-15</v>
      </c>
      <c r="N31" s="99">
        <f t="shared" si="1"/>
        <v>0.5714285714285714</v>
      </c>
      <c r="O31" s="186"/>
    </row>
    <row r="32" spans="1:15" ht="12.75">
      <c r="A32" s="21" t="s">
        <v>20</v>
      </c>
      <c r="B32" s="37">
        <v>839</v>
      </c>
      <c r="C32" s="40">
        <v>0</v>
      </c>
      <c r="D32" s="39">
        <f t="shared" si="7"/>
        <v>839</v>
      </c>
      <c r="E32" s="37">
        <v>793</v>
      </c>
      <c r="F32" s="40">
        <v>0</v>
      </c>
      <c r="G32" s="39">
        <f t="shared" si="8"/>
        <v>793</v>
      </c>
      <c r="H32" s="100">
        <f t="shared" si="2"/>
        <v>-46</v>
      </c>
      <c r="I32" s="99">
        <f t="shared" si="5"/>
        <v>0.9451728247914184</v>
      </c>
      <c r="J32" s="53">
        <v>911</v>
      </c>
      <c r="K32" s="40">
        <v>0</v>
      </c>
      <c r="L32" s="54">
        <f t="shared" si="9"/>
        <v>911</v>
      </c>
      <c r="M32" s="98">
        <f t="shared" si="3"/>
        <v>118</v>
      </c>
      <c r="N32" s="99">
        <f t="shared" si="1"/>
        <v>1.1488020176544766</v>
      </c>
      <c r="O32" s="187"/>
    </row>
    <row r="33" spans="1:15" ht="15" customHeight="1">
      <c r="A33" s="24" t="s">
        <v>21</v>
      </c>
      <c r="B33" s="37">
        <v>0</v>
      </c>
      <c r="C33" s="40">
        <v>0</v>
      </c>
      <c r="D33" s="39">
        <f t="shared" si="7"/>
        <v>0</v>
      </c>
      <c r="E33" s="37">
        <v>0</v>
      </c>
      <c r="F33" s="40">
        <v>0</v>
      </c>
      <c r="G33" s="39">
        <f t="shared" si="8"/>
        <v>0</v>
      </c>
      <c r="H33" s="100">
        <f t="shared" si="2"/>
        <v>0</v>
      </c>
      <c r="I33" s="99">
        <f t="shared" si="5"/>
        <v>0</v>
      </c>
      <c r="J33" s="53">
        <v>0</v>
      </c>
      <c r="K33" s="40">
        <v>0</v>
      </c>
      <c r="L33" s="54">
        <f t="shared" si="9"/>
        <v>0</v>
      </c>
      <c r="M33" s="98">
        <f t="shared" si="3"/>
        <v>0</v>
      </c>
      <c r="N33" s="99">
        <f t="shared" si="1"/>
        <v>0</v>
      </c>
      <c r="O33" s="187"/>
    </row>
    <row r="34" spans="1:14" ht="15" customHeight="1">
      <c r="A34" s="24" t="s">
        <v>22</v>
      </c>
      <c r="B34" s="37">
        <v>51</v>
      </c>
      <c r="C34" s="40">
        <v>0</v>
      </c>
      <c r="D34" s="39">
        <f t="shared" si="7"/>
        <v>51</v>
      </c>
      <c r="E34" s="37">
        <v>111</v>
      </c>
      <c r="F34" s="40">
        <v>0</v>
      </c>
      <c r="G34" s="39">
        <f t="shared" si="8"/>
        <v>111</v>
      </c>
      <c r="H34" s="100">
        <f t="shared" si="2"/>
        <v>60</v>
      </c>
      <c r="I34" s="99">
        <f t="shared" si="5"/>
        <v>2.176470588235294</v>
      </c>
      <c r="J34" s="53">
        <v>114</v>
      </c>
      <c r="K34" s="40">
        <v>0</v>
      </c>
      <c r="L34" s="54">
        <f t="shared" si="9"/>
        <v>114</v>
      </c>
      <c r="M34" s="98">
        <f t="shared" si="3"/>
        <v>3</v>
      </c>
      <c r="N34" s="99">
        <f t="shared" si="1"/>
        <v>1.027027027027027</v>
      </c>
    </row>
    <row r="35" spans="1:14" ht="24">
      <c r="A35" s="21" t="s">
        <v>69</v>
      </c>
      <c r="B35" s="37">
        <v>296</v>
      </c>
      <c r="C35" s="40">
        <v>0</v>
      </c>
      <c r="D35" s="39">
        <f t="shared" si="7"/>
        <v>296</v>
      </c>
      <c r="E35" s="37">
        <v>525</v>
      </c>
      <c r="F35" s="40">
        <v>0</v>
      </c>
      <c r="G35" s="39">
        <f t="shared" si="8"/>
        <v>525</v>
      </c>
      <c r="H35" s="100">
        <f t="shared" si="2"/>
        <v>229</v>
      </c>
      <c r="I35" s="99">
        <f t="shared" si="5"/>
        <v>1.7736486486486487</v>
      </c>
      <c r="J35" s="53">
        <v>514</v>
      </c>
      <c r="K35" s="40">
        <v>0</v>
      </c>
      <c r="L35" s="54">
        <f t="shared" si="9"/>
        <v>514</v>
      </c>
      <c r="M35" s="98">
        <f t="shared" si="3"/>
        <v>-11</v>
      </c>
      <c r="N35" s="99">
        <f t="shared" si="1"/>
        <v>0.979047619047619</v>
      </c>
    </row>
    <row r="36" spans="1:14" ht="24">
      <c r="A36" s="21" t="s">
        <v>23</v>
      </c>
      <c r="B36" s="37">
        <v>210</v>
      </c>
      <c r="C36" s="40">
        <v>0</v>
      </c>
      <c r="D36" s="39">
        <f t="shared" si="7"/>
        <v>210</v>
      </c>
      <c r="E36" s="37">
        <v>328</v>
      </c>
      <c r="F36" s="40">
        <v>0</v>
      </c>
      <c r="G36" s="39">
        <f t="shared" si="8"/>
        <v>328</v>
      </c>
      <c r="H36" s="100">
        <f t="shared" si="2"/>
        <v>118</v>
      </c>
      <c r="I36" s="99">
        <f t="shared" si="5"/>
        <v>1.561904761904762</v>
      </c>
      <c r="J36" s="53">
        <v>235</v>
      </c>
      <c r="K36" s="40">
        <v>0</v>
      </c>
      <c r="L36" s="54">
        <f t="shared" si="9"/>
        <v>235</v>
      </c>
      <c r="M36" s="98">
        <f t="shared" si="3"/>
        <v>-93</v>
      </c>
      <c r="N36" s="99">
        <f t="shared" si="1"/>
        <v>0.7164634146341463</v>
      </c>
    </row>
    <row r="37" spans="1:15" ht="24">
      <c r="A37" s="21" t="s">
        <v>82</v>
      </c>
      <c r="B37" s="37">
        <v>0</v>
      </c>
      <c r="C37" s="40">
        <v>0</v>
      </c>
      <c r="D37" s="39">
        <f t="shared" si="7"/>
        <v>0</v>
      </c>
      <c r="E37" s="37">
        <v>0</v>
      </c>
      <c r="F37" s="40">
        <v>0</v>
      </c>
      <c r="G37" s="39">
        <f t="shared" si="8"/>
        <v>0</v>
      </c>
      <c r="H37" s="100">
        <f t="shared" si="2"/>
        <v>0</v>
      </c>
      <c r="I37" s="99">
        <f t="shared" si="5"/>
        <v>0</v>
      </c>
      <c r="J37" s="53">
        <v>279</v>
      </c>
      <c r="K37" s="40">
        <v>0</v>
      </c>
      <c r="L37" s="110">
        <f>SUM(J37:K37)</f>
        <v>279</v>
      </c>
      <c r="M37" s="98">
        <f t="shared" si="3"/>
        <v>279</v>
      </c>
      <c r="N37" s="99">
        <f t="shared" si="1"/>
        <v>0</v>
      </c>
      <c r="O37" s="86"/>
    </row>
    <row r="38" spans="1:14" ht="15" customHeight="1" thickBot="1">
      <c r="A38" s="25" t="s">
        <v>24</v>
      </c>
      <c r="B38" s="41">
        <v>0</v>
      </c>
      <c r="C38" s="42">
        <v>0</v>
      </c>
      <c r="D38" s="39">
        <f t="shared" si="7"/>
        <v>0</v>
      </c>
      <c r="E38" s="41">
        <v>0</v>
      </c>
      <c r="F38" s="42">
        <v>0</v>
      </c>
      <c r="G38" s="39">
        <f t="shared" si="8"/>
        <v>0</v>
      </c>
      <c r="H38" s="101">
        <f t="shared" si="2"/>
        <v>0</v>
      </c>
      <c r="I38" s="102">
        <f t="shared" si="5"/>
        <v>0</v>
      </c>
      <c r="J38" s="56">
        <v>0</v>
      </c>
      <c r="K38" s="42">
        <v>0</v>
      </c>
      <c r="L38" s="54">
        <f t="shared" si="9"/>
        <v>0</v>
      </c>
      <c r="M38" s="104">
        <f t="shared" si="3"/>
        <v>0</v>
      </c>
      <c r="N38" s="102">
        <f t="shared" si="1"/>
        <v>0</v>
      </c>
    </row>
    <row r="39" spans="1:14" ht="15" customHeight="1" thickBot="1">
      <c r="A39" s="26" t="s">
        <v>25</v>
      </c>
      <c r="B39" s="46">
        <f>SUM(B20+B22+B23+B24+B25+B28+B33+B34+B35+B38)</f>
        <v>5297</v>
      </c>
      <c r="C39" s="46">
        <f>SUM(C20+C22+C23+C24+C25+C28+C33+C34+C35+C38)</f>
        <v>0</v>
      </c>
      <c r="D39" s="46">
        <f>SUM(D20+D22+D23+D24+D25+D28+D33+D34+D35+D38)</f>
        <v>5297</v>
      </c>
      <c r="E39" s="46">
        <v>5335</v>
      </c>
      <c r="F39" s="46">
        <f>SUM(F20+F21+F24+F25+F28+F34+F35)</f>
        <v>0</v>
      </c>
      <c r="G39" s="46">
        <v>5335</v>
      </c>
      <c r="H39" s="43">
        <f t="shared" si="2"/>
        <v>38</v>
      </c>
      <c r="I39" s="112">
        <f t="shared" si="5"/>
        <v>1.0071738720030206</v>
      </c>
      <c r="J39" s="44">
        <v>5538</v>
      </c>
      <c r="K39" s="44">
        <f>SUM(K20+K21+K24+K25+K28+K34+K35)</f>
        <v>0</v>
      </c>
      <c r="L39" s="44">
        <v>5538</v>
      </c>
      <c r="M39" s="43">
        <f t="shared" si="3"/>
        <v>203</v>
      </c>
      <c r="N39" s="112">
        <f t="shared" si="1"/>
        <v>1.0380506091846298</v>
      </c>
    </row>
    <row r="40" spans="1:14" ht="15" customHeight="1" thickBot="1">
      <c r="A40" s="26" t="s">
        <v>26</v>
      </c>
      <c r="B40" s="43">
        <f>B19-B39</f>
        <v>0</v>
      </c>
      <c r="C40" s="44">
        <f>C19-C39</f>
        <v>0</v>
      </c>
      <c r="D40" s="47">
        <f>SUM(B40:C40)</f>
        <v>0</v>
      </c>
      <c r="E40" s="43">
        <f>E19-E39</f>
        <v>0</v>
      </c>
      <c r="F40" s="44">
        <f>F19-F39</f>
        <v>0</v>
      </c>
      <c r="G40" s="47">
        <f>SUM(E40:F40)</f>
        <v>0</v>
      </c>
      <c r="H40" s="43">
        <f>+E40-B40</f>
        <v>0</v>
      </c>
      <c r="I40" s="112"/>
      <c r="J40" s="43">
        <f>J19-J39</f>
        <v>0</v>
      </c>
      <c r="K40" s="44">
        <f>K19-K39</f>
        <v>0</v>
      </c>
      <c r="L40" s="47">
        <f>SUM(J40:K40)</f>
        <v>0</v>
      </c>
      <c r="M40" s="43"/>
      <c r="N40" s="112"/>
    </row>
    <row r="41" spans="1:14" ht="24.75" thickBot="1">
      <c r="A41" s="26" t="s">
        <v>34</v>
      </c>
      <c r="B41" s="176">
        <v>0</v>
      </c>
      <c r="C41" s="177"/>
      <c r="D41" s="178"/>
      <c r="E41" s="171">
        <v>0</v>
      </c>
      <c r="F41" s="174"/>
      <c r="G41" s="175"/>
      <c r="H41" s="43"/>
      <c r="I41" s="112"/>
      <c r="J41" s="171">
        <v>0</v>
      </c>
      <c r="K41" s="172"/>
      <c r="L41" s="173"/>
      <c r="M41" s="43"/>
      <c r="N41" s="112"/>
    </row>
    <row r="42" spans="1:9" ht="21.75" customHeight="1" thickBot="1">
      <c r="A42" s="27" t="s">
        <v>45</v>
      </c>
      <c r="B42" s="190"/>
      <c r="C42" s="191"/>
      <c r="D42" s="191"/>
      <c r="E42" s="167">
        <f>+E41+F41</f>
        <v>0</v>
      </c>
      <c r="F42" s="168"/>
      <c r="G42" s="169"/>
      <c r="H42" s="86"/>
      <c r="I42" s="86"/>
    </row>
    <row r="43" spans="1:9" ht="14.25" customHeight="1">
      <c r="A43" s="2"/>
      <c r="H43" s="90"/>
      <c r="I43" s="86"/>
    </row>
    <row r="44" ht="14.25" customHeight="1">
      <c r="A44" s="2"/>
    </row>
    <row r="45" spans="1:10" ht="14.25" customHeight="1" thickBot="1">
      <c r="A45" s="90" t="s">
        <v>50</v>
      </c>
      <c r="B45" s="170" t="s">
        <v>83</v>
      </c>
      <c r="C45" s="170"/>
      <c r="D45" s="170"/>
      <c r="E45" s="170"/>
      <c r="F45" s="170"/>
      <c r="G45" s="170"/>
      <c r="H45" s="170"/>
      <c r="I45" s="170"/>
      <c r="J45" t="s">
        <v>27</v>
      </c>
    </row>
    <row r="46" spans="1:10" ht="14.25" customHeight="1">
      <c r="A46" s="192" t="s">
        <v>33</v>
      </c>
      <c r="B46" s="195" t="s">
        <v>86</v>
      </c>
      <c r="C46" s="156" t="s">
        <v>85</v>
      </c>
      <c r="D46" s="157"/>
      <c r="E46" s="157"/>
      <c r="F46" s="157"/>
      <c r="G46" s="157"/>
      <c r="H46" s="157"/>
      <c r="I46" s="158"/>
      <c r="J46" s="153" t="s">
        <v>87</v>
      </c>
    </row>
    <row r="47" spans="1:10" ht="14.25" customHeight="1">
      <c r="A47" s="193"/>
      <c r="B47" s="196"/>
      <c r="C47" s="182" t="s">
        <v>31</v>
      </c>
      <c r="D47" s="179" t="s">
        <v>32</v>
      </c>
      <c r="E47" s="180"/>
      <c r="F47" s="180"/>
      <c r="G47" s="180"/>
      <c r="H47" s="180"/>
      <c r="I47" s="181"/>
      <c r="J47" s="154"/>
    </row>
    <row r="48" spans="1:10" ht="14.25" customHeight="1">
      <c r="A48" s="194"/>
      <c r="B48" s="197"/>
      <c r="C48" s="183"/>
      <c r="D48" s="57">
        <v>1</v>
      </c>
      <c r="E48" s="57">
        <v>2</v>
      </c>
      <c r="F48" s="57">
        <v>3</v>
      </c>
      <c r="G48" s="57">
        <v>4</v>
      </c>
      <c r="H48" s="58">
        <v>5</v>
      </c>
      <c r="I48" s="58">
        <v>6</v>
      </c>
      <c r="J48" s="155"/>
    </row>
    <row r="49" spans="1:10" ht="14.25" customHeight="1" thickBot="1">
      <c r="A49" s="59">
        <v>4896</v>
      </c>
      <c r="B49" s="60">
        <v>3088</v>
      </c>
      <c r="C49" s="60">
        <f>SUM(D49:I49)</f>
        <v>235</v>
      </c>
      <c r="D49" s="61">
        <v>111</v>
      </c>
      <c r="E49" s="60">
        <v>72</v>
      </c>
      <c r="F49" s="60">
        <v>52</v>
      </c>
      <c r="G49" s="60">
        <v>0</v>
      </c>
      <c r="H49" s="62">
        <v>0</v>
      </c>
      <c r="I49" s="62">
        <v>0</v>
      </c>
      <c r="J49" s="82">
        <f>A49-B49-C49</f>
        <v>1573</v>
      </c>
    </row>
    <row r="50" spans="1:13" ht="14.25" customHeight="1">
      <c r="A50" s="2"/>
      <c r="M50" s="86"/>
    </row>
    <row r="51" ht="14.25" customHeight="1">
      <c r="A51" s="90"/>
    </row>
    <row r="52" spans="1:12" ht="14.25" customHeight="1" thickBot="1">
      <c r="A52" s="170" t="s">
        <v>59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</row>
    <row r="53" spans="1:12" ht="23.25" customHeight="1">
      <c r="A53" s="160" t="s">
        <v>35</v>
      </c>
      <c r="B53" s="162" t="s">
        <v>88</v>
      </c>
      <c r="C53" s="164" t="s">
        <v>84</v>
      </c>
      <c r="D53" s="165"/>
      <c r="E53" s="165"/>
      <c r="F53" s="166"/>
      <c r="G53" s="162" t="s">
        <v>94</v>
      </c>
      <c r="H53" s="188" t="s">
        <v>46</v>
      </c>
      <c r="I53" s="146" t="s">
        <v>89</v>
      </c>
      <c r="J53" s="147"/>
      <c r="K53" s="147"/>
      <c r="L53" s="148"/>
    </row>
    <row r="54" spans="1:12" ht="23.25" thickBot="1">
      <c r="A54" s="161"/>
      <c r="B54" s="163"/>
      <c r="C54" s="63" t="s">
        <v>71</v>
      </c>
      <c r="D54" s="64" t="s">
        <v>36</v>
      </c>
      <c r="E54" s="64" t="s">
        <v>37</v>
      </c>
      <c r="F54" s="65" t="s">
        <v>72</v>
      </c>
      <c r="G54" s="163"/>
      <c r="H54" s="189"/>
      <c r="I54" s="63" t="s">
        <v>90</v>
      </c>
      <c r="J54" s="64" t="s">
        <v>36</v>
      </c>
      <c r="K54" s="64" t="s">
        <v>37</v>
      </c>
      <c r="L54" s="83" t="s">
        <v>91</v>
      </c>
    </row>
    <row r="55" spans="1:12" ht="14.25" customHeight="1">
      <c r="A55" s="4" t="s">
        <v>38</v>
      </c>
      <c r="B55" s="105">
        <f>B56+B57+B58+B59</f>
        <v>0</v>
      </c>
      <c r="C55" s="69" t="s">
        <v>39</v>
      </c>
      <c r="D55" s="69" t="s">
        <v>39</v>
      </c>
      <c r="E55" s="69" t="s">
        <v>39</v>
      </c>
      <c r="F55" s="70" t="s">
        <v>39</v>
      </c>
      <c r="G55" s="105">
        <f>G56+G57+G58+G59</f>
        <v>0</v>
      </c>
      <c r="H55" s="94" t="s">
        <v>39</v>
      </c>
      <c r="I55" s="69" t="s">
        <v>39</v>
      </c>
      <c r="J55" s="69" t="s">
        <v>39</v>
      </c>
      <c r="K55" s="69" t="s">
        <v>39</v>
      </c>
      <c r="L55" s="71" t="s">
        <v>39</v>
      </c>
    </row>
    <row r="56" spans="1:12" ht="14.25" customHeight="1">
      <c r="A56" s="5" t="s">
        <v>40</v>
      </c>
      <c r="B56" s="92">
        <v>0</v>
      </c>
      <c r="C56" s="66">
        <v>326.03</v>
      </c>
      <c r="D56" s="66">
        <v>0</v>
      </c>
      <c r="E56" s="66">
        <v>0</v>
      </c>
      <c r="F56" s="67">
        <f>+C56+D56-E56</f>
        <v>326.03</v>
      </c>
      <c r="G56" s="92">
        <v>0</v>
      </c>
      <c r="H56" s="95">
        <f>+G56-F56</f>
        <v>-326.03</v>
      </c>
      <c r="I56" s="66">
        <f>F56</f>
        <v>326.03</v>
      </c>
      <c r="J56" s="66">
        <v>0</v>
      </c>
      <c r="K56" s="66">
        <v>100</v>
      </c>
      <c r="L56" s="68">
        <f>+I56+J56-K56</f>
        <v>226.02999999999997</v>
      </c>
    </row>
    <row r="57" spans="1:12" ht="14.25" customHeight="1">
      <c r="A57" s="5" t="s">
        <v>41</v>
      </c>
      <c r="B57" s="92">
        <v>0</v>
      </c>
      <c r="C57" s="66">
        <v>887.89</v>
      </c>
      <c r="D57" s="66">
        <v>22</v>
      </c>
      <c r="E57" s="66">
        <v>328</v>
      </c>
      <c r="F57" s="67">
        <f>C57+D57-E57</f>
        <v>581.89</v>
      </c>
      <c r="G57" s="92">
        <v>0</v>
      </c>
      <c r="H57" s="95">
        <f>+G57-F57</f>
        <v>-581.89</v>
      </c>
      <c r="I57" s="66">
        <f>F57</f>
        <v>581.89</v>
      </c>
      <c r="J57" s="66">
        <v>0</v>
      </c>
      <c r="K57" s="66">
        <v>422</v>
      </c>
      <c r="L57" s="68">
        <f>+I57+J57-K57</f>
        <v>159.89</v>
      </c>
    </row>
    <row r="58" spans="1:12" ht="14.25" customHeight="1">
      <c r="A58" s="5" t="s">
        <v>42</v>
      </c>
      <c r="B58" s="92">
        <v>0</v>
      </c>
      <c r="C58" s="66">
        <v>454</v>
      </c>
      <c r="D58" s="66">
        <v>328</v>
      </c>
      <c r="E58" s="66">
        <v>162</v>
      </c>
      <c r="F58" s="67">
        <f>+C58+D58-E58</f>
        <v>620</v>
      </c>
      <c r="G58" s="92">
        <v>0</v>
      </c>
      <c r="H58" s="95">
        <f>+G58-F58</f>
        <v>-620</v>
      </c>
      <c r="I58" s="66">
        <f>F58</f>
        <v>620</v>
      </c>
      <c r="J58" s="89">
        <v>235</v>
      </c>
      <c r="K58" s="66">
        <v>800</v>
      </c>
      <c r="L58" s="68">
        <f>+I58+J58-K58</f>
        <v>55</v>
      </c>
    </row>
    <row r="59" spans="1:12" s="86" customFormat="1" ht="14.25" customHeight="1">
      <c r="A59" s="91" t="s">
        <v>43</v>
      </c>
      <c r="B59" s="92">
        <v>0</v>
      </c>
      <c r="C59" s="111" t="s">
        <v>70</v>
      </c>
      <c r="D59" s="107" t="s">
        <v>39</v>
      </c>
      <c r="E59" s="107" t="s">
        <v>39</v>
      </c>
      <c r="F59" s="108" t="s">
        <v>39</v>
      </c>
      <c r="G59" s="92">
        <v>0</v>
      </c>
      <c r="H59" s="96" t="s">
        <v>39</v>
      </c>
      <c r="I59" s="107" t="s">
        <v>39</v>
      </c>
      <c r="J59" s="107" t="s">
        <v>39</v>
      </c>
      <c r="K59" s="107" t="s">
        <v>39</v>
      </c>
      <c r="L59" s="109" t="s">
        <v>39</v>
      </c>
    </row>
    <row r="60" spans="1:12" ht="14.25" customHeight="1" thickBot="1">
      <c r="A60" s="6" t="s">
        <v>44</v>
      </c>
      <c r="B60" s="93">
        <v>0</v>
      </c>
      <c r="C60" s="72">
        <v>11</v>
      </c>
      <c r="D60" s="72">
        <v>22</v>
      </c>
      <c r="E60" s="72">
        <v>25</v>
      </c>
      <c r="F60" s="73">
        <f>+C60+D60-E60</f>
        <v>8</v>
      </c>
      <c r="G60" s="93">
        <v>0</v>
      </c>
      <c r="H60" s="97">
        <f>+G60-F60</f>
        <v>-8</v>
      </c>
      <c r="I60" s="72">
        <f>F60</f>
        <v>8</v>
      </c>
      <c r="J60" s="72">
        <v>23</v>
      </c>
      <c r="K60" s="72">
        <v>31</v>
      </c>
      <c r="L60" s="74">
        <f>+I60+J60-K60</f>
        <v>0</v>
      </c>
    </row>
    <row r="61" spans="1:12" ht="14.25" customHeight="1">
      <c r="A61" s="115" t="s">
        <v>99</v>
      </c>
      <c r="B61" s="87"/>
      <c r="C61" s="84"/>
      <c r="D61" s="84"/>
      <c r="E61" s="84"/>
      <c r="F61" s="84"/>
      <c r="G61" s="87"/>
      <c r="H61" s="84"/>
      <c r="I61" s="84"/>
      <c r="J61" s="84"/>
      <c r="K61" s="84"/>
      <c r="L61" s="84"/>
    </row>
    <row r="62" spans="1:12" ht="14.25" customHeight="1">
      <c r="A62" s="115"/>
      <c r="B62" s="87"/>
      <c r="C62" s="84"/>
      <c r="D62" s="84"/>
      <c r="E62" s="84"/>
      <c r="F62" s="84"/>
      <c r="G62" s="87"/>
      <c r="H62" s="84"/>
      <c r="I62" s="84"/>
      <c r="J62" s="84"/>
      <c r="K62" s="84"/>
      <c r="L62" s="84"/>
    </row>
    <row r="63" spans="1:7" ht="14.25" customHeight="1">
      <c r="A63" s="2"/>
      <c r="C63" s="90"/>
      <c r="D63" s="90"/>
      <c r="E63" s="90"/>
      <c r="F63" s="90"/>
      <c r="G63" s="90"/>
    </row>
    <row r="64" ht="14.25" customHeight="1" thickBot="1">
      <c r="A64" s="90"/>
    </row>
    <row r="65" spans="1:12" ht="14.25" customHeight="1">
      <c r="A65" s="212" t="s">
        <v>92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4"/>
    </row>
    <row r="66" spans="1:12" ht="14.25" customHeight="1">
      <c r="A66" s="215" t="s">
        <v>30</v>
      </c>
      <c r="B66" s="216"/>
      <c r="C66" s="216"/>
      <c r="D66" s="216"/>
      <c r="E66" s="216"/>
      <c r="F66" s="7" t="s">
        <v>29</v>
      </c>
      <c r="G66" s="149" t="s">
        <v>47</v>
      </c>
      <c r="H66" s="150"/>
      <c r="I66" s="150"/>
      <c r="J66" s="150"/>
      <c r="K66" s="151"/>
      <c r="L66" s="11" t="s">
        <v>29</v>
      </c>
    </row>
    <row r="67" spans="1:12" s="86" customFormat="1" ht="14.25" customHeight="1">
      <c r="A67" s="199" t="s">
        <v>96</v>
      </c>
      <c r="B67" s="200"/>
      <c r="C67" s="200"/>
      <c r="D67" s="200"/>
      <c r="E67" s="201"/>
      <c r="F67" s="121">
        <v>200</v>
      </c>
      <c r="G67" s="203"/>
      <c r="H67" s="204"/>
      <c r="I67" s="204"/>
      <c r="J67" s="204"/>
      <c r="K67" s="205"/>
      <c r="L67" s="120"/>
    </row>
    <row r="68" spans="1:12" s="86" customFormat="1" ht="14.25" customHeight="1">
      <c r="A68" s="159" t="s">
        <v>97</v>
      </c>
      <c r="B68" s="152"/>
      <c r="C68" s="152"/>
      <c r="D68" s="152"/>
      <c r="E68" s="202"/>
      <c r="F68" s="121">
        <v>300</v>
      </c>
      <c r="G68" s="203"/>
      <c r="H68" s="204"/>
      <c r="I68" s="204"/>
      <c r="J68" s="204"/>
      <c r="K68" s="205"/>
      <c r="L68" s="120"/>
    </row>
    <row r="69" spans="1:12" ht="14.25" customHeight="1" thickBot="1">
      <c r="A69" s="184" t="s">
        <v>98</v>
      </c>
      <c r="B69" s="185"/>
      <c r="C69" s="185"/>
      <c r="D69" s="185"/>
      <c r="E69" s="198"/>
      <c r="F69" s="122">
        <v>300</v>
      </c>
      <c r="G69" s="118"/>
      <c r="H69" s="116"/>
      <c r="I69" s="116"/>
      <c r="J69" s="116"/>
      <c r="K69" s="117"/>
      <c r="L69" s="119"/>
    </row>
    <row r="70" spans="1:12" ht="14.25" customHeight="1" thickBot="1">
      <c r="A70" s="206" t="s">
        <v>51</v>
      </c>
      <c r="B70" s="207"/>
      <c r="C70" s="207"/>
      <c r="D70" s="207"/>
      <c r="E70" s="208"/>
      <c r="F70" s="85">
        <f>SUM(F67:F69)</f>
        <v>800</v>
      </c>
      <c r="G70" s="209" t="s">
        <v>51</v>
      </c>
      <c r="H70" s="210"/>
      <c r="I70" s="210"/>
      <c r="J70" s="210"/>
      <c r="K70" s="210"/>
      <c r="L70" s="19">
        <v>0</v>
      </c>
    </row>
    <row r="71" spans="1:12" ht="14.25" customHeight="1">
      <c r="A71" s="8"/>
      <c r="B71" s="8"/>
      <c r="C71" s="8"/>
      <c r="D71" s="8"/>
      <c r="E71" s="8"/>
      <c r="F71" s="9"/>
      <c r="G71" s="10"/>
      <c r="H71" s="10"/>
      <c r="I71" s="10"/>
      <c r="J71" s="10"/>
      <c r="K71" s="10"/>
      <c r="L71" s="9"/>
    </row>
    <row r="72" spans="1:12" ht="14.25" customHeight="1">
      <c r="A72" s="8"/>
      <c r="B72" s="8"/>
      <c r="C72" s="8"/>
      <c r="D72" s="8"/>
      <c r="E72" s="8"/>
      <c r="F72" s="9"/>
      <c r="G72" s="10"/>
      <c r="H72" s="10"/>
      <c r="I72" s="10"/>
      <c r="J72" s="10"/>
      <c r="K72" s="10"/>
      <c r="L72" s="9"/>
    </row>
    <row r="73" ht="12.75">
      <c r="A73" s="2"/>
    </row>
    <row r="75" spans="2:9" ht="12.75">
      <c r="B75" s="211" t="s">
        <v>95</v>
      </c>
      <c r="C75" s="211"/>
      <c r="D75" s="211"/>
      <c r="E75" s="211"/>
      <c r="F75" s="211"/>
      <c r="G75" s="211"/>
      <c r="H75" s="211"/>
      <c r="I75" s="211"/>
    </row>
    <row r="76" spans="2:9" ht="13.5" thickBot="1">
      <c r="B76" s="90"/>
      <c r="C76" s="90"/>
      <c r="D76" s="90"/>
      <c r="E76" s="90"/>
      <c r="F76" s="90"/>
      <c r="G76" s="90"/>
      <c r="H76" s="90"/>
      <c r="I76" s="86"/>
    </row>
    <row r="77" spans="2:9" ht="13.5" thickBot="1">
      <c r="B77" s="12" t="s">
        <v>52</v>
      </c>
      <c r="C77" s="13"/>
      <c r="D77" s="14"/>
      <c r="E77" s="135" t="s">
        <v>53</v>
      </c>
      <c r="F77" s="136"/>
      <c r="G77" s="137"/>
      <c r="H77" s="138" t="s">
        <v>48</v>
      </c>
      <c r="I77" s="139"/>
    </row>
    <row r="78" spans="1:9" ht="12.75">
      <c r="A78" s="86"/>
      <c r="B78" s="75" t="s">
        <v>49</v>
      </c>
      <c r="C78" s="76" t="s">
        <v>54</v>
      </c>
      <c r="D78" s="77" t="s">
        <v>55</v>
      </c>
      <c r="E78" s="75" t="s">
        <v>49</v>
      </c>
      <c r="F78" s="76" t="s">
        <v>54</v>
      </c>
      <c r="G78" s="77" t="s">
        <v>56</v>
      </c>
      <c r="H78" s="140" t="s">
        <v>57</v>
      </c>
      <c r="I78" s="141"/>
    </row>
    <row r="79" spans="2:9" ht="13.5" thickBot="1">
      <c r="B79" s="78">
        <v>2011</v>
      </c>
      <c r="C79" s="79">
        <v>2012</v>
      </c>
      <c r="D79" s="80"/>
      <c r="E79" s="78">
        <v>2011</v>
      </c>
      <c r="F79" s="79">
        <v>2012</v>
      </c>
      <c r="G79" s="80" t="s">
        <v>93</v>
      </c>
      <c r="H79" s="142" t="s">
        <v>60</v>
      </c>
      <c r="I79" s="143"/>
    </row>
    <row r="80" spans="2:9" ht="16.5" customHeight="1" thickBot="1">
      <c r="B80" s="18">
        <v>8.6</v>
      </c>
      <c r="C80" s="16">
        <v>8.7</v>
      </c>
      <c r="D80" s="17">
        <f>SUM(C80-B80)</f>
        <v>0.09999999999999964</v>
      </c>
      <c r="E80" s="15">
        <v>21499</v>
      </c>
      <c r="F80" s="106">
        <f>(L30/(12*C80))*1000</f>
        <v>22250.95785440613</v>
      </c>
      <c r="G80" s="88">
        <f>PRODUCT(F80/E80*100)</f>
        <v>103.49764107356683</v>
      </c>
      <c r="H80" s="144">
        <f>L30</f>
        <v>2323</v>
      </c>
      <c r="I80" s="145"/>
    </row>
    <row r="81" spans="8:9" ht="12.75" customHeight="1">
      <c r="H81" s="134"/>
      <c r="I81" s="134"/>
    </row>
  </sheetData>
  <sheetProtection/>
  <mergeCells count="44">
    <mergeCell ref="A3:N3"/>
    <mergeCell ref="A5:A8"/>
    <mergeCell ref="B5:N5"/>
    <mergeCell ref="H6:I6"/>
    <mergeCell ref="M6:N6"/>
    <mergeCell ref="O22:O23"/>
    <mergeCell ref="O24:O25"/>
    <mergeCell ref="O31:O33"/>
    <mergeCell ref="B41:D41"/>
    <mergeCell ref="E41:G41"/>
    <mergeCell ref="J41:L41"/>
    <mergeCell ref="J46:J48"/>
    <mergeCell ref="C47:C48"/>
    <mergeCell ref="D47:I47"/>
    <mergeCell ref="A52:L52"/>
    <mergeCell ref="B42:D42"/>
    <mergeCell ref="E42:G42"/>
    <mergeCell ref="B45:I45"/>
    <mergeCell ref="A46:A48"/>
    <mergeCell ref="B46:B48"/>
    <mergeCell ref="C46:I46"/>
    <mergeCell ref="H53:H54"/>
    <mergeCell ref="I53:L53"/>
    <mergeCell ref="A65:L65"/>
    <mergeCell ref="A66:E66"/>
    <mergeCell ref="G66:K66"/>
    <mergeCell ref="A53:A54"/>
    <mergeCell ref="B53:B54"/>
    <mergeCell ref="C53:F53"/>
    <mergeCell ref="G53:G54"/>
    <mergeCell ref="H80:I80"/>
    <mergeCell ref="H81:I81"/>
    <mergeCell ref="A70:E70"/>
    <mergeCell ref="G70:K70"/>
    <mergeCell ref="B75:I75"/>
    <mergeCell ref="E77:G77"/>
    <mergeCell ref="H77:I77"/>
    <mergeCell ref="H78:I78"/>
    <mergeCell ref="A69:E69"/>
    <mergeCell ref="A67:E67"/>
    <mergeCell ref="A68:E68"/>
    <mergeCell ref="G67:K67"/>
    <mergeCell ref="G68:K68"/>
    <mergeCell ref="H79:I79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2012-03-15T14:35:10Z</dcterms:modified>
  <cp:category/>
  <cp:version/>
  <cp:contentType/>
  <cp:contentStatus/>
</cp:coreProperties>
</file>