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275" windowWidth="19230" windowHeight="4290" tabRatio="609" activeTab="0"/>
  </bookViews>
  <sheets>
    <sheet name="RK-12-2012-21, př. 2" sheetId="1" r:id="rId1"/>
  </sheets>
  <definedNames/>
  <calcPr fullCalcOnLoad="1"/>
</workbook>
</file>

<file path=xl/sharedStrings.xml><?xml version="1.0" encoding="utf-8"?>
<sst xmlns="http://schemas.openxmlformats.org/spreadsheetml/2006/main" count="145" uniqueCount="103">
  <si>
    <t xml:space="preserve">Hlavní </t>
  </si>
  <si>
    <t>Celkem</t>
  </si>
  <si>
    <t xml:space="preserve">v </t>
  </si>
  <si>
    <t>činnost</t>
  </si>
  <si>
    <t>+/-</t>
  </si>
  <si>
    <t>%</t>
  </si>
  <si>
    <t>Aktivace /sesk.úč. 62/</t>
  </si>
  <si>
    <t>Ostatní výnosy /sesk.úč. 64/</t>
  </si>
  <si>
    <t>Výnosy celkem</t>
  </si>
  <si>
    <t>Spotřeba materiálu /úč. 501/</t>
  </si>
  <si>
    <t>Spotřeba energie /úč. 502/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</si>
  <si>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</si>
  <si>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</si>
  <si>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</si>
  <si>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</si>
  <si>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</si>
  <si>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</si>
  <si>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</si>
  <si>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</si>
  <si>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</si>
  <si>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</si>
  <si>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</si>
  <si>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</si>
  <si>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</si>
  <si>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</si>
  <si>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</si>
  <si>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/v tis. Kč/</t>
  </si>
  <si>
    <t xml:space="preserve">Doplňková </t>
  </si>
  <si>
    <t>v tis.Kč</t>
  </si>
  <si>
    <t>Strojní investice - movitý majetek</t>
  </si>
  <si>
    <t>celkem</t>
  </si>
  <si>
    <t>z toho odpisová skupina:</t>
  </si>
  <si>
    <t>Pořizovací cena majetku</t>
  </si>
  <si>
    <t>Nerozdělený zisk, ztráta minulých let k 31.12.</t>
  </si>
  <si>
    <t>Fondy v tis. Kč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</si>
  <si>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</si>
  <si>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</si>
  <si>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</si>
  <si>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</si>
  <si>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</si>
  <si>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</si>
  <si>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investiční fond</t>
  </si>
  <si>
    <t xml:space="preserve">          provozní prostř.</t>
  </si>
  <si>
    <t>Běžný účet FKSP</t>
  </si>
  <si>
    <t xml:space="preserve">Kumulovaná ztráta </t>
  </si>
  <si>
    <t>Deficit (-) BÚ</t>
  </si>
  <si>
    <t>nemovitý majetek</t>
  </si>
  <si>
    <t>Limit</t>
  </si>
  <si>
    <t>Skutečnost</t>
  </si>
  <si>
    <t xml:space="preserve"> </t>
  </si>
  <si>
    <t>CELKEM</t>
  </si>
  <si>
    <t>Pracovníci</t>
  </si>
  <si>
    <r>
      <t xml:space="preserve">Průměrná mzda </t>
    </r>
    <r>
      <rPr>
        <sz val="8"/>
        <rFont val="Arial CE"/>
        <family val="2"/>
      </rPr>
      <t>(v Kč)</t>
    </r>
  </si>
  <si>
    <t>Návrh</t>
  </si>
  <si>
    <t>Změna + -</t>
  </si>
  <si>
    <t>Index</t>
  </si>
  <si>
    <t>prostředků</t>
  </si>
  <si>
    <t>Ukazatel</t>
  </si>
  <si>
    <t>Bankovní a účetní stav peněžních fondů</t>
  </si>
  <si>
    <t>na platy (v tis. Kč)</t>
  </si>
  <si>
    <t>počet stran: 1</t>
  </si>
  <si>
    <t>Krajská knihovna Vysočiny</t>
  </si>
  <si>
    <t>Výnosy z prodeje vlastních výrobků /úč. 601/</t>
  </si>
  <si>
    <t>Výnosy z prodeje služeb /úč. 602/</t>
  </si>
  <si>
    <t>Výnosy z pronájmu /uč. 603/</t>
  </si>
  <si>
    <t>Výnosy z prodaného zboží /úč. 604/</t>
  </si>
  <si>
    <t xml:space="preserve">      z toho: čerpání fondů /úč.648/</t>
  </si>
  <si>
    <t xml:space="preserve">      z toho: tržby z prodeje dlouhod. hmotného majetku /úč. 646/</t>
  </si>
  <si>
    <t>Spotřeba jiných nesklad. dodávek /úč. 503/</t>
  </si>
  <si>
    <t>Odpisy, rezervy a opravné položky         /sesk.úč. 55/</t>
  </si>
  <si>
    <t>Stav k 1.1.2011</t>
  </si>
  <si>
    <t>Stav k 31.12.2011</t>
  </si>
  <si>
    <t>Skutečnost za rok 2010</t>
  </si>
  <si>
    <t>Rozdíl 2011-2010</t>
  </si>
  <si>
    <t>Výnosy z nároků na prostředky z rozpočtů ÚSC /úč. 672/ a /uč. 671/</t>
  </si>
  <si>
    <t>výnosy z úroků /úč. 662/</t>
  </si>
  <si>
    <t>Finanční plán výnosů a nákladů na rok 2012</t>
  </si>
  <si>
    <t>Skutečnost za rok 2011</t>
  </si>
  <si>
    <t>Návrh na rok 2012</t>
  </si>
  <si>
    <t>Rozdíl 2012-2011</t>
  </si>
  <si>
    <t xml:space="preserve">      z toho: nákup drobného dlouhod. hm. Majetku /uč. 558/</t>
  </si>
  <si>
    <t>Odpisový plán 2012</t>
  </si>
  <si>
    <t>Účetní stav 2011</t>
  </si>
  <si>
    <t>Účetní odpisy na rok 2012</t>
  </si>
  <si>
    <t>Oprávky k 1.1.2012</t>
  </si>
  <si>
    <t>Zůstatková cena k 31.12.2012</t>
  </si>
  <si>
    <t>Zůstatek bank.účtu k 1.1.2011</t>
  </si>
  <si>
    <t>Plán 2012</t>
  </si>
  <si>
    <t>Stav k 1.1.2012</t>
  </si>
  <si>
    <t>Stav k 31.12.2012</t>
  </si>
  <si>
    <t>Plán čerpání investičního fondu 2012</t>
  </si>
  <si>
    <t>2012/2011</t>
  </si>
  <si>
    <t>Zůstatek bank.účtu k 31.12.2011</t>
  </si>
  <si>
    <t>Pracovníci, průměrná mzda a limit prostředků na platy 2012</t>
  </si>
  <si>
    <t>Poznámka: Ve finančním plánu promítnuta dotace z rozpočtu města Havlíčkův Brod ve výši 7 150 tis. Kč a mimořádná neivestiní dotace od zřizovatele na úpravy části interiérových prostor ve výši 600 tis. Kč</t>
  </si>
  <si>
    <t>Pracovní stanice RFID</t>
  </si>
  <si>
    <t>Obnova serverů</t>
  </si>
  <si>
    <t>Telefonní ústředna</t>
  </si>
  <si>
    <t xml:space="preserve">Web včetně loga </t>
  </si>
  <si>
    <t>Kuzové zisky /uč. 663/</t>
  </si>
  <si>
    <r>
      <t xml:space="preserve">Tržby z prodeje majetku </t>
    </r>
    <r>
      <rPr>
        <sz val="8"/>
        <rFont val="Arial CE"/>
        <family val="2"/>
      </rPr>
      <t>/sesk.úč.65/</t>
    </r>
  </si>
  <si>
    <r>
      <t xml:space="preserve">Kurzové ztráty </t>
    </r>
    <r>
      <rPr>
        <sz val="8"/>
        <rFont val="Arial CE"/>
        <family val="0"/>
      </rPr>
      <t>/úč. 563/</t>
    </r>
  </si>
  <si>
    <t>RK-12-2012-21,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</si>
</sst>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 horizontal="center" vertical="center"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3" fillId="33" borderId="13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0" fillId="33" borderId="16" xfId="0" applyFont="1" applyFill="1" applyBorder="1" applyAlignment="1">
      <alignment horizontal="centerContinuous"/>
    </xf>
    <xf numFmtId="3" fontId="7" fillId="0" borderId="17" xfId="0" applyNumberFormat="1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centerContinuous" vertical="center"/>
    </xf>
    <xf numFmtId="0" fontId="8" fillId="33" borderId="27" xfId="0" applyFont="1" applyFill="1" applyBorder="1" applyAlignment="1">
      <alignment horizontal="centerContinuous" vertical="center"/>
    </xf>
    <xf numFmtId="0" fontId="8" fillId="33" borderId="28" xfId="0" applyFont="1" applyFill="1" applyBorder="1" applyAlignment="1">
      <alignment horizontal="centerContinuous" vertical="center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3" fontId="7" fillId="0" borderId="21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 vertical="center" wrapText="1"/>
    </xf>
    <xf numFmtId="3" fontId="7" fillId="0" borderId="35" xfId="0" applyNumberFormat="1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0" borderId="29" xfId="0" applyNumberFormat="1" applyFont="1" applyBorder="1" applyAlignment="1">
      <alignment vertical="center" wrapText="1"/>
    </xf>
    <xf numFmtId="3" fontId="7" fillId="0" borderId="30" xfId="0" applyNumberFormat="1" applyFont="1" applyBorder="1" applyAlignment="1">
      <alignment vertical="center" wrapText="1"/>
    </xf>
    <xf numFmtId="3" fontId="8" fillId="33" borderId="25" xfId="0" applyNumberFormat="1" applyFont="1" applyFill="1" applyBorder="1" applyAlignment="1">
      <alignment vertical="center" wrapText="1"/>
    </xf>
    <xf numFmtId="3" fontId="8" fillId="33" borderId="36" xfId="0" applyNumberFormat="1" applyFont="1" applyFill="1" applyBorder="1" applyAlignment="1">
      <alignment vertical="center" wrapText="1"/>
    </xf>
    <xf numFmtId="3" fontId="8" fillId="33" borderId="37" xfId="0" applyNumberFormat="1" applyFont="1" applyFill="1" applyBorder="1" applyAlignment="1">
      <alignment vertical="center" wrapText="1"/>
    </xf>
    <xf numFmtId="3" fontId="7" fillId="0" borderId="38" xfId="0" applyNumberFormat="1" applyFont="1" applyBorder="1" applyAlignment="1">
      <alignment vertical="center" wrapText="1"/>
    </xf>
    <xf numFmtId="3" fontId="8" fillId="33" borderId="14" xfId="0" applyNumberFormat="1" applyFont="1" applyFill="1" applyBorder="1" applyAlignment="1">
      <alignment vertical="center" wrapText="1"/>
    </xf>
    <xf numFmtId="3" fontId="8" fillId="33" borderId="39" xfId="0" applyNumberFormat="1" applyFont="1" applyFill="1" applyBorder="1" applyAlignment="1">
      <alignment vertical="center" wrapText="1"/>
    </xf>
    <xf numFmtId="0" fontId="8" fillId="33" borderId="40" xfId="0" applyFont="1" applyFill="1" applyBorder="1" applyAlignment="1">
      <alignment horizontal="centerContinuous" vertical="center"/>
    </xf>
    <xf numFmtId="0" fontId="7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 quotePrefix="1">
      <alignment horizontal="center"/>
    </xf>
    <xf numFmtId="3" fontId="7" fillId="0" borderId="45" xfId="0" applyNumberFormat="1" applyFont="1" applyBorder="1" applyAlignment="1">
      <alignment vertical="center" wrapText="1"/>
    </xf>
    <xf numFmtId="3" fontId="7" fillId="0" borderId="46" xfId="0" applyNumberFormat="1" applyFont="1" applyBorder="1" applyAlignment="1">
      <alignment vertical="center" wrapText="1"/>
    </xf>
    <xf numFmtId="3" fontId="7" fillId="0" borderId="41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0" fontId="8" fillId="33" borderId="12" xfId="48" applyFont="1" applyFill="1" applyBorder="1" applyAlignment="1">
      <alignment horizontal="center" vertical="center"/>
      <protection/>
    </xf>
    <xf numFmtId="0" fontId="8" fillId="33" borderId="47" xfId="48" applyFont="1" applyFill="1" applyBorder="1" applyAlignment="1">
      <alignment horizontal="center" vertical="center"/>
      <protection/>
    </xf>
    <xf numFmtId="3" fontId="8" fillId="0" borderId="23" xfId="48" applyNumberFormat="1" applyFont="1" applyBorder="1" applyAlignment="1">
      <alignment horizontal="center" vertical="center"/>
      <protection/>
    </xf>
    <xf numFmtId="3" fontId="8" fillId="0" borderId="18" xfId="48" applyNumberFormat="1" applyFont="1" applyBorder="1" applyAlignment="1">
      <alignment horizontal="right" vertical="center"/>
      <protection/>
    </xf>
    <xf numFmtId="3" fontId="8" fillId="0" borderId="48" xfId="48" applyNumberFormat="1" applyFont="1" applyBorder="1" applyAlignment="1">
      <alignment horizontal="right" vertical="center"/>
      <protection/>
    </xf>
    <xf numFmtId="3" fontId="8" fillId="0" borderId="49" xfId="48" applyNumberFormat="1" applyFont="1" applyBorder="1" applyAlignment="1">
      <alignment horizontal="right" vertical="center"/>
      <protection/>
    </xf>
    <xf numFmtId="0" fontId="5" fillId="33" borderId="32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/>
    </xf>
    <xf numFmtId="3" fontId="8" fillId="0" borderId="47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3" fontId="8" fillId="0" borderId="19" xfId="48" applyNumberFormat="1" applyFont="1" applyBorder="1" applyAlignment="1">
      <alignment horizontal="right" vertical="center"/>
      <protection/>
    </xf>
    <xf numFmtId="0" fontId="5" fillId="33" borderId="33" xfId="0" applyFont="1" applyFill="1" applyBorder="1" applyAlignment="1">
      <alignment horizontal="center" vertical="center" wrapText="1"/>
    </xf>
    <xf numFmtId="3" fontId="8" fillId="33" borderId="51" xfId="0" applyNumberFormat="1" applyFont="1" applyFill="1" applyBorder="1" applyAlignment="1">
      <alignment vertical="center" wrapText="1"/>
    </xf>
    <xf numFmtId="3" fontId="8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8" fillId="0" borderId="0" xfId="0" applyNumberFormat="1" applyFont="1" applyFill="1" applyBorder="1" applyAlignment="1">
      <alignment/>
    </xf>
    <xf numFmtId="2" fontId="7" fillId="0" borderId="19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3" xfId="0" applyFont="1" applyBorder="1" applyAlignment="1">
      <alignment/>
    </xf>
    <xf numFmtId="0" fontId="3" fillId="0" borderId="10" xfId="0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28" xfId="0" applyNumberFormat="1" applyFont="1" applyFill="1" applyBorder="1" applyAlignment="1" quotePrefix="1">
      <alignment horizontal="center"/>
    </xf>
    <xf numFmtId="3" fontId="8" fillId="0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 quotePrefix="1">
      <alignment horizontal="center"/>
    </xf>
    <xf numFmtId="3" fontId="8" fillId="0" borderId="19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 vertical="center" wrapText="1"/>
    </xf>
    <xf numFmtId="10" fontId="8" fillId="0" borderId="13" xfId="0" applyNumberFormat="1" applyFont="1" applyFill="1" applyBorder="1" applyAlignment="1">
      <alignment vertical="center" wrapText="1"/>
    </xf>
    <xf numFmtId="3" fontId="8" fillId="0" borderId="22" xfId="0" applyNumberFormat="1" applyFont="1" applyFill="1" applyBorder="1" applyAlignment="1">
      <alignment vertical="center" wrapText="1"/>
    </xf>
    <xf numFmtId="3" fontId="8" fillId="0" borderId="29" xfId="0" applyNumberFormat="1" applyFont="1" applyFill="1" applyBorder="1" applyAlignment="1">
      <alignment vertical="center" wrapText="1"/>
    </xf>
    <xf numFmtId="10" fontId="8" fillId="0" borderId="31" xfId="0" applyNumberFormat="1" applyFont="1" applyFill="1" applyBorder="1" applyAlignment="1">
      <alignment vertical="center" wrapText="1"/>
    </xf>
    <xf numFmtId="10" fontId="8" fillId="0" borderId="46" xfId="0" applyNumberFormat="1" applyFont="1" applyFill="1" applyBorder="1" applyAlignment="1">
      <alignment vertical="center" wrapText="1"/>
    </xf>
    <xf numFmtId="3" fontId="8" fillId="0" borderId="21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8" fillId="0" borderId="12" xfId="0" applyNumberFormat="1" applyFont="1" applyFill="1" applyBorder="1" applyAlignment="1" quotePrefix="1">
      <alignment horizontal="center"/>
    </xf>
    <xf numFmtId="3" fontId="8" fillId="0" borderId="52" xfId="0" applyNumberFormat="1" applyFont="1" applyFill="1" applyBorder="1" applyAlignment="1" quotePrefix="1">
      <alignment horizontal="center"/>
    </xf>
    <xf numFmtId="3" fontId="8" fillId="0" borderId="46" xfId="0" applyNumberFormat="1" applyFont="1" applyFill="1" applyBorder="1" applyAlignment="1" quotePrefix="1">
      <alignment horizontal="center"/>
    </xf>
    <xf numFmtId="3" fontId="7" fillId="0" borderId="46" xfId="0" applyNumberFormat="1" applyFont="1" applyFill="1" applyBorder="1" applyAlignment="1">
      <alignment vertical="center" wrapText="1"/>
    </xf>
    <xf numFmtId="0" fontId="3" fillId="0" borderId="53" xfId="0" applyFont="1" applyFill="1" applyBorder="1" applyAlignment="1">
      <alignment/>
    </xf>
    <xf numFmtId="10" fontId="8" fillId="33" borderId="20" xfId="0" applyNumberFormat="1" applyFont="1" applyFill="1" applyBorder="1" applyAlignment="1">
      <alignment vertical="center" wrapText="1"/>
    </xf>
    <xf numFmtId="0" fontId="7" fillId="0" borderId="54" xfId="0" applyFont="1" applyBorder="1" applyAlignment="1">
      <alignment horizontal="left"/>
    </xf>
    <xf numFmtId="3" fontId="5" fillId="0" borderId="0" xfId="0" applyNumberFormat="1" applyFont="1" applyAlignment="1">
      <alignment/>
    </xf>
    <xf numFmtId="3" fontId="8" fillId="33" borderId="55" xfId="0" applyNumberFormat="1" applyFont="1" applyFill="1" applyBorder="1" applyAlignment="1">
      <alignment vertical="center" wrapText="1"/>
    </xf>
    <xf numFmtId="3" fontId="8" fillId="33" borderId="20" xfId="0" applyNumberFormat="1" applyFont="1" applyFill="1" applyBorder="1" applyAlignment="1">
      <alignment vertical="center" wrapText="1"/>
    </xf>
    <xf numFmtId="3" fontId="8" fillId="33" borderId="56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Continuous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33" xfId="0" applyFont="1" applyBorder="1" applyAlignment="1">
      <alignment/>
    </xf>
    <xf numFmtId="0" fontId="4" fillId="33" borderId="24" xfId="0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60" xfId="0" applyNumberFormat="1" applyBorder="1" applyAlignment="1">
      <alignment/>
    </xf>
    <xf numFmtId="0" fontId="7" fillId="0" borderId="61" xfId="0" applyFont="1" applyBorder="1" applyAlignment="1">
      <alignment horizontal="left"/>
    </xf>
    <xf numFmtId="0" fontId="0" fillId="0" borderId="61" xfId="0" applyBorder="1" applyAlignment="1">
      <alignment horizontal="left"/>
    </xf>
    <xf numFmtId="0" fontId="7" fillId="0" borderId="38" xfId="0" applyFont="1" applyBorder="1" applyAlignment="1">
      <alignment horizontal="right"/>
    </xf>
    <xf numFmtId="3" fontId="0" fillId="0" borderId="62" xfId="0" applyNumberFormat="1" applyBorder="1" applyAlignment="1">
      <alignment/>
    </xf>
    <xf numFmtId="3" fontId="0" fillId="0" borderId="38" xfId="0" applyNumberFormat="1" applyFont="1" applyBorder="1" applyAlignment="1">
      <alignment/>
    </xf>
    <xf numFmtId="3" fontId="7" fillId="0" borderId="61" xfId="0" applyNumberFormat="1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 wrapText="1"/>
    </xf>
    <xf numFmtId="0" fontId="0" fillId="0" borderId="54" xfId="0" applyFont="1" applyBorder="1" applyAlignment="1">
      <alignment/>
    </xf>
    <xf numFmtId="10" fontId="8" fillId="33" borderId="13" xfId="0" applyNumberFormat="1" applyFont="1" applyFill="1" applyBorder="1" applyAlignment="1">
      <alignment vertical="center" wrapText="1"/>
    </xf>
    <xf numFmtId="3" fontId="7" fillId="0" borderId="38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12" xfId="0" applyNumberFormat="1" applyFont="1" applyBorder="1" applyAlignment="1">
      <alignment vertical="center" wrapText="1"/>
    </xf>
    <xf numFmtId="0" fontId="7" fillId="0" borderId="19" xfId="0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3" fontId="8" fillId="33" borderId="25" xfId="0" applyNumberFormat="1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63" xfId="0" applyFont="1" applyFill="1" applyBorder="1" applyAlignment="1">
      <alignment horizontal="center"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9" xfId="0" applyFont="1" applyBorder="1" applyAlignment="1">
      <alignment/>
    </xf>
    <xf numFmtId="0" fontId="8" fillId="33" borderId="58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3" fontId="8" fillId="33" borderId="26" xfId="0" applyNumberFormat="1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67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0" borderId="57" xfId="0" applyFont="1" applyBorder="1" applyAlignment="1">
      <alignment vertical="center"/>
    </xf>
    <xf numFmtId="0" fontId="8" fillId="33" borderId="54" xfId="48" applyFont="1" applyFill="1" applyBorder="1" applyAlignment="1">
      <alignment horizontal="center" vertical="center"/>
      <protection/>
    </xf>
    <xf numFmtId="0" fontId="7" fillId="0" borderId="70" xfId="0" applyFont="1" applyBorder="1" applyAlignment="1">
      <alignment horizontal="center" vertical="center"/>
    </xf>
    <xf numFmtId="0" fontId="8" fillId="33" borderId="71" xfId="48" applyFont="1" applyFill="1" applyBorder="1" applyAlignment="1">
      <alignment horizontal="center" vertical="center" wrapText="1"/>
      <protection/>
    </xf>
    <xf numFmtId="0" fontId="7" fillId="0" borderId="72" xfId="0" applyFont="1" applyBorder="1" applyAlignment="1">
      <alignment wrapText="1"/>
    </xf>
    <xf numFmtId="0" fontId="7" fillId="0" borderId="45" xfId="0" applyFont="1" applyBorder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" fontId="4" fillId="33" borderId="47" xfId="0" applyNumberFormat="1" applyFont="1" applyFill="1" applyBorder="1" applyAlignment="1">
      <alignment horizontal="left" vertical="center"/>
    </xf>
    <xf numFmtId="3" fontId="4" fillId="33" borderId="62" xfId="0" applyNumberFormat="1" applyFont="1" applyFill="1" applyBorder="1" applyAlignment="1">
      <alignment horizontal="left" vertical="center"/>
    </xf>
    <xf numFmtId="3" fontId="4" fillId="33" borderId="60" xfId="0" applyNumberFormat="1" applyFont="1" applyFill="1" applyBorder="1" applyAlignment="1">
      <alignment horizontal="left" vertical="center"/>
    </xf>
    <xf numFmtId="3" fontId="4" fillId="33" borderId="22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59" xfId="0" applyFont="1" applyBorder="1" applyAlignment="1">
      <alignment horizontal="center"/>
    </xf>
    <xf numFmtId="3" fontId="3" fillId="33" borderId="59" xfId="0" applyNumberFormat="1" applyFont="1" applyFill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8" fillId="33" borderId="73" xfId="48" applyFont="1" applyFill="1" applyBorder="1" applyAlignment="1">
      <alignment horizontal="center" vertical="center" wrapText="1"/>
      <protection/>
    </xf>
    <xf numFmtId="0" fontId="7" fillId="0" borderId="7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33" borderId="75" xfId="48" applyFont="1" applyFill="1" applyBorder="1" applyAlignment="1">
      <alignment horizontal="center" vertical="center" wrapText="1"/>
      <protection/>
    </xf>
    <xf numFmtId="0" fontId="7" fillId="0" borderId="7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8" fillId="33" borderId="47" xfId="48" applyFont="1" applyFill="1" applyBorder="1" applyAlignment="1">
      <alignment horizontal="left" vertical="center"/>
      <protection/>
    </xf>
    <xf numFmtId="0" fontId="8" fillId="33" borderId="62" xfId="48" applyFont="1" applyFill="1" applyBorder="1" applyAlignment="1">
      <alignment horizontal="left" vertical="center"/>
      <protection/>
    </xf>
    <xf numFmtId="0" fontId="8" fillId="33" borderId="60" xfId="48" applyFont="1" applyFill="1" applyBorder="1" applyAlignment="1">
      <alignment horizontal="left" vertical="center"/>
      <protection/>
    </xf>
    <xf numFmtId="0" fontId="0" fillId="0" borderId="23" xfId="0" applyBorder="1" applyAlignment="1">
      <alignment horizontal="left"/>
    </xf>
    <xf numFmtId="0" fontId="0" fillId="0" borderId="77" xfId="0" applyBorder="1" applyAlignment="1">
      <alignment horizontal="left"/>
    </xf>
    <xf numFmtId="0" fontId="4" fillId="0" borderId="25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7" fillId="0" borderId="23" xfId="0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5" fillId="0" borderId="67" xfId="0" applyFont="1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0" borderId="47" xfId="0" applyBorder="1" applyAlignment="1">
      <alignment horizontal="left"/>
    </xf>
    <xf numFmtId="0" fontId="0" fillId="0" borderId="62" xfId="0" applyBorder="1" applyAlignment="1">
      <alignment horizontal="left"/>
    </xf>
    <xf numFmtId="0" fontId="5" fillId="0" borderId="65" xfId="0" applyFont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8" fillId="33" borderId="78" xfId="48" applyFont="1" applyFill="1" applyBorder="1" applyAlignment="1">
      <alignment horizontal="center" vertical="center"/>
      <protection/>
    </xf>
    <xf numFmtId="0" fontId="8" fillId="33" borderId="15" xfId="48" applyFont="1" applyFill="1" applyBorder="1" applyAlignment="1">
      <alignment horizontal="center" vertical="center"/>
      <protection/>
    </xf>
    <xf numFmtId="0" fontId="8" fillId="33" borderId="79" xfId="48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0" fontId="4" fillId="0" borderId="5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64" fontId="8" fillId="0" borderId="25" xfId="0" applyNumberFormat="1" applyFont="1" applyFill="1" applyBorder="1" applyAlignment="1">
      <alignment horizontal="center"/>
    </xf>
    <xf numFmtId="164" fontId="8" fillId="0" borderId="39" xfId="0" applyNumberFormat="1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RK Odpisový plán na rok 200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34.375" style="0" customWidth="1"/>
    <col min="2" max="2" width="9.75390625" style="2" customWidth="1"/>
    <col min="3" max="3" width="9.625" style="2" customWidth="1"/>
    <col min="4" max="7" width="9.75390625" style="2" customWidth="1"/>
    <col min="8" max="8" width="8.75390625" style="2" customWidth="1"/>
    <col min="9" max="9" width="9.375" style="0" customWidth="1"/>
    <col min="10" max="10" width="10.25390625" style="0" customWidth="1"/>
    <col min="14" max="14" width="10.125" style="0" customWidth="1"/>
    <col min="15" max="15" width="9.75390625" style="0" customWidth="1"/>
  </cols>
  <sheetData>
    <row r="1" ht="12.75">
      <c r="L1" s="3" t="s">
        <v>102</v>
      </c>
    </row>
    <row r="2" ht="12.75">
      <c r="L2" s="3" t="s">
        <v>60</v>
      </c>
    </row>
    <row r="3" spans="1:14" ht="15.75">
      <c r="A3" s="145" t="s">
        <v>76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</row>
    <row r="4" spans="1:14" ht="14.25" customHeight="1" thickBot="1">
      <c r="A4" s="115"/>
      <c r="B4" s="1"/>
      <c r="C4" s="1"/>
      <c r="D4" s="1"/>
      <c r="E4" s="1"/>
      <c r="F4" s="1"/>
      <c r="G4" s="1"/>
      <c r="H4" s="1"/>
      <c r="N4" t="s">
        <v>26</v>
      </c>
    </row>
    <row r="5" spans="1:14" ht="20.25" customHeight="1" thickBot="1">
      <c r="A5" s="146" t="s">
        <v>57</v>
      </c>
      <c r="B5" s="151" t="s">
        <v>61</v>
      </c>
      <c r="C5" s="152"/>
      <c r="D5" s="152"/>
      <c r="E5" s="152"/>
      <c r="F5" s="152"/>
      <c r="G5" s="152" t="s">
        <v>26</v>
      </c>
      <c r="H5" s="152"/>
      <c r="I5" s="152"/>
      <c r="J5" s="153"/>
      <c r="K5" s="153"/>
      <c r="L5" s="153"/>
      <c r="M5" s="153"/>
      <c r="N5" s="154"/>
    </row>
    <row r="6" spans="1:14" ht="12.75">
      <c r="A6" s="147"/>
      <c r="B6" s="27" t="s">
        <v>72</v>
      </c>
      <c r="C6" s="28"/>
      <c r="D6" s="29"/>
      <c r="E6" s="27" t="s">
        <v>77</v>
      </c>
      <c r="F6" s="28"/>
      <c r="G6" s="29"/>
      <c r="H6" s="149" t="s">
        <v>73</v>
      </c>
      <c r="I6" s="150"/>
      <c r="J6" s="28" t="s">
        <v>78</v>
      </c>
      <c r="K6" s="49"/>
      <c r="L6" s="29"/>
      <c r="M6" s="149" t="s">
        <v>79</v>
      </c>
      <c r="N6" s="155"/>
    </row>
    <row r="7" spans="1:14" ht="12.75">
      <c r="A7" s="147"/>
      <c r="B7" s="30" t="s">
        <v>0</v>
      </c>
      <c r="C7" s="31" t="s">
        <v>27</v>
      </c>
      <c r="D7" s="32" t="s">
        <v>1</v>
      </c>
      <c r="E7" s="30" t="s">
        <v>0</v>
      </c>
      <c r="F7" s="31" t="s">
        <v>27</v>
      </c>
      <c r="G7" s="32" t="s">
        <v>1</v>
      </c>
      <c r="H7" s="51" t="s">
        <v>1</v>
      </c>
      <c r="I7" s="51" t="s">
        <v>2</v>
      </c>
      <c r="J7" s="50" t="s">
        <v>0</v>
      </c>
      <c r="K7" s="31" t="s">
        <v>27</v>
      </c>
      <c r="L7" s="32" t="s">
        <v>1</v>
      </c>
      <c r="M7" s="51" t="s">
        <v>1</v>
      </c>
      <c r="N7" s="32" t="s">
        <v>2</v>
      </c>
    </row>
    <row r="8" spans="1:14" ht="13.5" thickBot="1">
      <c r="A8" s="148"/>
      <c r="B8" s="33" t="s">
        <v>3</v>
      </c>
      <c r="C8" s="34" t="s">
        <v>3</v>
      </c>
      <c r="D8" s="35"/>
      <c r="E8" s="33" t="s">
        <v>3</v>
      </c>
      <c r="F8" s="34" t="s">
        <v>3</v>
      </c>
      <c r="G8" s="35"/>
      <c r="H8" s="53" t="s">
        <v>4</v>
      </c>
      <c r="I8" s="79" t="s">
        <v>5</v>
      </c>
      <c r="J8" s="52" t="s">
        <v>3</v>
      </c>
      <c r="K8" s="34" t="s">
        <v>3</v>
      </c>
      <c r="L8" s="35"/>
      <c r="M8" s="53" t="s">
        <v>4</v>
      </c>
      <c r="N8" s="35" t="s">
        <v>5</v>
      </c>
    </row>
    <row r="9" spans="1:14" ht="15" customHeight="1">
      <c r="A9" s="19" t="s">
        <v>62</v>
      </c>
      <c r="B9" s="36">
        <v>0</v>
      </c>
      <c r="C9" s="37">
        <v>0</v>
      </c>
      <c r="D9" s="38">
        <f aca="true" t="shared" si="0" ref="D9:D20">SUM(B9:C9)</f>
        <v>0</v>
      </c>
      <c r="E9" s="36">
        <v>0</v>
      </c>
      <c r="F9" s="37">
        <v>0</v>
      </c>
      <c r="G9" s="38">
        <f>SUM(E9:F9)</f>
        <v>0</v>
      </c>
      <c r="H9" s="96">
        <f>SUM(F9:G9)</f>
        <v>0</v>
      </c>
      <c r="I9" s="97">
        <f aca="true" t="shared" si="1" ref="I9:I39">IF(D9=0,0,+G9/D9)</f>
        <v>0</v>
      </c>
      <c r="J9" s="54">
        <v>0</v>
      </c>
      <c r="K9" s="37">
        <v>0</v>
      </c>
      <c r="L9" s="55">
        <f aca="true" t="shared" si="2" ref="L9:L20">SUM(J9:K9)</f>
        <v>0</v>
      </c>
      <c r="M9" s="96">
        <v>0</v>
      </c>
      <c r="N9" s="97">
        <f aca="true" t="shared" si="3" ref="N9:N41">IF(G9=0,0,+L9/G9)</f>
        <v>0</v>
      </c>
    </row>
    <row r="10" spans="1:14" ht="15" customHeight="1">
      <c r="A10" s="20" t="s">
        <v>63</v>
      </c>
      <c r="B10" s="36">
        <v>871</v>
      </c>
      <c r="C10" s="40">
        <v>0</v>
      </c>
      <c r="D10" s="38">
        <f t="shared" si="0"/>
        <v>871</v>
      </c>
      <c r="E10" s="39">
        <v>899</v>
      </c>
      <c r="F10" s="40">
        <v>0</v>
      </c>
      <c r="G10" s="38">
        <f aca="true" t="shared" si="4" ref="G10:G20">SUM(E10:F10)</f>
        <v>899</v>
      </c>
      <c r="H10" s="98">
        <f aca="true" t="shared" si="5" ref="H10:H39">+G10-D10</f>
        <v>28</v>
      </c>
      <c r="I10" s="97">
        <f t="shared" si="1"/>
        <v>1.032146957520092</v>
      </c>
      <c r="J10" s="46">
        <v>877</v>
      </c>
      <c r="K10" s="40">
        <v>0</v>
      </c>
      <c r="L10" s="55">
        <f t="shared" si="2"/>
        <v>877</v>
      </c>
      <c r="M10" s="98">
        <f aca="true" t="shared" si="6" ref="M10:M40">+L10-G10</f>
        <v>-22</v>
      </c>
      <c r="N10" s="97">
        <f t="shared" si="3"/>
        <v>0.9755283648498332</v>
      </c>
    </row>
    <row r="11" spans="1:14" ht="15" customHeight="1">
      <c r="A11" s="20" t="s">
        <v>64</v>
      </c>
      <c r="B11" s="36">
        <v>0</v>
      </c>
      <c r="C11" s="40">
        <v>0</v>
      </c>
      <c r="D11" s="38">
        <f t="shared" si="0"/>
        <v>0</v>
      </c>
      <c r="E11" s="39">
        <v>0</v>
      </c>
      <c r="F11" s="40">
        <v>0</v>
      </c>
      <c r="G11" s="38">
        <f t="shared" si="4"/>
        <v>0</v>
      </c>
      <c r="H11" s="98">
        <f t="shared" si="5"/>
        <v>0</v>
      </c>
      <c r="I11" s="97">
        <f t="shared" si="1"/>
        <v>0</v>
      </c>
      <c r="J11" s="46">
        <v>0</v>
      </c>
      <c r="K11" s="40">
        <v>0</v>
      </c>
      <c r="L11" s="55">
        <f t="shared" si="2"/>
        <v>0</v>
      </c>
      <c r="M11" s="98"/>
      <c r="N11" s="97">
        <f t="shared" si="3"/>
        <v>0</v>
      </c>
    </row>
    <row r="12" spans="1:14" ht="15" customHeight="1">
      <c r="A12" s="20" t="s">
        <v>65</v>
      </c>
      <c r="B12" s="36">
        <v>0</v>
      </c>
      <c r="C12" s="40">
        <v>18</v>
      </c>
      <c r="D12" s="38">
        <f t="shared" si="0"/>
        <v>18</v>
      </c>
      <c r="E12" s="39">
        <v>0</v>
      </c>
      <c r="F12" s="40">
        <v>24</v>
      </c>
      <c r="G12" s="38">
        <f t="shared" si="4"/>
        <v>24</v>
      </c>
      <c r="H12" s="98">
        <f t="shared" si="5"/>
        <v>6</v>
      </c>
      <c r="I12" s="97">
        <f t="shared" si="1"/>
        <v>1.3333333333333333</v>
      </c>
      <c r="J12" s="46">
        <v>0</v>
      </c>
      <c r="K12" s="40">
        <v>25</v>
      </c>
      <c r="L12" s="55">
        <f t="shared" si="2"/>
        <v>25</v>
      </c>
      <c r="M12" s="98">
        <f t="shared" si="6"/>
        <v>1</v>
      </c>
      <c r="N12" s="97">
        <f t="shared" si="3"/>
        <v>1.0416666666666667</v>
      </c>
    </row>
    <row r="13" spans="1:14" ht="15" customHeight="1">
      <c r="A13" s="20" t="s">
        <v>6</v>
      </c>
      <c r="B13" s="36">
        <v>0</v>
      </c>
      <c r="C13" s="40">
        <v>0</v>
      </c>
      <c r="D13" s="38">
        <f t="shared" si="0"/>
        <v>0</v>
      </c>
      <c r="E13" s="39">
        <v>0</v>
      </c>
      <c r="F13" s="40">
        <v>0</v>
      </c>
      <c r="G13" s="38">
        <f t="shared" si="4"/>
        <v>0</v>
      </c>
      <c r="H13" s="98">
        <f t="shared" si="5"/>
        <v>0</v>
      </c>
      <c r="I13" s="97">
        <f t="shared" si="1"/>
        <v>0</v>
      </c>
      <c r="J13" s="46">
        <v>0</v>
      </c>
      <c r="K13" s="40">
        <v>0</v>
      </c>
      <c r="L13" s="55">
        <f t="shared" si="2"/>
        <v>0</v>
      </c>
      <c r="M13" s="98">
        <f t="shared" si="6"/>
        <v>0</v>
      </c>
      <c r="N13" s="97">
        <f t="shared" si="3"/>
        <v>0</v>
      </c>
    </row>
    <row r="14" spans="1:14" ht="15" customHeight="1">
      <c r="A14" s="20" t="s">
        <v>7</v>
      </c>
      <c r="B14" s="36">
        <v>555</v>
      </c>
      <c r="C14" s="40">
        <v>0</v>
      </c>
      <c r="D14" s="38">
        <f t="shared" si="0"/>
        <v>555</v>
      </c>
      <c r="E14" s="39">
        <v>474</v>
      </c>
      <c r="F14" s="40">
        <v>0</v>
      </c>
      <c r="G14" s="38">
        <f t="shared" si="4"/>
        <v>474</v>
      </c>
      <c r="H14" s="98">
        <f t="shared" si="5"/>
        <v>-81</v>
      </c>
      <c r="I14" s="97">
        <f t="shared" si="1"/>
        <v>0.8540540540540541</v>
      </c>
      <c r="J14" s="46">
        <v>20</v>
      </c>
      <c r="K14" s="40">
        <v>0</v>
      </c>
      <c r="L14" s="55">
        <f t="shared" si="2"/>
        <v>20</v>
      </c>
      <c r="M14" s="98">
        <f t="shared" si="6"/>
        <v>-454</v>
      </c>
      <c r="N14" s="97">
        <f t="shared" si="3"/>
        <v>0.04219409282700422</v>
      </c>
    </row>
    <row r="15" spans="1:14" ht="24">
      <c r="A15" s="20" t="s">
        <v>67</v>
      </c>
      <c r="B15" s="36">
        <v>28</v>
      </c>
      <c r="C15" s="40">
        <v>0</v>
      </c>
      <c r="D15" s="38">
        <f>SUM(B15:C15)</f>
        <v>28</v>
      </c>
      <c r="E15" s="39">
        <v>0</v>
      </c>
      <c r="F15" s="40">
        <v>0</v>
      </c>
      <c r="G15" s="38">
        <f>SUM(E15:F15)</f>
        <v>0</v>
      </c>
      <c r="H15" s="98">
        <f>+G15-D15</f>
        <v>-28</v>
      </c>
      <c r="I15" s="97">
        <f>IF(D15=0,0,+G15/D15)</f>
        <v>0</v>
      </c>
      <c r="J15" s="46">
        <v>0</v>
      </c>
      <c r="K15" s="40">
        <v>0</v>
      </c>
      <c r="L15" s="55">
        <f>SUM(J15:K15)</f>
        <v>0</v>
      </c>
      <c r="M15" s="98">
        <f>+L15-G15</f>
        <v>0</v>
      </c>
      <c r="N15" s="97">
        <f t="shared" si="3"/>
        <v>0</v>
      </c>
    </row>
    <row r="16" spans="1:14" ht="15" customHeight="1">
      <c r="A16" s="20" t="s">
        <v>66</v>
      </c>
      <c r="B16" s="36">
        <v>499</v>
      </c>
      <c r="C16" s="40">
        <v>0</v>
      </c>
      <c r="D16" s="38">
        <f t="shared" si="0"/>
        <v>499</v>
      </c>
      <c r="E16" s="39">
        <v>380</v>
      </c>
      <c r="F16" s="40">
        <v>0</v>
      </c>
      <c r="G16" s="38">
        <f t="shared" si="4"/>
        <v>380</v>
      </c>
      <c r="H16" s="98">
        <f t="shared" si="5"/>
        <v>-119</v>
      </c>
      <c r="I16" s="97">
        <f t="shared" si="1"/>
        <v>0.7615230460921844</v>
      </c>
      <c r="J16" s="46">
        <v>0</v>
      </c>
      <c r="K16" s="40">
        <v>0</v>
      </c>
      <c r="L16" s="55">
        <f t="shared" si="2"/>
        <v>0</v>
      </c>
      <c r="M16" s="98">
        <f t="shared" si="6"/>
        <v>-380</v>
      </c>
      <c r="N16" s="97">
        <f t="shared" si="3"/>
        <v>0</v>
      </c>
    </row>
    <row r="17" spans="1:14" ht="15" customHeight="1">
      <c r="A17" s="126" t="s">
        <v>100</v>
      </c>
      <c r="B17" s="127">
        <v>0</v>
      </c>
      <c r="C17" s="124">
        <v>0</v>
      </c>
      <c r="D17" s="38">
        <f t="shared" si="0"/>
        <v>0</v>
      </c>
      <c r="E17" s="129">
        <v>0</v>
      </c>
      <c r="F17" s="128">
        <v>0</v>
      </c>
      <c r="G17" s="123">
        <v>0</v>
      </c>
      <c r="H17" s="98">
        <f t="shared" si="5"/>
        <v>0</v>
      </c>
      <c r="I17" s="97">
        <f t="shared" si="1"/>
        <v>0</v>
      </c>
      <c r="J17" s="46">
        <v>0</v>
      </c>
      <c r="K17" s="40">
        <v>0</v>
      </c>
      <c r="L17" s="55">
        <f t="shared" si="2"/>
        <v>0</v>
      </c>
      <c r="M17" s="98">
        <f t="shared" si="6"/>
        <v>0</v>
      </c>
      <c r="N17" s="97">
        <f t="shared" si="3"/>
        <v>0</v>
      </c>
    </row>
    <row r="18" spans="1:14" ht="15" customHeight="1">
      <c r="A18" s="110" t="s">
        <v>75</v>
      </c>
      <c r="B18" s="36">
        <v>0</v>
      </c>
      <c r="C18" s="40">
        <v>0</v>
      </c>
      <c r="D18" s="38">
        <f t="shared" si="0"/>
        <v>0</v>
      </c>
      <c r="E18" s="39">
        <v>0</v>
      </c>
      <c r="F18" s="40">
        <v>0</v>
      </c>
      <c r="G18" s="38">
        <f t="shared" si="4"/>
        <v>0</v>
      </c>
      <c r="H18" s="98">
        <f t="shared" si="5"/>
        <v>0</v>
      </c>
      <c r="I18" s="97">
        <f t="shared" si="1"/>
        <v>0</v>
      </c>
      <c r="J18" s="46">
        <v>0</v>
      </c>
      <c r="K18" s="40">
        <v>0</v>
      </c>
      <c r="L18" s="55">
        <f t="shared" si="2"/>
        <v>0</v>
      </c>
      <c r="M18" s="98">
        <f t="shared" si="6"/>
        <v>0</v>
      </c>
      <c r="N18" s="97">
        <f t="shared" si="3"/>
        <v>0</v>
      </c>
    </row>
    <row r="19" spans="1:14" ht="15" customHeight="1">
      <c r="A19" s="125" t="s">
        <v>99</v>
      </c>
      <c r="B19" s="36">
        <v>0</v>
      </c>
      <c r="C19" s="124">
        <v>0</v>
      </c>
      <c r="D19" s="38">
        <f t="shared" si="0"/>
        <v>0</v>
      </c>
      <c r="E19" s="39">
        <v>0</v>
      </c>
      <c r="F19" s="40">
        <v>0</v>
      </c>
      <c r="G19" s="38">
        <f t="shared" si="4"/>
        <v>0</v>
      </c>
      <c r="H19" s="98">
        <f t="shared" si="5"/>
        <v>0</v>
      </c>
      <c r="I19" s="97">
        <f t="shared" si="1"/>
        <v>0</v>
      </c>
      <c r="J19" s="46">
        <v>0</v>
      </c>
      <c r="K19" s="40">
        <v>0</v>
      </c>
      <c r="L19" s="55">
        <f t="shared" si="2"/>
        <v>0</v>
      </c>
      <c r="M19" s="98">
        <f t="shared" si="6"/>
        <v>0</v>
      </c>
      <c r="N19" s="97">
        <f t="shared" si="3"/>
        <v>0</v>
      </c>
    </row>
    <row r="20" spans="1:14" ht="25.5" customHeight="1" thickBot="1">
      <c r="A20" s="21" t="s">
        <v>74</v>
      </c>
      <c r="B20" s="36">
        <v>21344</v>
      </c>
      <c r="C20" s="42">
        <v>0</v>
      </c>
      <c r="D20" s="38">
        <f t="shared" si="0"/>
        <v>21344</v>
      </c>
      <c r="E20" s="41">
        <v>21310</v>
      </c>
      <c r="F20" s="42">
        <v>0</v>
      </c>
      <c r="G20" s="38">
        <f t="shared" si="4"/>
        <v>21310</v>
      </c>
      <c r="H20" s="99">
        <f t="shared" si="5"/>
        <v>-34</v>
      </c>
      <c r="I20" s="100">
        <f t="shared" si="1"/>
        <v>0.9984070464767616</v>
      </c>
      <c r="J20" s="56">
        <v>21439</v>
      </c>
      <c r="K20" s="42">
        <v>0</v>
      </c>
      <c r="L20" s="55">
        <f t="shared" si="2"/>
        <v>21439</v>
      </c>
      <c r="M20" s="99">
        <f t="shared" si="6"/>
        <v>129</v>
      </c>
      <c r="N20" s="100">
        <f t="shared" si="3"/>
        <v>1.0060534960112624</v>
      </c>
    </row>
    <row r="21" spans="1:14" ht="15" customHeight="1" thickBot="1">
      <c r="A21" s="25" t="s">
        <v>8</v>
      </c>
      <c r="B21" s="43">
        <f aca="true" t="shared" si="7" ref="B21:N21">SUM(B9+B10+B12+B13+B14+B20)</f>
        <v>22770</v>
      </c>
      <c r="C21" s="44">
        <f t="shared" si="7"/>
        <v>18</v>
      </c>
      <c r="D21" s="45">
        <f t="shared" si="7"/>
        <v>22788</v>
      </c>
      <c r="E21" s="112">
        <f t="shared" si="7"/>
        <v>22683</v>
      </c>
      <c r="F21" s="44">
        <f t="shared" si="7"/>
        <v>24</v>
      </c>
      <c r="G21" s="114">
        <f t="shared" si="7"/>
        <v>22707</v>
      </c>
      <c r="H21" s="114">
        <f t="shared" si="7"/>
        <v>-81</v>
      </c>
      <c r="I21" s="82">
        <f t="shared" si="7"/>
        <v>4.217941391384241</v>
      </c>
      <c r="J21" s="43">
        <f t="shared" si="7"/>
        <v>22336</v>
      </c>
      <c r="K21" s="114">
        <f t="shared" si="7"/>
        <v>25</v>
      </c>
      <c r="L21" s="113">
        <f t="shared" si="7"/>
        <v>22361</v>
      </c>
      <c r="M21" s="43">
        <f t="shared" si="7"/>
        <v>-346</v>
      </c>
      <c r="N21" s="113">
        <f t="shared" si="7"/>
        <v>3.0654426203547662</v>
      </c>
    </row>
    <row r="22" spans="1:14" ht="15" customHeight="1">
      <c r="A22" s="22" t="s">
        <v>9</v>
      </c>
      <c r="B22" s="36">
        <v>4905</v>
      </c>
      <c r="C22" s="37">
        <v>0</v>
      </c>
      <c r="D22" s="38">
        <f aca="true" t="shared" si="8" ref="D22:D40">SUM(B22:C22)</f>
        <v>4905</v>
      </c>
      <c r="E22" s="36">
        <v>4244</v>
      </c>
      <c r="F22" s="37">
        <v>0</v>
      </c>
      <c r="G22" s="38">
        <f aca="true" t="shared" si="9" ref="G22:G40">SUM(E22:F22)</f>
        <v>4244</v>
      </c>
      <c r="H22" s="96">
        <f t="shared" si="5"/>
        <v>-661</v>
      </c>
      <c r="I22" s="101">
        <f t="shared" si="1"/>
        <v>0.8652395514780836</v>
      </c>
      <c r="J22" s="54">
        <v>3452</v>
      </c>
      <c r="K22" s="37">
        <v>0</v>
      </c>
      <c r="L22" s="55">
        <f aca="true" t="shared" si="10" ref="L22:L40">SUM(J22:K22)</f>
        <v>3452</v>
      </c>
      <c r="M22" s="96">
        <f t="shared" si="6"/>
        <v>-792</v>
      </c>
      <c r="N22" s="101">
        <f t="shared" si="3"/>
        <v>0.8133836003770029</v>
      </c>
    </row>
    <row r="23" spans="1:14" ht="12.75">
      <c r="A23" s="20" t="s">
        <v>10</v>
      </c>
      <c r="B23" s="36">
        <v>663</v>
      </c>
      <c r="C23" s="37">
        <v>0</v>
      </c>
      <c r="D23" s="38">
        <f t="shared" si="8"/>
        <v>663</v>
      </c>
      <c r="E23" s="36">
        <v>640</v>
      </c>
      <c r="F23" s="37">
        <v>0</v>
      </c>
      <c r="G23" s="38">
        <f t="shared" si="9"/>
        <v>640</v>
      </c>
      <c r="H23" s="98">
        <f t="shared" si="5"/>
        <v>-23</v>
      </c>
      <c r="I23" s="97">
        <f t="shared" si="1"/>
        <v>0.9653092006033183</v>
      </c>
      <c r="J23" s="54">
        <v>754</v>
      </c>
      <c r="K23" s="37">
        <v>0</v>
      </c>
      <c r="L23" s="55">
        <f t="shared" si="10"/>
        <v>754</v>
      </c>
      <c r="M23" s="96">
        <f t="shared" si="6"/>
        <v>114</v>
      </c>
      <c r="N23" s="97">
        <f t="shared" si="3"/>
        <v>1.178125</v>
      </c>
    </row>
    <row r="24" spans="1:14" ht="15" customHeight="1">
      <c r="A24" s="20" t="s">
        <v>68</v>
      </c>
      <c r="B24" s="36">
        <v>0</v>
      </c>
      <c r="C24" s="40">
        <v>0</v>
      </c>
      <c r="D24" s="38">
        <f t="shared" si="8"/>
        <v>0</v>
      </c>
      <c r="E24" s="36">
        <v>0</v>
      </c>
      <c r="F24" s="40">
        <v>0</v>
      </c>
      <c r="G24" s="38">
        <f t="shared" si="9"/>
        <v>0</v>
      </c>
      <c r="H24" s="98">
        <f t="shared" si="5"/>
        <v>0</v>
      </c>
      <c r="I24" s="97">
        <f t="shared" si="1"/>
        <v>0</v>
      </c>
      <c r="J24" s="54">
        <v>0</v>
      </c>
      <c r="K24" s="40">
        <v>0</v>
      </c>
      <c r="L24" s="55">
        <f t="shared" si="10"/>
        <v>0</v>
      </c>
      <c r="M24" s="96">
        <f t="shared" si="6"/>
        <v>0</v>
      </c>
      <c r="N24" s="97">
        <f t="shared" si="3"/>
        <v>0</v>
      </c>
    </row>
    <row r="25" spans="1:14" ht="12.75">
      <c r="A25" s="20" t="s">
        <v>11</v>
      </c>
      <c r="B25" s="36">
        <v>0</v>
      </c>
      <c r="C25" s="40">
        <v>18</v>
      </c>
      <c r="D25" s="38">
        <f t="shared" si="8"/>
        <v>18</v>
      </c>
      <c r="E25" s="36">
        <v>0</v>
      </c>
      <c r="F25" s="40">
        <v>20</v>
      </c>
      <c r="G25" s="38">
        <f t="shared" si="9"/>
        <v>20</v>
      </c>
      <c r="H25" s="98">
        <f t="shared" si="5"/>
        <v>2</v>
      </c>
      <c r="I25" s="97">
        <f t="shared" si="1"/>
        <v>1.1111111111111112</v>
      </c>
      <c r="J25" s="54">
        <v>0</v>
      </c>
      <c r="K25" s="40">
        <v>20</v>
      </c>
      <c r="L25" s="55">
        <f t="shared" si="10"/>
        <v>20</v>
      </c>
      <c r="M25" s="96">
        <f t="shared" si="6"/>
        <v>0</v>
      </c>
      <c r="N25" s="97">
        <f t="shared" si="3"/>
        <v>1</v>
      </c>
    </row>
    <row r="26" spans="1:14" ht="15" customHeight="1">
      <c r="A26" s="20" t="s">
        <v>12</v>
      </c>
      <c r="B26" s="36">
        <v>3392</v>
      </c>
      <c r="C26" s="40">
        <v>0</v>
      </c>
      <c r="D26" s="38">
        <f t="shared" si="8"/>
        <v>3392</v>
      </c>
      <c r="E26" s="36">
        <v>3449</v>
      </c>
      <c r="F26" s="40">
        <v>0</v>
      </c>
      <c r="G26" s="38">
        <f t="shared" si="9"/>
        <v>3449</v>
      </c>
      <c r="H26" s="98">
        <f t="shared" si="5"/>
        <v>57</v>
      </c>
      <c r="I26" s="97">
        <f t="shared" si="1"/>
        <v>1.0168042452830188</v>
      </c>
      <c r="J26" s="54">
        <v>3735</v>
      </c>
      <c r="K26" s="40">
        <v>0</v>
      </c>
      <c r="L26" s="55">
        <f t="shared" si="10"/>
        <v>3735</v>
      </c>
      <c r="M26" s="96">
        <f t="shared" si="6"/>
        <v>286</v>
      </c>
      <c r="N26" s="97">
        <f t="shared" si="3"/>
        <v>1.082922586256886</v>
      </c>
    </row>
    <row r="27" spans="1:14" ht="15" customHeight="1">
      <c r="A27" s="20" t="s">
        <v>13</v>
      </c>
      <c r="B27" s="36">
        <v>49</v>
      </c>
      <c r="C27" s="40">
        <v>0</v>
      </c>
      <c r="D27" s="38">
        <f t="shared" si="8"/>
        <v>49</v>
      </c>
      <c r="E27" s="36">
        <v>87</v>
      </c>
      <c r="F27" s="40">
        <v>0</v>
      </c>
      <c r="G27" s="38">
        <f t="shared" si="9"/>
        <v>87</v>
      </c>
      <c r="H27" s="98">
        <f t="shared" si="5"/>
        <v>38</v>
      </c>
      <c r="I27" s="97">
        <f t="shared" si="1"/>
        <v>1.7755102040816326</v>
      </c>
      <c r="J27" s="54">
        <v>200</v>
      </c>
      <c r="K27" s="40">
        <v>0</v>
      </c>
      <c r="L27" s="55">
        <f t="shared" si="10"/>
        <v>200</v>
      </c>
      <c r="M27" s="96">
        <f t="shared" si="6"/>
        <v>113</v>
      </c>
      <c r="N27" s="97">
        <f t="shared" si="3"/>
        <v>2.2988505747126435</v>
      </c>
    </row>
    <row r="28" spans="1:14" ht="12.75">
      <c r="A28" s="20" t="s">
        <v>14</v>
      </c>
      <c r="B28" s="36">
        <v>3192</v>
      </c>
      <c r="C28" s="40">
        <v>0</v>
      </c>
      <c r="D28" s="38">
        <f t="shared" si="8"/>
        <v>3192</v>
      </c>
      <c r="E28" s="36">
        <v>3136</v>
      </c>
      <c r="F28" s="40">
        <v>0</v>
      </c>
      <c r="G28" s="38">
        <f t="shared" si="9"/>
        <v>3136</v>
      </c>
      <c r="H28" s="98">
        <f t="shared" si="5"/>
        <v>-56</v>
      </c>
      <c r="I28" s="97">
        <f t="shared" si="1"/>
        <v>0.9824561403508771</v>
      </c>
      <c r="J28" s="54">
        <v>3363</v>
      </c>
      <c r="K28" s="40">
        <v>0</v>
      </c>
      <c r="L28" s="55">
        <f t="shared" si="10"/>
        <v>3363</v>
      </c>
      <c r="M28" s="96">
        <f t="shared" si="6"/>
        <v>227</v>
      </c>
      <c r="N28" s="97">
        <f t="shared" si="3"/>
        <v>1.0723852040816326</v>
      </c>
    </row>
    <row r="29" spans="1:14" ht="15" customHeight="1">
      <c r="A29" s="23" t="s">
        <v>15</v>
      </c>
      <c r="B29" s="36">
        <v>12386</v>
      </c>
      <c r="C29" s="40">
        <v>0</v>
      </c>
      <c r="D29" s="38">
        <f t="shared" si="8"/>
        <v>12386</v>
      </c>
      <c r="E29" s="36">
        <v>12427</v>
      </c>
      <c r="F29" s="40">
        <v>0</v>
      </c>
      <c r="G29" s="38">
        <f t="shared" si="9"/>
        <v>12427</v>
      </c>
      <c r="H29" s="98">
        <f t="shared" si="5"/>
        <v>41</v>
      </c>
      <c r="I29" s="97">
        <f t="shared" si="1"/>
        <v>1.0033101889229776</v>
      </c>
      <c r="J29" s="54">
        <v>12814</v>
      </c>
      <c r="K29" s="40">
        <v>0</v>
      </c>
      <c r="L29" s="55">
        <f t="shared" si="10"/>
        <v>12814</v>
      </c>
      <c r="M29" s="96">
        <f t="shared" si="6"/>
        <v>387</v>
      </c>
      <c r="N29" s="97">
        <f t="shared" si="3"/>
        <v>1.0311418685121108</v>
      </c>
    </row>
    <row r="30" spans="1:14" ht="15" customHeight="1">
      <c r="A30" s="20" t="s">
        <v>16</v>
      </c>
      <c r="B30" s="36">
        <v>9019</v>
      </c>
      <c r="C30" s="40">
        <v>0</v>
      </c>
      <c r="D30" s="38">
        <f t="shared" si="8"/>
        <v>9019</v>
      </c>
      <c r="E30" s="36">
        <v>9090</v>
      </c>
      <c r="F30" s="40">
        <v>0</v>
      </c>
      <c r="G30" s="38">
        <f t="shared" si="9"/>
        <v>9090</v>
      </c>
      <c r="H30" s="98">
        <f t="shared" si="5"/>
        <v>71</v>
      </c>
      <c r="I30" s="97">
        <f t="shared" si="1"/>
        <v>1.007872269652955</v>
      </c>
      <c r="J30" s="54">
        <v>9339</v>
      </c>
      <c r="K30" s="57">
        <v>0</v>
      </c>
      <c r="L30" s="55">
        <f t="shared" si="10"/>
        <v>9339</v>
      </c>
      <c r="M30" s="96">
        <f t="shared" si="6"/>
        <v>249</v>
      </c>
      <c r="N30" s="97">
        <f t="shared" si="3"/>
        <v>1.0273927392739275</v>
      </c>
    </row>
    <row r="31" spans="1:14" ht="15" customHeight="1">
      <c r="A31" s="23" t="s">
        <v>17</v>
      </c>
      <c r="B31" s="36">
        <v>8030</v>
      </c>
      <c r="C31" s="40">
        <v>0</v>
      </c>
      <c r="D31" s="38">
        <f t="shared" si="8"/>
        <v>8030</v>
      </c>
      <c r="E31" s="36">
        <v>8130</v>
      </c>
      <c r="F31" s="40">
        <v>0</v>
      </c>
      <c r="G31" s="38">
        <f t="shared" si="9"/>
        <v>8130</v>
      </c>
      <c r="H31" s="98">
        <f t="shared" si="5"/>
        <v>100</v>
      </c>
      <c r="I31" s="97">
        <f t="shared" si="1"/>
        <v>1.012453300124533</v>
      </c>
      <c r="J31" s="54">
        <v>8360</v>
      </c>
      <c r="K31" s="40">
        <v>0</v>
      </c>
      <c r="L31" s="55">
        <f t="shared" si="10"/>
        <v>8360</v>
      </c>
      <c r="M31" s="96">
        <f t="shared" si="6"/>
        <v>230</v>
      </c>
      <c r="N31" s="97">
        <f t="shared" si="3"/>
        <v>1.028290282902829</v>
      </c>
    </row>
    <row r="32" spans="1:14" ht="15" customHeight="1">
      <c r="A32" s="20" t="s">
        <v>18</v>
      </c>
      <c r="B32" s="36">
        <v>989</v>
      </c>
      <c r="C32" s="40">
        <v>0</v>
      </c>
      <c r="D32" s="38">
        <f t="shared" si="8"/>
        <v>989</v>
      </c>
      <c r="E32" s="36">
        <v>960</v>
      </c>
      <c r="F32" s="40">
        <v>0</v>
      </c>
      <c r="G32" s="38">
        <f t="shared" si="9"/>
        <v>960</v>
      </c>
      <c r="H32" s="98">
        <f t="shared" si="5"/>
        <v>-29</v>
      </c>
      <c r="I32" s="97">
        <f t="shared" si="1"/>
        <v>0.9706774519716885</v>
      </c>
      <c r="J32" s="54">
        <v>979</v>
      </c>
      <c r="K32" s="40">
        <v>0</v>
      </c>
      <c r="L32" s="55">
        <f t="shared" si="10"/>
        <v>979</v>
      </c>
      <c r="M32" s="96">
        <f t="shared" si="6"/>
        <v>19</v>
      </c>
      <c r="N32" s="97">
        <f t="shared" si="3"/>
        <v>1.0197916666666667</v>
      </c>
    </row>
    <row r="33" spans="1:14" ht="15" customHeight="1">
      <c r="A33" s="20" t="s">
        <v>19</v>
      </c>
      <c r="B33" s="36">
        <v>3367</v>
      </c>
      <c r="C33" s="40">
        <v>0</v>
      </c>
      <c r="D33" s="38">
        <f t="shared" si="8"/>
        <v>3367</v>
      </c>
      <c r="E33" s="36">
        <v>3337</v>
      </c>
      <c r="F33" s="40">
        <v>0</v>
      </c>
      <c r="G33" s="38">
        <f t="shared" si="9"/>
        <v>3337</v>
      </c>
      <c r="H33" s="98">
        <f t="shared" si="5"/>
        <v>-30</v>
      </c>
      <c r="I33" s="97">
        <f t="shared" si="1"/>
        <v>0.9910899910899911</v>
      </c>
      <c r="J33" s="54">
        <v>3475</v>
      </c>
      <c r="K33" s="40">
        <v>0</v>
      </c>
      <c r="L33" s="55">
        <f t="shared" si="10"/>
        <v>3475</v>
      </c>
      <c r="M33" s="96">
        <f t="shared" si="6"/>
        <v>138</v>
      </c>
      <c r="N33" s="97">
        <f t="shared" si="3"/>
        <v>1.0413545100389572</v>
      </c>
    </row>
    <row r="34" spans="1:15" ht="12.75">
      <c r="A34" s="23" t="s">
        <v>20</v>
      </c>
      <c r="B34" s="36">
        <v>0</v>
      </c>
      <c r="C34" s="40">
        <v>0</v>
      </c>
      <c r="D34" s="38">
        <f t="shared" si="8"/>
        <v>0</v>
      </c>
      <c r="E34" s="36">
        <v>1</v>
      </c>
      <c r="F34" s="40">
        <v>0</v>
      </c>
      <c r="G34" s="38">
        <f t="shared" si="9"/>
        <v>1</v>
      </c>
      <c r="H34" s="98">
        <f t="shared" si="5"/>
        <v>1</v>
      </c>
      <c r="I34" s="97">
        <f t="shared" si="1"/>
        <v>0</v>
      </c>
      <c r="J34" s="54">
        <v>2</v>
      </c>
      <c r="K34" s="40">
        <v>0</v>
      </c>
      <c r="L34" s="55">
        <f t="shared" si="10"/>
        <v>2</v>
      </c>
      <c r="M34" s="96">
        <f t="shared" si="6"/>
        <v>1</v>
      </c>
      <c r="N34" s="97">
        <f t="shared" si="3"/>
        <v>2</v>
      </c>
      <c r="O34" s="205"/>
    </row>
    <row r="35" spans="1:15" ht="15" customHeight="1">
      <c r="A35" s="23" t="s">
        <v>21</v>
      </c>
      <c r="B35" s="36">
        <v>38</v>
      </c>
      <c r="C35" s="40">
        <v>0</v>
      </c>
      <c r="D35" s="38">
        <f t="shared" si="8"/>
        <v>38</v>
      </c>
      <c r="E35" s="36">
        <v>38</v>
      </c>
      <c r="F35" s="40">
        <v>0</v>
      </c>
      <c r="G35" s="38">
        <f t="shared" si="9"/>
        <v>38</v>
      </c>
      <c r="H35" s="98">
        <f t="shared" si="5"/>
        <v>0</v>
      </c>
      <c r="I35" s="97">
        <f t="shared" si="1"/>
        <v>1</v>
      </c>
      <c r="J35" s="54">
        <v>40</v>
      </c>
      <c r="K35" s="40">
        <v>0</v>
      </c>
      <c r="L35" s="55">
        <f t="shared" si="10"/>
        <v>40</v>
      </c>
      <c r="M35" s="96">
        <f t="shared" si="6"/>
        <v>2</v>
      </c>
      <c r="N35" s="97">
        <f t="shared" si="3"/>
        <v>1.0526315789473684</v>
      </c>
      <c r="O35" s="206"/>
    </row>
    <row r="36" spans="1:14" ht="24">
      <c r="A36" s="20" t="s">
        <v>69</v>
      </c>
      <c r="B36" s="36">
        <v>1008</v>
      </c>
      <c r="C36" s="40">
        <v>0</v>
      </c>
      <c r="D36" s="38">
        <f t="shared" si="8"/>
        <v>1008</v>
      </c>
      <c r="E36" s="36">
        <v>1511</v>
      </c>
      <c r="F36" s="40">
        <v>0</v>
      </c>
      <c r="G36" s="38">
        <f t="shared" si="9"/>
        <v>1511</v>
      </c>
      <c r="H36" s="98">
        <f t="shared" si="5"/>
        <v>503</v>
      </c>
      <c r="I36" s="97">
        <f t="shared" si="1"/>
        <v>1.4990079365079365</v>
      </c>
      <c r="J36" s="54">
        <v>1544</v>
      </c>
      <c r="K36" s="40">
        <v>0</v>
      </c>
      <c r="L36" s="55">
        <f t="shared" si="10"/>
        <v>1544</v>
      </c>
      <c r="M36" s="96">
        <f t="shared" si="6"/>
        <v>33</v>
      </c>
      <c r="N36" s="97">
        <f t="shared" si="3"/>
        <v>1.0218398411647915</v>
      </c>
    </row>
    <row r="37" spans="1:14" ht="24">
      <c r="A37" s="20" t="s">
        <v>22</v>
      </c>
      <c r="B37" s="39">
        <v>448</v>
      </c>
      <c r="C37" s="37"/>
      <c r="D37" s="38">
        <f t="shared" si="8"/>
        <v>448</v>
      </c>
      <c r="E37" s="41">
        <v>478</v>
      </c>
      <c r="F37" s="42"/>
      <c r="G37" s="38">
        <f t="shared" si="9"/>
        <v>478</v>
      </c>
      <c r="H37" s="98">
        <f t="shared" si="5"/>
        <v>30</v>
      </c>
      <c r="I37" s="97">
        <f t="shared" si="1"/>
        <v>1.0669642857142858</v>
      </c>
      <c r="J37" s="54">
        <v>522</v>
      </c>
      <c r="K37" s="40">
        <v>0</v>
      </c>
      <c r="L37" s="107">
        <f t="shared" si="10"/>
        <v>522</v>
      </c>
      <c r="M37" s="96">
        <f t="shared" si="6"/>
        <v>44</v>
      </c>
      <c r="N37" s="97">
        <f t="shared" si="3"/>
        <v>1.0920502092050208</v>
      </c>
    </row>
    <row r="38" spans="1:15" ht="24">
      <c r="A38" s="20" t="s">
        <v>80</v>
      </c>
      <c r="B38" s="39">
        <v>559</v>
      </c>
      <c r="C38" s="40">
        <v>0</v>
      </c>
      <c r="D38" s="130">
        <f t="shared" si="8"/>
        <v>559</v>
      </c>
      <c r="E38" s="39">
        <v>1034</v>
      </c>
      <c r="F38" s="40">
        <v>0</v>
      </c>
      <c r="G38" s="130">
        <f t="shared" si="9"/>
        <v>1034</v>
      </c>
      <c r="H38" s="98">
        <f t="shared" si="5"/>
        <v>475</v>
      </c>
      <c r="I38" s="97">
        <f t="shared" si="1"/>
        <v>1.849731663685152</v>
      </c>
      <c r="J38" s="46">
        <v>1022</v>
      </c>
      <c r="K38" s="40">
        <v>0</v>
      </c>
      <c r="L38" s="131">
        <f t="shared" si="10"/>
        <v>1022</v>
      </c>
      <c r="M38" s="98">
        <f t="shared" si="6"/>
        <v>-12</v>
      </c>
      <c r="N38" s="97">
        <f t="shared" si="3"/>
        <v>0.988394584139265</v>
      </c>
      <c r="O38" s="84"/>
    </row>
    <row r="39" spans="1:15" ht="12.75">
      <c r="A39" s="132" t="s">
        <v>101</v>
      </c>
      <c r="B39" s="134">
        <v>0</v>
      </c>
      <c r="C39" s="135">
        <v>0</v>
      </c>
      <c r="D39" s="130">
        <f t="shared" si="8"/>
        <v>0</v>
      </c>
      <c r="E39" s="136">
        <v>0</v>
      </c>
      <c r="F39" s="137">
        <v>0</v>
      </c>
      <c r="G39" s="130">
        <f t="shared" si="9"/>
        <v>0</v>
      </c>
      <c r="H39" s="98">
        <f t="shared" si="5"/>
        <v>0</v>
      </c>
      <c r="I39" s="97">
        <f t="shared" si="1"/>
        <v>0</v>
      </c>
      <c r="J39" s="46">
        <v>0</v>
      </c>
      <c r="K39" s="40">
        <v>0</v>
      </c>
      <c r="L39" s="131">
        <f t="shared" si="10"/>
        <v>0</v>
      </c>
      <c r="M39" s="98">
        <f t="shared" si="6"/>
        <v>0</v>
      </c>
      <c r="N39" s="97">
        <f t="shared" si="3"/>
        <v>0</v>
      </c>
      <c r="O39" s="84"/>
    </row>
    <row r="40" spans="1:15" ht="15" customHeight="1" thickBot="1">
      <c r="A40" s="24" t="s">
        <v>23</v>
      </c>
      <c r="B40" s="134">
        <v>0</v>
      </c>
      <c r="C40" s="135">
        <v>0</v>
      </c>
      <c r="D40" s="130">
        <f t="shared" si="8"/>
        <v>0</v>
      </c>
      <c r="E40" s="136">
        <v>0</v>
      </c>
      <c r="F40" s="137">
        <v>0</v>
      </c>
      <c r="G40" s="130">
        <f t="shared" si="9"/>
        <v>0</v>
      </c>
      <c r="H40" s="98">
        <f>+G40-D40</f>
        <v>0</v>
      </c>
      <c r="I40" s="97">
        <f>IF(D40=0,0,+G40/D40)</f>
        <v>0</v>
      </c>
      <c r="J40" s="46">
        <v>0</v>
      </c>
      <c r="K40" s="40">
        <v>0</v>
      </c>
      <c r="L40" s="131">
        <f t="shared" si="10"/>
        <v>0</v>
      </c>
      <c r="M40" s="98">
        <f t="shared" si="6"/>
        <v>0</v>
      </c>
      <c r="N40" s="97">
        <f t="shared" si="3"/>
        <v>0</v>
      </c>
      <c r="O40" s="84"/>
    </row>
    <row r="41" spans="1:14" ht="15" customHeight="1" thickBot="1">
      <c r="A41" s="25" t="s">
        <v>24</v>
      </c>
      <c r="B41" s="47">
        <f aca="true" t="shared" si="11" ref="B41:H41">SUM(B22+B23+B24+B25+B26+B29+B34+B35+B36+B39+B40)</f>
        <v>22392</v>
      </c>
      <c r="C41" s="47">
        <f t="shared" si="11"/>
        <v>18</v>
      </c>
      <c r="D41" s="47">
        <f t="shared" si="11"/>
        <v>22410</v>
      </c>
      <c r="E41" s="47">
        <f t="shared" si="11"/>
        <v>22310</v>
      </c>
      <c r="F41" s="47">
        <f t="shared" si="11"/>
        <v>20</v>
      </c>
      <c r="G41" s="47">
        <f t="shared" si="11"/>
        <v>22330</v>
      </c>
      <c r="H41" s="47">
        <f t="shared" si="11"/>
        <v>-80</v>
      </c>
      <c r="I41" s="133">
        <f>IF(D41=0,0,+G41/D41)</f>
        <v>0.9964301651048639</v>
      </c>
      <c r="J41" s="47">
        <f>SUM(J22+J23+J24+J25+J26+J29+J34+J35+J36+J39+J40)</f>
        <v>22341</v>
      </c>
      <c r="K41" s="47">
        <f>SUM(K22+K23+K24+K25+K26+K29+K34+K35+K36+K39+K40)</f>
        <v>20</v>
      </c>
      <c r="L41" s="47">
        <f>SUM(L22+L23+L24+L25+L26+L29+L34+L35+L36+L39+L40)</f>
        <v>22361</v>
      </c>
      <c r="M41" s="47">
        <f>SUM(M22+M23+M24+M25+M26+M29+M34+M35+M36+M39+M40)</f>
        <v>31</v>
      </c>
      <c r="N41" s="133">
        <f t="shared" si="3"/>
        <v>1.0013882669055083</v>
      </c>
    </row>
    <row r="42" spans="1:14" ht="15" customHeight="1" thickBot="1">
      <c r="A42" s="25" t="s">
        <v>25</v>
      </c>
      <c r="B42" s="43">
        <f>B21-B41</f>
        <v>378</v>
      </c>
      <c r="C42" s="44">
        <f>C21-C41</f>
        <v>0</v>
      </c>
      <c r="D42" s="48">
        <f>SUM(B42:C42)</f>
        <v>378</v>
      </c>
      <c r="E42" s="43">
        <f>E21-E41</f>
        <v>373</v>
      </c>
      <c r="F42" s="44">
        <f>F21-F41</f>
        <v>4</v>
      </c>
      <c r="G42" s="48">
        <f>SUM(E42:F42)</f>
        <v>377</v>
      </c>
      <c r="H42" s="43">
        <f>+E42-B42</f>
        <v>-5</v>
      </c>
      <c r="I42" s="109"/>
      <c r="J42" s="43">
        <f>J21-J41</f>
        <v>-5</v>
      </c>
      <c r="K42" s="44">
        <f>K21-K41</f>
        <v>5</v>
      </c>
      <c r="L42" s="48">
        <f>SUM(J42:K42)</f>
        <v>0</v>
      </c>
      <c r="M42" s="43"/>
      <c r="N42" s="109"/>
    </row>
    <row r="43" spans="1:14" ht="24.75" thickBot="1">
      <c r="A43" s="25" t="s">
        <v>33</v>
      </c>
      <c r="B43" s="158">
        <v>0</v>
      </c>
      <c r="C43" s="159"/>
      <c r="D43" s="160"/>
      <c r="E43" s="142">
        <v>0</v>
      </c>
      <c r="F43" s="156"/>
      <c r="G43" s="157"/>
      <c r="H43" s="43"/>
      <c r="I43" s="109"/>
      <c r="J43" s="142">
        <v>0</v>
      </c>
      <c r="K43" s="143"/>
      <c r="L43" s="144"/>
      <c r="M43" s="43"/>
      <c r="N43" s="109"/>
    </row>
    <row r="44" spans="1:8" ht="21.75" customHeight="1" thickBot="1">
      <c r="A44" s="26" t="s">
        <v>44</v>
      </c>
      <c r="B44" s="187"/>
      <c r="C44" s="188"/>
      <c r="D44" s="188"/>
      <c r="E44" s="210">
        <f>+E43+F43</f>
        <v>0</v>
      </c>
      <c r="F44" s="211"/>
      <c r="G44" s="212"/>
      <c r="H44"/>
    </row>
    <row r="45" spans="1:14" ht="14.25" customHeight="1">
      <c r="A45" s="87" t="s">
        <v>94</v>
      </c>
      <c r="I45" s="84"/>
      <c r="J45" s="116"/>
      <c r="K45" s="117"/>
      <c r="L45" s="117"/>
      <c r="M45" s="117"/>
      <c r="N45" s="117"/>
    </row>
    <row r="46" spans="1:14" ht="14.25" customHeight="1">
      <c r="A46" s="2"/>
      <c r="J46" s="117"/>
      <c r="K46" s="117"/>
      <c r="L46" s="117"/>
      <c r="M46" s="117"/>
      <c r="N46" s="117"/>
    </row>
    <row r="47" spans="1:10" ht="14.25" customHeight="1" thickBot="1">
      <c r="A47" s="87" t="s">
        <v>49</v>
      </c>
      <c r="B47" s="186" t="s">
        <v>81</v>
      </c>
      <c r="C47" s="186"/>
      <c r="D47" s="186"/>
      <c r="E47" s="186"/>
      <c r="F47" s="186"/>
      <c r="G47" s="186"/>
      <c r="H47" s="186"/>
      <c r="I47" s="186"/>
      <c r="J47" t="s">
        <v>26</v>
      </c>
    </row>
    <row r="48" spans="1:10" ht="14.25" customHeight="1">
      <c r="A48" s="176" t="s">
        <v>32</v>
      </c>
      <c r="B48" s="189" t="s">
        <v>84</v>
      </c>
      <c r="C48" s="219" t="s">
        <v>83</v>
      </c>
      <c r="D48" s="220"/>
      <c r="E48" s="220"/>
      <c r="F48" s="220"/>
      <c r="G48" s="220"/>
      <c r="H48" s="220"/>
      <c r="I48" s="221"/>
      <c r="J48" s="192" t="s">
        <v>85</v>
      </c>
    </row>
    <row r="49" spans="1:10" ht="14.25" customHeight="1">
      <c r="A49" s="177"/>
      <c r="B49" s="190"/>
      <c r="C49" s="174" t="s">
        <v>30</v>
      </c>
      <c r="D49" s="195" t="s">
        <v>31</v>
      </c>
      <c r="E49" s="196"/>
      <c r="F49" s="196"/>
      <c r="G49" s="196"/>
      <c r="H49" s="196"/>
      <c r="I49" s="197"/>
      <c r="J49" s="193"/>
    </row>
    <row r="50" spans="1:10" ht="14.25" customHeight="1">
      <c r="A50" s="178"/>
      <c r="B50" s="191"/>
      <c r="C50" s="175"/>
      <c r="D50" s="58">
        <v>1</v>
      </c>
      <c r="E50" s="58">
        <v>2</v>
      </c>
      <c r="F50" s="58">
        <v>3</v>
      </c>
      <c r="G50" s="58">
        <v>4</v>
      </c>
      <c r="H50" s="59">
        <v>5</v>
      </c>
      <c r="I50" s="59">
        <v>6</v>
      </c>
      <c r="J50" s="194"/>
    </row>
    <row r="51" spans="1:10" ht="14.25" customHeight="1" thickBot="1">
      <c r="A51" s="60">
        <v>4501</v>
      </c>
      <c r="B51" s="61">
        <v>0</v>
      </c>
      <c r="C51" s="61">
        <f>D51+E51+F51+G51+H51+I51</f>
        <v>522</v>
      </c>
      <c r="D51" s="62">
        <v>410</v>
      </c>
      <c r="E51" s="61">
        <v>112</v>
      </c>
      <c r="F51" s="61">
        <v>0</v>
      </c>
      <c r="G51" s="61">
        <v>0</v>
      </c>
      <c r="H51" s="63">
        <v>0</v>
      </c>
      <c r="I51" s="63">
        <v>0</v>
      </c>
      <c r="J51" s="80">
        <f>A51-B51-C51</f>
        <v>3979</v>
      </c>
    </row>
    <row r="52" ht="14.25" customHeight="1">
      <c r="A52" s="2"/>
    </row>
    <row r="53" spans="1:12" ht="14.25" customHeight="1">
      <c r="A53" s="87"/>
      <c r="B53" s="87"/>
      <c r="C53" s="87"/>
      <c r="D53" s="87"/>
      <c r="E53" s="87"/>
      <c r="F53" s="87"/>
      <c r="G53" s="87"/>
      <c r="H53" s="87"/>
      <c r="I53" s="84"/>
      <c r="J53" s="84"/>
      <c r="K53" s="84"/>
      <c r="L53" s="84"/>
    </row>
    <row r="54" spans="1:12" ht="14.25" customHeight="1" thickBot="1">
      <c r="A54" s="122" t="s">
        <v>58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</row>
    <row r="55" spans="1:12" ht="23.25" customHeight="1">
      <c r="A55" s="169" t="s">
        <v>34</v>
      </c>
      <c r="B55" s="179" t="s">
        <v>86</v>
      </c>
      <c r="C55" s="171" t="s">
        <v>82</v>
      </c>
      <c r="D55" s="172"/>
      <c r="E55" s="172"/>
      <c r="F55" s="173"/>
      <c r="G55" s="179" t="s">
        <v>92</v>
      </c>
      <c r="H55" s="167" t="s">
        <v>45</v>
      </c>
      <c r="I55" s="168" t="s">
        <v>87</v>
      </c>
      <c r="J55" s="217"/>
      <c r="K55" s="217"/>
      <c r="L55" s="218"/>
    </row>
    <row r="56" spans="1:12" ht="23.25" thickBot="1">
      <c r="A56" s="170"/>
      <c r="B56" s="180"/>
      <c r="C56" s="64" t="s">
        <v>70</v>
      </c>
      <c r="D56" s="65" t="s">
        <v>35</v>
      </c>
      <c r="E56" s="65" t="s">
        <v>36</v>
      </c>
      <c r="F56" s="66" t="s">
        <v>71</v>
      </c>
      <c r="G56" s="180"/>
      <c r="H56" s="209"/>
      <c r="I56" s="64" t="s">
        <v>88</v>
      </c>
      <c r="J56" s="65" t="s">
        <v>35</v>
      </c>
      <c r="K56" s="65" t="s">
        <v>36</v>
      </c>
      <c r="L56" s="81" t="s">
        <v>89</v>
      </c>
    </row>
    <row r="57" spans="1:12" ht="14.25" customHeight="1">
      <c r="A57" s="108" t="s">
        <v>37</v>
      </c>
      <c r="B57" s="102">
        <f>B58+B59+B60+B61</f>
        <v>2381.3599999999997</v>
      </c>
      <c r="C57" s="104" t="s">
        <v>38</v>
      </c>
      <c r="D57" s="104" t="s">
        <v>38</v>
      </c>
      <c r="E57" s="104" t="s">
        <v>38</v>
      </c>
      <c r="F57" s="105" t="s">
        <v>38</v>
      </c>
      <c r="G57" s="102">
        <f>G58+G59+G60+G61</f>
        <v>922.73</v>
      </c>
      <c r="H57" s="92" t="s">
        <v>38</v>
      </c>
      <c r="I57" s="104" t="s">
        <v>38</v>
      </c>
      <c r="J57" s="104" t="s">
        <v>38</v>
      </c>
      <c r="K57" s="104" t="s">
        <v>38</v>
      </c>
      <c r="L57" s="106" t="s">
        <v>38</v>
      </c>
    </row>
    <row r="58" spans="1:12" ht="14.25" customHeight="1">
      <c r="A58" s="4" t="s">
        <v>39</v>
      </c>
      <c r="B58" s="90">
        <v>148.91</v>
      </c>
      <c r="C58" s="67">
        <v>149</v>
      </c>
      <c r="D58" s="67">
        <v>76</v>
      </c>
      <c r="E58" s="67">
        <v>0</v>
      </c>
      <c r="F58" s="68">
        <f>+C58+D58-E58</f>
        <v>225</v>
      </c>
      <c r="G58" s="90">
        <v>224.73</v>
      </c>
      <c r="H58" s="93">
        <f>+G58-F58</f>
        <v>-0.27000000000001023</v>
      </c>
      <c r="I58" s="67">
        <f>F58</f>
        <v>225</v>
      </c>
      <c r="J58" s="67">
        <v>75</v>
      </c>
      <c r="K58" s="67">
        <v>0</v>
      </c>
      <c r="L58" s="69">
        <f>+I58+J58-K58</f>
        <v>300</v>
      </c>
    </row>
    <row r="59" spans="1:12" ht="14.25" customHeight="1">
      <c r="A59" s="4" t="s">
        <v>40</v>
      </c>
      <c r="B59" s="90">
        <v>279.77</v>
      </c>
      <c r="C59" s="67">
        <v>280</v>
      </c>
      <c r="D59" s="67">
        <v>303</v>
      </c>
      <c r="E59" s="67">
        <v>380</v>
      </c>
      <c r="F59" s="68">
        <f>+C59+D59-E59</f>
        <v>203</v>
      </c>
      <c r="G59" s="90">
        <v>203.05</v>
      </c>
      <c r="H59" s="93">
        <f>+G59-F59</f>
        <v>0.05000000000001137</v>
      </c>
      <c r="I59" s="67">
        <f>F59</f>
        <v>203</v>
      </c>
      <c r="J59" s="67">
        <v>302</v>
      </c>
      <c r="K59" s="67">
        <v>0</v>
      </c>
      <c r="L59" s="69">
        <f>+I59+J59-K59</f>
        <v>505</v>
      </c>
    </row>
    <row r="60" spans="1:12" ht="14.25" customHeight="1">
      <c r="A60" s="4" t="s">
        <v>41</v>
      </c>
      <c r="B60" s="90">
        <v>387.41</v>
      </c>
      <c r="C60" s="67">
        <v>387</v>
      </c>
      <c r="D60" s="67">
        <v>578</v>
      </c>
      <c r="E60" s="67">
        <v>470</v>
      </c>
      <c r="F60" s="68">
        <f>+C60+D60-E60</f>
        <v>495</v>
      </c>
      <c r="G60" s="90">
        <v>494.95</v>
      </c>
      <c r="H60" s="93">
        <f>+G60-F60</f>
        <v>-0.05000000000001137</v>
      </c>
      <c r="I60" s="67">
        <f>F60</f>
        <v>495</v>
      </c>
      <c r="J60" s="67">
        <v>522</v>
      </c>
      <c r="K60" s="67">
        <v>420</v>
      </c>
      <c r="L60" s="69">
        <f>+I60+J60-K60</f>
        <v>597</v>
      </c>
    </row>
    <row r="61" spans="1:12" ht="14.25" customHeight="1">
      <c r="A61" s="89" t="s">
        <v>42</v>
      </c>
      <c r="B61" s="90">
        <v>1565.27</v>
      </c>
      <c r="C61" s="104" t="s">
        <v>38</v>
      </c>
      <c r="D61" s="104" t="s">
        <v>38</v>
      </c>
      <c r="E61" s="104" t="s">
        <v>38</v>
      </c>
      <c r="F61" s="105" t="s">
        <v>38</v>
      </c>
      <c r="G61" s="90">
        <v>0</v>
      </c>
      <c r="H61" s="94" t="s">
        <v>38</v>
      </c>
      <c r="I61" s="104" t="s">
        <v>38</v>
      </c>
      <c r="J61" s="104" t="s">
        <v>38</v>
      </c>
      <c r="K61" s="104" t="s">
        <v>38</v>
      </c>
      <c r="L61" s="106" t="s">
        <v>38</v>
      </c>
    </row>
    <row r="62" spans="1:12" ht="14.25" customHeight="1" thickBot="1">
      <c r="A62" s="5" t="s">
        <v>43</v>
      </c>
      <c r="B62" s="91">
        <v>122.17</v>
      </c>
      <c r="C62" s="70">
        <v>159</v>
      </c>
      <c r="D62" s="70">
        <v>82</v>
      </c>
      <c r="E62" s="70">
        <v>108</v>
      </c>
      <c r="F62" s="71">
        <f>+C62+D62-E62</f>
        <v>133</v>
      </c>
      <c r="G62" s="91">
        <v>114.77</v>
      </c>
      <c r="H62" s="95">
        <f>+G62-F62</f>
        <v>-18.230000000000004</v>
      </c>
      <c r="I62" s="70">
        <f>F62</f>
        <v>133</v>
      </c>
      <c r="J62" s="70">
        <v>84</v>
      </c>
      <c r="K62" s="70">
        <v>103</v>
      </c>
      <c r="L62" s="72">
        <f>+I62+J62-K62</f>
        <v>114</v>
      </c>
    </row>
    <row r="63" spans="1:12" ht="14.25" customHeight="1">
      <c r="A63" s="87"/>
      <c r="B63" s="83"/>
      <c r="C63" s="83"/>
      <c r="D63" s="83"/>
      <c r="E63" s="83"/>
      <c r="F63" s="83"/>
      <c r="G63" s="85"/>
      <c r="H63" s="83"/>
      <c r="I63" s="83"/>
      <c r="J63" s="83"/>
      <c r="K63" s="83"/>
      <c r="L63" s="83"/>
    </row>
    <row r="64" ht="14.25" customHeight="1">
      <c r="A64" s="87"/>
    </row>
    <row r="65" ht="14.25" customHeight="1" thickBot="1">
      <c r="A65" s="87"/>
    </row>
    <row r="66" spans="1:12" ht="14.25" customHeight="1">
      <c r="A66" s="119" t="s">
        <v>90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1"/>
    </row>
    <row r="67" spans="1:12" ht="14.25" customHeight="1">
      <c r="A67" s="184" t="s">
        <v>29</v>
      </c>
      <c r="B67" s="182"/>
      <c r="C67" s="182"/>
      <c r="D67" s="182"/>
      <c r="E67" s="183"/>
      <c r="F67" s="6" t="s">
        <v>28</v>
      </c>
      <c r="G67" s="181" t="s">
        <v>46</v>
      </c>
      <c r="H67" s="182"/>
      <c r="I67" s="182"/>
      <c r="J67" s="182"/>
      <c r="K67" s="183"/>
      <c r="L67" s="10" t="s">
        <v>28</v>
      </c>
    </row>
    <row r="68" spans="1:12" ht="14.25" customHeight="1">
      <c r="A68" s="207" t="s">
        <v>95</v>
      </c>
      <c r="B68" s="208"/>
      <c r="C68" s="208"/>
      <c r="D68" s="208"/>
      <c r="E68" s="208"/>
      <c r="F68" s="139">
        <v>60</v>
      </c>
      <c r="G68" s="216"/>
      <c r="H68" s="216"/>
      <c r="I68" s="216"/>
      <c r="J68" s="216"/>
      <c r="K68" s="216"/>
      <c r="L68" s="88"/>
    </row>
    <row r="69" spans="1:12" ht="14.25" customHeight="1">
      <c r="A69" s="207" t="s">
        <v>96</v>
      </c>
      <c r="B69" s="208"/>
      <c r="C69" s="208"/>
      <c r="D69" s="208"/>
      <c r="E69" s="208"/>
      <c r="F69" s="139">
        <v>160</v>
      </c>
      <c r="G69" s="213"/>
      <c r="H69" s="214"/>
      <c r="I69" s="214"/>
      <c r="J69" s="214"/>
      <c r="K69" s="215"/>
      <c r="L69" s="88"/>
    </row>
    <row r="70" spans="1:12" ht="14.25" customHeight="1">
      <c r="A70" s="222" t="s">
        <v>97</v>
      </c>
      <c r="B70" s="208"/>
      <c r="C70" s="208"/>
      <c r="D70" s="208"/>
      <c r="E70" s="208"/>
      <c r="F70" s="140">
        <v>80</v>
      </c>
      <c r="G70" s="213"/>
      <c r="H70" s="214"/>
      <c r="I70" s="214"/>
      <c r="J70" s="214"/>
      <c r="K70" s="215"/>
      <c r="L70" s="88"/>
    </row>
    <row r="71" spans="1:12" ht="14.25" customHeight="1" thickBot="1">
      <c r="A71" s="198" t="s">
        <v>98</v>
      </c>
      <c r="B71" s="199"/>
      <c r="C71" s="199"/>
      <c r="D71" s="199"/>
      <c r="E71" s="199"/>
      <c r="F71" s="141">
        <v>120</v>
      </c>
      <c r="G71" s="202"/>
      <c r="H71" s="203"/>
      <c r="I71" s="203"/>
      <c r="J71" s="203"/>
      <c r="K71" s="204"/>
      <c r="L71" s="138"/>
    </row>
    <row r="72" spans="1:12" ht="14.25" customHeight="1" thickBot="1">
      <c r="A72" s="200" t="s">
        <v>50</v>
      </c>
      <c r="B72" s="201"/>
      <c r="C72" s="201"/>
      <c r="D72" s="201"/>
      <c r="E72" s="201"/>
      <c r="F72" s="18">
        <f>SUM(F68:F71)</f>
        <v>420</v>
      </c>
      <c r="G72" s="224" t="s">
        <v>50</v>
      </c>
      <c r="H72" s="225"/>
      <c r="I72" s="225"/>
      <c r="J72" s="225"/>
      <c r="K72" s="225"/>
      <c r="L72" s="118">
        <f>SUM(L68)</f>
        <v>0</v>
      </c>
    </row>
    <row r="73" spans="1:12" ht="14.25" customHeight="1">
      <c r="A73" s="7"/>
      <c r="B73" s="7"/>
      <c r="C73" s="7"/>
      <c r="D73" s="7"/>
      <c r="E73" s="7"/>
      <c r="F73" s="8"/>
      <c r="G73" s="9"/>
      <c r="H73" s="9"/>
      <c r="I73" s="9"/>
      <c r="J73" s="9"/>
      <c r="K73" s="9"/>
      <c r="L73" s="8"/>
    </row>
    <row r="74" ht="12.75">
      <c r="A74" s="2"/>
    </row>
    <row r="75" ht="12.75">
      <c r="B75" s="87"/>
    </row>
    <row r="76" spans="2:9" ht="12.75">
      <c r="B76" s="185" t="s">
        <v>93</v>
      </c>
      <c r="C76" s="185"/>
      <c r="D76" s="185"/>
      <c r="E76" s="185"/>
      <c r="F76" s="185"/>
      <c r="G76" s="185"/>
      <c r="H76" s="185"/>
      <c r="I76" s="185"/>
    </row>
    <row r="77" ht="13.5" thickBot="1">
      <c r="B77" s="87"/>
    </row>
    <row r="78" spans="2:9" ht="13.5" thickBot="1">
      <c r="B78" s="11" t="s">
        <v>51</v>
      </c>
      <c r="C78" s="12"/>
      <c r="D78" s="13"/>
      <c r="E78" s="226" t="s">
        <v>52</v>
      </c>
      <c r="F78" s="227"/>
      <c r="G78" s="228"/>
      <c r="H78" s="161" t="s">
        <v>47</v>
      </c>
      <c r="I78" s="162"/>
    </row>
    <row r="79" spans="1:9" ht="12.75">
      <c r="A79" s="84"/>
      <c r="B79" s="73" t="s">
        <v>48</v>
      </c>
      <c r="C79" s="74" t="s">
        <v>53</v>
      </c>
      <c r="D79" s="75" t="s">
        <v>54</v>
      </c>
      <c r="E79" s="73" t="s">
        <v>48</v>
      </c>
      <c r="F79" s="74" t="s">
        <v>53</v>
      </c>
      <c r="G79" s="75" t="s">
        <v>55</v>
      </c>
      <c r="H79" s="163" t="s">
        <v>56</v>
      </c>
      <c r="I79" s="164"/>
    </row>
    <row r="80" spans="2:9" ht="13.5" thickBot="1">
      <c r="B80" s="76">
        <v>2011</v>
      </c>
      <c r="C80" s="77">
        <v>2012</v>
      </c>
      <c r="D80" s="78"/>
      <c r="E80" s="76">
        <v>2011</v>
      </c>
      <c r="F80" s="77">
        <v>2012</v>
      </c>
      <c r="G80" s="78" t="s">
        <v>91</v>
      </c>
      <c r="H80" s="165" t="s">
        <v>59</v>
      </c>
      <c r="I80" s="166"/>
    </row>
    <row r="81" spans="2:9" ht="16.5" customHeight="1" thickBot="1">
      <c r="B81" s="17">
        <v>37</v>
      </c>
      <c r="C81" s="15">
        <v>37</v>
      </c>
      <c r="D81" s="16">
        <f>SUM(C81-B81)</f>
        <v>0</v>
      </c>
      <c r="E81" s="14">
        <f>H82/(12*B81)*1000</f>
        <v>18310.81081081081</v>
      </c>
      <c r="F81" s="103">
        <f>H81/(12*C81)*1000</f>
        <v>18828.828828828828</v>
      </c>
      <c r="G81" s="86">
        <f>PRODUCT(F81/E81*100)</f>
        <v>102.8290282902829</v>
      </c>
      <c r="H81" s="229">
        <f>L31</f>
        <v>8360</v>
      </c>
      <c r="I81" s="230"/>
    </row>
    <row r="82" spans="8:9" ht="12.75" customHeight="1" hidden="1">
      <c r="H82" s="223">
        <f>G31</f>
        <v>8130</v>
      </c>
      <c r="I82" s="223"/>
    </row>
    <row r="83" spans="2:8" ht="12.75">
      <c r="B83" s="2" t="s">
        <v>49</v>
      </c>
      <c r="H83" s="111"/>
    </row>
  </sheetData>
  <sheetProtection/>
  <mergeCells count="43">
    <mergeCell ref="A3:N3"/>
    <mergeCell ref="A5:A8"/>
    <mergeCell ref="H6:I6"/>
    <mergeCell ref="B5:N5"/>
    <mergeCell ref="M6:N6"/>
    <mergeCell ref="H82:I82"/>
    <mergeCell ref="G72:K72"/>
    <mergeCell ref="B76:I76"/>
    <mergeCell ref="E78:G78"/>
    <mergeCell ref="H78:I78"/>
    <mergeCell ref="H79:I79"/>
    <mergeCell ref="H80:I80"/>
    <mergeCell ref="H81:I81"/>
    <mergeCell ref="I55:L55"/>
    <mergeCell ref="G67:K67"/>
    <mergeCell ref="A69:E69"/>
    <mergeCell ref="J48:J50"/>
    <mergeCell ref="C48:I48"/>
    <mergeCell ref="A70:E70"/>
    <mergeCell ref="A55:A56"/>
    <mergeCell ref="B55:B56"/>
    <mergeCell ref="C55:F55"/>
    <mergeCell ref="G55:G56"/>
    <mergeCell ref="E44:G44"/>
    <mergeCell ref="B47:I47"/>
    <mergeCell ref="J43:L43"/>
    <mergeCell ref="E43:G43"/>
    <mergeCell ref="B43:D43"/>
    <mergeCell ref="G70:K70"/>
    <mergeCell ref="D49:I49"/>
    <mergeCell ref="C49:C50"/>
    <mergeCell ref="G68:K68"/>
    <mergeCell ref="G69:K69"/>
    <mergeCell ref="A71:E71"/>
    <mergeCell ref="A72:E72"/>
    <mergeCell ref="G71:K71"/>
    <mergeCell ref="O34:O35"/>
    <mergeCell ref="A68:E68"/>
    <mergeCell ref="H55:H56"/>
    <mergeCell ref="A67:E67"/>
    <mergeCell ref="B44:D44"/>
    <mergeCell ref="A48:A50"/>
    <mergeCell ref="B48:B50"/>
  </mergeCells>
  <conditionalFormatting sqref="G81">
    <cfRule type="cellIs" priority="1" dxfId="0" operator="greaterThan" stopIfTrue="1">
      <formula>103</formula>
    </cfRule>
  </conditionalFormatting>
  <printOptions horizontalCentered="1"/>
  <pageMargins left="0.2362204724409449" right="0.2755905511811024" top="0.43" bottom="0.2362204724409449" header="0.2362204724409449" footer="0.196850393700787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Pospíchalová Petra</cp:lastModifiedBy>
  <cp:lastPrinted>2012-03-14T15:18:49Z</cp:lastPrinted>
  <dcterms:created xsi:type="dcterms:W3CDTF">2004-02-26T11:39:43Z</dcterms:created>
  <dcterms:modified xsi:type="dcterms:W3CDTF">2012-03-15T14:34:13Z</dcterms:modified>
  <cp:category/>
  <cp:version/>
  <cp:contentType/>
  <cp:contentStatus/>
</cp:coreProperties>
</file>