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5805" activeTab="0"/>
  </bookViews>
  <sheets>
    <sheet name="RK-12-2012-20, př. 1" sheetId="1" r:id="rId1"/>
  </sheets>
  <definedNames/>
  <calcPr fullCalcOnLoad="1"/>
</workbook>
</file>

<file path=xl/sharedStrings.xml><?xml version="1.0" encoding="utf-8"?>
<sst xmlns="http://schemas.openxmlformats.org/spreadsheetml/2006/main" count="130" uniqueCount="72">
  <si>
    <t>/tis. Kč/</t>
  </si>
  <si>
    <t>Organizace/ukazatele</t>
  </si>
  <si>
    <t xml:space="preserve">Výnosy </t>
  </si>
  <si>
    <t>z toho:</t>
  </si>
  <si>
    <t xml:space="preserve">Náklady </t>
  </si>
  <si>
    <t>celkem</t>
  </si>
  <si>
    <t>doplňková</t>
  </si>
  <si>
    <t>provozní</t>
  </si>
  <si>
    <t xml:space="preserve">hlavní </t>
  </si>
  <si>
    <t>činnost</t>
  </si>
  <si>
    <t>dotace</t>
  </si>
  <si>
    <t xml:space="preserve">náklady </t>
  </si>
  <si>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</si>
  <si>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</si>
  <si>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</si>
  <si>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</si>
  <si>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/Kč/</t>
  </si>
  <si>
    <t>z toho: činnost</t>
  </si>
  <si>
    <t>Návrh přídělu ze zisku:</t>
  </si>
  <si>
    <t>Zůstatky neuhrazené ztráty a fondů před finančním vypořádáním:</t>
  </si>
  <si>
    <t>Neuhrazená ztráta po vypořádání</t>
  </si>
  <si>
    <t>hlavní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</si>
  <si>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</si>
  <si>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</si>
  <si>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</si>
  <si>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</si>
  <si>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</si>
  <si>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</si>
  <si>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</si>
  <si>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 xml:space="preserve">celkem </t>
  </si>
  <si>
    <t>ztráty min.let</t>
  </si>
  <si>
    <t>odměn</t>
  </si>
  <si>
    <t>z min.let</t>
  </si>
  <si>
    <t>0</t>
  </si>
  <si>
    <t>§ 3311 celkem:</t>
  </si>
  <si>
    <t>§ 3314  celkem:</t>
  </si>
  <si>
    <t>§ 3315 celkem:</t>
  </si>
  <si>
    <t xml:space="preserve">Celkem </t>
  </si>
  <si>
    <t xml:space="preserve">činnost </t>
  </si>
  <si>
    <r>
      <t>x</t>
    </r>
    <r>
      <rPr>
        <sz val="9"/>
        <rFont val="Arial"/>
        <family val="2"/>
      </rPr>
      <t xml:space="preserve"> mzdové náklady včetně ostatních osobních nákladů a nákladů na sociální a zdravotní pojištění</t>
    </r>
  </si>
  <si>
    <t>minulých let</t>
  </si>
  <si>
    <t xml:space="preserve">ztráty </t>
  </si>
  <si>
    <t xml:space="preserve">procento </t>
  </si>
  <si>
    <t>procento</t>
  </si>
  <si>
    <t>počet stran: 2</t>
  </si>
  <si>
    <r>
      <t>mzdové</t>
    </r>
    <r>
      <rPr>
        <vertAlign val="superscript"/>
        <sz val="8"/>
        <rFont val="Arial"/>
        <family val="2"/>
      </rPr>
      <t>x</t>
    </r>
  </si>
  <si>
    <t>Výsledek hospodaření</t>
  </si>
  <si>
    <t>Výsledek</t>
  </si>
  <si>
    <t>hospodaření</t>
  </si>
  <si>
    <t>z výsl. hosp.</t>
  </si>
  <si>
    <t>Vysočina Tourism, p. o.</t>
  </si>
  <si>
    <t>Muzeum Vysočiny Třebíč, p. o.</t>
  </si>
  <si>
    <t>Muzeum Vysočiny Pelhřimov, p. o.</t>
  </si>
  <si>
    <t>Muzeum Vysočiny Jihlava, p. o.</t>
  </si>
  <si>
    <t>Muzeum Vysočiny Havlíčkův Brod, p. o.</t>
  </si>
  <si>
    <t>Horácké divadlo Jihlava, p. o.</t>
  </si>
  <si>
    <t xml:space="preserve">Muzeum Vysočiny Třebíč, p .o. </t>
  </si>
  <si>
    <t>Muzeum Vysočiny Pelhřimov, p .o.</t>
  </si>
  <si>
    <t xml:space="preserve">Muzeum Vysočiny Havlíčkův Brod, p .o. </t>
  </si>
  <si>
    <t>Muzeum Vysočiny Jihlava, p .o.</t>
  </si>
  <si>
    <t xml:space="preserve">Muzeum Vysočiny Třebíč, p. o. </t>
  </si>
  <si>
    <t>§ 2143 celkem</t>
  </si>
  <si>
    <t>Muzeum Vysočiny Pelhřimov, p. o..</t>
  </si>
  <si>
    <t xml:space="preserve"> xxx</t>
  </si>
  <si>
    <t>xxx</t>
  </si>
  <si>
    <t>III. Procentní vyjádření přídělů fondům příspěvkových organizací na úseku kultury a cestovního ruchu</t>
  </si>
  <si>
    <t>Organizace/§ kapitoly Kultura a cestovní ruch</t>
  </si>
  <si>
    <t>Organizace/§ kapitoly Kultura a Cestovní ruch</t>
  </si>
  <si>
    <t>Přehled hospodaření příspěvkových organizací na úseku kultury a cestovního ruchu za rok 2011</t>
  </si>
  <si>
    <t>I. Přehled hospodaření příspěvkových organizací na úseku kultury a cestovního ruchu za rok 2011</t>
  </si>
  <si>
    <t>II. Návrh na rozdělení kladného výsledku hospodaření za rok 2011</t>
  </si>
  <si>
    <t>RK-12-2012-20,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</si>
</sst>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sz val="10"/>
      <color indexed="14"/>
      <name val="Arial CE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/>
      <protection locked="0"/>
    </xf>
    <xf numFmtId="3" fontId="11" fillId="0" borderId="16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/>
      <protection locked="0"/>
    </xf>
    <xf numFmtId="3" fontId="11" fillId="0" borderId="18" xfId="0" applyNumberFormat="1" applyFont="1" applyFill="1" applyBorder="1" applyAlignment="1" applyProtection="1">
      <alignment horizontal="center"/>
      <protection locked="0"/>
    </xf>
    <xf numFmtId="3" fontId="12" fillId="0" borderId="17" xfId="0" applyNumberFormat="1" applyFont="1" applyFill="1" applyBorder="1" applyAlignment="1" applyProtection="1">
      <alignment horizontal="center"/>
      <protection locked="0"/>
    </xf>
    <xf numFmtId="3" fontId="12" fillId="0" borderId="19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2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Fill="1" applyBorder="1" applyAlignment="1" applyProtection="1">
      <alignment horizontal="center"/>
      <protection locked="0"/>
    </xf>
    <xf numFmtId="3" fontId="12" fillId="0" borderId="22" xfId="0" applyNumberFormat="1" applyFont="1" applyFill="1" applyBorder="1" applyAlignment="1" applyProtection="1">
      <alignment horizontal="center"/>
      <protection locked="0"/>
    </xf>
    <xf numFmtId="3" fontId="12" fillId="0" borderId="23" xfId="0" applyNumberFormat="1" applyFont="1" applyFill="1" applyBorder="1" applyAlignment="1" applyProtection="1">
      <alignment horizontal="center"/>
      <protection locked="0"/>
    </xf>
    <xf numFmtId="3" fontId="12" fillId="0" borderId="24" xfId="0" applyNumberFormat="1" applyFont="1" applyFill="1" applyBorder="1" applyAlignment="1" applyProtection="1">
      <alignment horizontal="center"/>
      <protection locked="0"/>
    </xf>
    <xf numFmtId="3" fontId="12" fillId="0" borderId="25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/>
    </xf>
    <xf numFmtId="3" fontId="6" fillId="0" borderId="26" xfId="0" applyNumberFormat="1" applyFont="1" applyFill="1" applyBorder="1" applyAlignment="1" applyProtection="1">
      <alignment horizontal="right"/>
      <protection/>
    </xf>
    <xf numFmtId="3" fontId="6" fillId="0" borderId="27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/>
    </xf>
    <xf numFmtId="3" fontId="6" fillId="0" borderId="27" xfId="0" applyNumberFormat="1" applyFont="1" applyFill="1" applyBorder="1" applyAlignment="1" applyProtection="1">
      <alignment horizontal="right"/>
      <protection locked="0"/>
    </xf>
    <xf numFmtId="3" fontId="6" fillId="0" borderId="31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32" xfId="0" applyNumberFormat="1" applyFont="1" applyFill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 horizontal="right"/>
      <protection/>
    </xf>
    <xf numFmtId="3" fontId="6" fillId="0" borderId="34" xfId="0" applyNumberFormat="1" applyFont="1" applyFill="1" applyBorder="1" applyAlignment="1" applyProtection="1">
      <alignment horizontal="right"/>
      <protection/>
    </xf>
    <xf numFmtId="3" fontId="6" fillId="0" borderId="19" xfId="0" applyNumberFormat="1" applyFont="1" applyFill="1" applyBorder="1" applyAlignment="1" applyProtection="1">
      <alignment horizontal="right"/>
      <protection/>
    </xf>
    <xf numFmtId="3" fontId="6" fillId="0" borderId="35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/>
    </xf>
    <xf numFmtId="3" fontId="6" fillId="0" borderId="21" xfId="0" applyNumberFormat="1" applyFont="1" applyFill="1" applyBorder="1" applyAlignment="1" applyProtection="1">
      <alignment horizontal="right"/>
      <protection/>
    </xf>
    <xf numFmtId="3" fontId="6" fillId="0" borderId="37" xfId="0" applyNumberFormat="1" applyFont="1" applyFill="1" applyBorder="1" applyAlignment="1" applyProtection="1">
      <alignment horizontal="right"/>
      <protection/>
    </xf>
    <xf numFmtId="0" fontId="13" fillId="0" borderId="26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3" fontId="2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7" fillId="0" borderId="26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1" fillId="0" borderId="16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/>
      <protection locked="0"/>
    </xf>
    <xf numFmtId="3" fontId="11" fillId="0" borderId="39" xfId="0" applyNumberFormat="1" applyFont="1" applyFill="1" applyBorder="1" applyAlignment="1" applyProtection="1">
      <alignment horizontal="center"/>
      <protection locked="0"/>
    </xf>
    <xf numFmtId="3" fontId="11" fillId="0" borderId="19" xfId="0" applyNumberFormat="1" applyFont="1" applyFill="1" applyBorder="1" applyAlignment="1" applyProtection="1">
      <alignment horizontal="center"/>
      <protection locked="0"/>
    </xf>
    <xf numFmtId="3" fontId="11" fillId="0" borderId="34" xfId="0" applyNumberFormat="1" applyFont="1" applyFill="1" applyBorder="1" applyAlignment="1" applyProtection="1">
      <alignment horizontal="center"/>
      <protection locked="0"/>
    </xf>
    <xf numFmtId="3" fontId="11" fillId="0" borderId="40" xfId="0" applyNumberFormat="1" applyFont="1" applyFill="1" applyBorder="1" applyAlignment="1" applyProtection="1">
      <alignment horizontal="center"/>
      <protection locked="0"/>
    </xf>
    <xf numFmtId="3" fontId="11" fillId="0" borderId="32" xfId="0" applyNumberFormat="1" applyFont="1" applyFill="1" applyBorder="1" applyAlignment="1" applyProtection="1">
      <alignment horizontal="center"/>
      <protection locked="0"/>
    </xf>
    <xf numFmtId="3" fontId="11" fillId="0" borderId="36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/>
      <protection locked="0"/>
    </xf>
    <xf numFmtId="3" fontId="12" fillId="0" borderId="22" xfId="0" applyNumberFormat="1" applyFont="1" applyFill="1" applyBorder="1" applyAlignment="1" applyProtection="1">
      <alignment/>
      <protection locked="0"/>
    </xf>
    <xf numFmtId="3" fontId="12" fillId="0" borderId="23" xfId="0" applyNumberFormat="1" applyFont="1" applyFill="1" applyBorder="1" applyAlignment="1" applyProtection="1">
      <alignment/>
      <protection locked="0"/>
    </xf>
    <xf numFmtId="3" fontId="11" fillId="0" borderId="24" xfId="0" applyNumberFormat="1" applyFont="1" applyFill="1" applyBorder="1" applyAlignment="1" applyProtection="1">
      <alignment horizontal="center"/>
      <protection locked="0"/>
    </xf>
    <xf numFmtId="3" fontId="11" fillId="0" borderId="37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Fill="1" applyBorder="1" applyAlignment="1" applyProtection="1">
      <alignment horizontal="center"/>
      <protection locked="0"/>
    </xf>
    <xf numFmtId="3" fontId="11" fillId="0" borderId="41" xfId="0" applyNumberFormat="1" applyFont="1" applyFill="1" applyBorder="1" applyAlignment="1" applyProtection="1">
      <alignment horizontal="center"/>
      <protection locked="0"/>
    </xf>
    <xf numFmtId="3" fontId="11" fillId="0" borderId="25" xfId="0" applyNumberFormat="1" applyFont="1" applyFill="1" applyBorder="1" applyAlignment="1" applyProtection="1">
      <alignment horizontal="center"/>
      <protection locked="0"/>
    </xf>
    <xf numFmtId="3" fontId="8" fillId="0" borderId="26" xfId="0" applyNumberFormat="1" applyFont="1" applyFill="1" applyBorder="1" applyAlignment="1" applyProtection="1">
      <alignment horizontal="right"/>
      <protection/>
    </xf>
    <xf numFmtId="3" fontId="8" fillId="0" borderId="27" xfId="0" applyNumberFormat="1" applyFont="1" applyFill="1" applyBorder="1" applyAlignment="1" applyProtection="1">
      <alignment horizontal="right"/>
      <protection locked="0"/>
    </xf>
    <xf numFmtId="3" fontId="8" fillId="0" borderId="11" xfId="0" applyNumberFormat="1" applyFont="1" applyFill="1" applyBorder="1" applyAlignment="1" applyProtection="1">
      <alignment horizontal="right"/>
      <protection locked="0"/>
    </xf>
    <xf numFmtId="3" fontId="8" fillId="0" borderId="29" xfId="0" applyNumberFormat="1" applyFont="1" applyFill="1" applyBorder="1" applyAlignment="1" applyProtection="1">
      <alignment horizontal="right"/>
      <protection locked="0"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0" fontId="14" fillId="0" borderId="28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right"/>
      <protection/>
    </xf>
    <xf numFmtId="3" fontId="8" fillId="0" borderId="42" xfId="0" applyNumberFormat="1" applyFont="1" applyFill="1" applyBorder="1" applyAlignment="1" applyProtection="1">
      <alignment horizontal="right"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6" fillId="0" borderId="16" xfId="0" applyFont="1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0" borderId="45" xfId="0" applyFill="1" applyBorder="1" applyAlignment="1">
      <alignment/>
    </xf>
    <xf numFmtId="3" fontId="11" fillId="0" borderId="33" xfId="0" applyNumberFormat="1" applyFont="1" applyFill="1" applyBorder="1" applyAlignment="1" applyProtection="1">
      <alignment horizontal="center"/>
      <protection locked="0"/>
    </xf>
    <xf numFmtId="3" fontId="11" fillId="0" borderId="17" xfId="0" applyNumberFormat="1" applyFont="1" applyFill="1" applyBorder="1" applyAlignment="1" applyProtection="1">
      <alignment horizontal="center"/>
      <protection locked="0"/>
    </xf>
    <xf numFmtId="3" fontId="11" fillId="0" borderId="46" xfId="0" applyNumberFormat="1" applyFont="1" applyFill="1" applyBorder="1" applyAlignment="1" applyProtection="1">
      <alignment horizontal="center"/>
      <protection locked="0"/>
    </xf>
    <xf numFmtId="3" fontId="11" fillId="0" borderId="45" xfId="0" applyNumberFormat="1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/>
      <protection locked="0"/>
    </xf>
    <xf numFmtId="3" fontId="11" fillId="0" borderId="22" xfId="0" applyNumberFormat="1" applyFont="1" applyFill="1" applyBorder="1" applyAlignment="1" applyProtection="1">
      <alignment horizontal="center"/>
      <protection locked="0"/>
    </xf>
    <xf numFmtId="3" fontId="11" fillId="0" borderId="48" xfId="0" applyNumberFormat="1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left"/>
      <protection locked="0"/>
    </xf>
    <xf numFmtId="3" fontId="8" fillId="0" borderId="47" xfId="0" applyNumberFormat="1" applyFont="1" applyFill="1" applyBorder="1" applyAlignment="1" applyProtection="1">
      <alignment horizontal="right"/>
      <protection/>
    </xf>
    <xf numFmtId="3" fontId="8" fillId="0" borderId="49" xfId="0" applyNumberFormat="1" applyFont="1" applyFill="1" applyBorder="1" applyAlignment="1" applyProtection="1">
      <alignment horizontal="right"/>
      <protection locked="0"/>
    </xf>
    <xf numFmtId="3" fontId="8" fillId="0" borderId="50" xfId="0" applyNumberFormat="1" applyFont="1" applyFill="1" applyBorder="1" applyAlignment="1" applyProtection="1">
      <alignment horizontal="right"/>
      <protection locked="0"/>
    </xf>
    <xf numFmtId="49" fontId="8" fillId="0" borderId="51" xfId="0" applyNumberFormat="1" applyFont="1" applyFill="1" applyBorder="1" applyAlignment="1">
      <alignment horizontal="right" wrapText="1"/>
    </xf>
    <xf numFmtId="3" fontId="8" fillId="0" borderId="42" xfId="0" applyNumberFormat="1" applyFont="1" applyFill="1" applyBorder="1" applyAlignment="1" applyProtection="1">
      <alignment horizontal="right"/>
      <protection/>
    </xf>
    <xf numFmtId="3" fontId="8" fillId="0" borderId="38" xfId="0" applyNumberFormat="1" applyFont="1" applyFill="1" applyBorder="1" applyAlignment="1" applyProtection="1">
      <alignment horizontal="right"/>
      <protection locked="0"/>
    </xf>
    <xf numFmtId="0" fontId="14" fillId="0" borderId="26" xfId="0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right"/>
      <protection locked="0"/>
    </xf>
    <xf numFmtId="3" fontId="8" fillId="0" borderId="27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 applyProtection="1">
      <alignment horizontal="right"/>
      <protection/>
    </xf>
    <xf numFmtId="49" fontId="8" fillId="0" borderId="27" xfId="0" applyNumberFormat="1" applyFont="1" applyFill="1" applyBorder="1" applyAlignment="1">
      <alignment horizontal="right" wrapText="1"/>
    </xf>
    <xf numFmtId="3" fontId="8" fillId="0" borderId="28" xfId="0" applyNumberFormat="1" applyFont="1" applyFill="1" applyBorder="1" applyAlignment="1" applyProtection="1">
      <alignment horizontal="righ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20" fillId="0" borderId="43" xfId="0" applyFont="1" applyFill="1" applyBorder="1" applyAlignment="1">
      <alignment horizontal="center"/>
    </xf>
    <xf numFmtId="3" fontId="20" fillId="0" borderId="52" xfId="0" applyNumberFormat="1" applyFont="1" applyFill="1" applyBorder="1" applyAlignment="1">
      <alignment horizontal="right"/>
    </xf>
    <xf numFmtId="0" fontId="6" fillId="0" borderId="21" xfId="0" applyFont="1" applyFill="1" applyBorder="1" applyAlignment="1" applyProtection="1">
      <alignment horizontal="left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7" fillId="0" borderId="53" xfId="0" applyFont="1" applyFill="1" applyBorder="1" applyAlignment="1" applyProtection="1">
      <alignment horizontal="left"/>
      <protection locked="0"/>
    </xf>
    <xf numFmtId="3" fontId="6" fillId="0" borderId="47" xfId="0" applyNumberFormat="1" applyFont="1" applyFill="1" applyBorder="1" applyAlignment="1" applyProtection="1">
      <alignment/>
      <protection locked="0"/>
    </xf>
    <xf numFmtId="3" fontId="8" fillId="0" borderId="54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 applyProtection="1">
      <alignment/>
      <protection locked="0"/>
    </xf>
    <xf numFmtId="3" fontId="8" fillId="0" borderId="49" xfId="0" applyNumberFormat="1" applyFont="1" applyFill="1" applyBorder="1" applyAlignment="1" applyProtection="1">
      <alignment/>
      <protection locked="0"/>
    </xf>
    <xf numFmtId="3" fontId="8" fillId="0" borderId="50" xfId="0" applyNumberFormat="1" applyFont="1" applyFill="1" applyBorder="1" applyAlignment="1" applyProtection="1">
      <alignment/>
      <protection locked="0"/>
    </xf>
    <xf numFmtId="3" fontId="8" fillId="0" borderId="54" xfId="0" applyNumberFormat="1" applyFont="1" applyFill="1" applyBorder="1" applyAlignment="1" applyProtection="1">
      <alignment/>
      <protection locked="0"/>
    </xf>
    <xf numFmtId="3" fontId="8" fillId="0" borderId="55" xfId="0" applyNumberFormat="1" applyFont="1" applyFill="1" applyBorder="1" applyAlignment="1" applyProtection="1">
      <alignment/>
      <protection locked="0"/>
    </xf>
    <xf numFmtId="3" fontId="6" fillId="0" borderId="53" xfId="0" applyNumberFormat="1" applyFont="1" applyFill="1" applyBorder="1" applyAlignment="1" applyProtection="1">
      <alignment/>
      <protection locked="0"/>
    </xf>
    <xf numFmtId="3" fontId="8" fillId="0" borderId="27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8" fillId="0" borderId="29" xfId="0" applyNumberFormat="1" applyFont="1" applyFill="1" applyBorder="1" applyAlignment="1" applyProtection="1">
      <alignment/>
      <protection locked="0"/>
    </xf>
    <xf numFmtId="3" fontId="6" fillId="0" borderId="35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0" fontId="7" fillId="0" borderId="56" xfId="0" applyFont="1" applyFill="1" applyBorder="1" applyAlignment="1" applyProtection="1">
      <alignment horizontal="left"/>
      <protection locked="0"/>
    </xf>
    <xf numFmtId="3" fontId="6" fillId="0" borderId="57" xfId="0" applyNumberFormat="1" applyFont="1" applyFill="1" applyBorder="1" applyAlignment="1" applyProtection="1">
      <alignment/>
      <protection locked="0"/>
    </xf>
    <xf numFmtId="3" fontId="8" fillId="0" borderId="58" xfId="0" applyNumberFormat="1" applyFont="1" applyFill="1" applyBorder="1" applyAlignment="1" applyProtection="1">
      <alignment/>
      <protection locked="0"/>
    </xf>
    <xf numFmtId="3" fontId="8" fillId="0" borderId="59" xfId="0" applyNumberFormat="1" applyFont="1" applyFill="1" applyBorder="1" applyAlignment="1" applyProtection="1">
      <alignment/>
      <protection locked="0"/>
    </xf>
    <xf numFmtId="3" fontId="8" fillId="0" borderId="59" xfId="0" applyNumberFormat="1" applyFont="1" applyFill="1" applyBorder="1" applyAlignment="1" applyProtection="1">
      <alignment/>
      <protection locked="0"/>
    </xf>
    <xf numFmtId="3" fontId="8" fillId="0" borderId="43" xfId="0" applyNumberFormat="1" applyFont="1" applyFill="1" applyBorder="1" applyAlignment="1" applyProtection="1">
      <alignment/>
      <protection locked="0"/>
    </xf>
    <xf numFmtId="3" fontId="8" fillId="0" borderId="60" xfId="0" applyNumberFormat="1" applyFont="1" applyFill="1" applyBorder="1" applyAlignment="1" applyProtection="1">
      <alignment/>
      <protection locked="0"/>
    </xf>
    <xf numFmtId="3" fontId="6" fillId="0" borderId="57" xfId="0" applyNumberFormat="1" applyFont="1" applyFill="1" applyBorder="1" applyAlignment="1" applyProtection="1">
      <alignment/>
      <protection locked="0"/>
    </xf>
    <xf numFmtId="4" fontId="21" fillId="0" borderId="61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7" fillId="0" borderId="28" xfId="0" applyFont="1" applyFill="1" applyBorder="1" applyAlignment="1" applyProtection="1">
      <alignment horizontal="left"/>
      <protection locked="0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 applyProtection="1">
      <alignment horizontal="right"/>
      <protection locked="0"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8" fillId="0" borderId="12" xfId="0" applyNumberFormat="1" applyFont="1" applyFill="1" applyBorder="1" applyAlignment="1" applyProtection="1">
      <alignment horizontal="right"/>
      <protection locked="0"/>
    </xf>
    <xf numFmtId="3" fontId="8" fillId="0" borderId="62" xfId="0" applyNumberFormat="1" applyFont="1" applyFill="1" applyBorder="1" applyAlignment="1" applyProtection="1">
      <alignment horizontal="right"/>
      <protection locked="0"/>
    </xf>
    <xf numFmtId="3" fontId="8" fillId="0" borderId="63" xfId="0" applyNumberFormat="1" applyFont="1" applyFill="1" applyBorder="1" applyAlignment="1" applyProtection="1">
      <alignment horizontal="right"/>
      <protection locked="0"/>
    </xf>
    <xf numFmtId="0" fontId="19" fillId="0" borderId="27" xfId="0" applyFont="1" applyFill="1" applyBorder="1" applyAlignment="1" applyProtection="1">
      <alignment horizontal="left"/>
      <protection locked="0"/>
    </xf>
    <xf numFmtId="3" fontId="8" fillId="0" borderId="35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11" xfId="0" applyNumberFormat="1" applyFont="1" applyFill="1" applyBorder="1" applyAlignment="1" applyProtection="1">
      <alignment horizontal="right"/>
      <protection/>
    </xf>
    <xf numFmtId="3" fontId="11" fillId="0" borderId="15" xfId="0" applyNumberFormat="1" applyFont="1" applyFill="1" applyBorder="1" applyAlignment="1" applyProtection="1">
      <alignment horizontal="center"/>
      <protection locked="0"/>
    </xf>
    <xf numFmtId="3" fontId="11" fillId="0" borderId="64" xfId="0" applyNumberFormat="1" applyFont="1" applyFill="1" applyBorder="1" applyAlignment="1" applyProtection="1">
      <alignment horizontal="center"/>
      <protection locked="0"/>
    </xf>
    <xf numFmtId="3" fontId="11" fillId="0" borderId="65" xfId="0" applyNumberFormat="1" applyFont="1" applyFill="1" applyBorder="1" applyAlignment="1" applyProtection="1">
      <alignment horizontal="center"/>
      <protection locked="0"/>
    </xf>
    <xf numFmtId="3" fontId="11" fillId="0" borderId="66" xfId="0" applyNumberFormat="1" applyFont="1" applyFill="1" applyBorder="1" applyAlignment="1" applyProtection="1">
      <alignment horizontal="center"/>
      <protection locked="0"/>
    </xf>
    <xf numFmtId="3" fontId="11" fillId="0" borderId="67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left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1" fontId="11" fillId="0" borderId="65" xfId="0" applyNumberFormat="1" applyFont="1" applyFill="1" applyBorder="1" applyAlignment="1" applyProtection="1">
      <alignment horizontal="center"/>
      <protection locked="0"/>
    </xf>
    <xf numFmtId="1" fontId="11" fillId="0" borderId="66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center"/>
      <protection locked="0"/>
    </xf>
    <xf numFmtId="3" fontId="12" fillId="0" borderId="65" xfId="0" applyNumberFormat="1" applyFont="1" applyFill="1" applyBorder="1" applyAlignment="1" applyProtection="1">
      <alignment horizontal="left"/>
      <protection locked="0"/>
    </xf>
    <xf numFmtId="3" fontId="12" fillId="0" borderId="67" xfId="0" applyNumberFormat="1" applyFont="1" applyFill="1" applyBorder="1" applyAlignment="1" applyProtection="1">
      <alignment horizontal="left"/>
      <protection locked="0"/>
    </xf>
    <xf numFmtId="3" fontId="12" fillId="0" borderId="66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36.00390625" style="47" customWidth="1"/>
    <col min="2" max="2" width="11.75390625" style="47" customWidth="1"/>
    <col min="3" max="4" width="11.25390625" style="47" customWidth="1"/>
    <col min="5" max="5" width="11.375" style="47" bestFit="1" customWidth="1"/>
    <col min="6" max="6" width="12.125" style="47" customWidth="1"/>
    <col min="7" max="7" width="11.875" style="47" customWidth="1"/>
    <col min="8" max="9" width="11.375" style="47" customWidth="1"/>
    <col min="10" max="12" width="11.25390625" style="47" customWidth="1"/>
    <col min="13" max="13" width="12.875" style="47" customWidth="1"/>
    <col min="14" max="16384" width="9.125" style="47" customWidth="1"/>
  </cols>
  <sheetData>
    <row r="1" spans="1:14" ht="14.25" customHeight="1">
      <c r="A1" s="43"/>
      <c r="B1" s="44"/>
      <c r="C1" s="45"/>
      <c r="D1" s="45"/>
      <c r="E1" s="45"/>
      <c r="F1" s="46"/>
      <c r="G1" s="44"/>
      <c r="H1" s="44"/>
      <c r="I1" s="45"/>
      <c r="J1" s="45"/>
      <c r="K1" s="45"/>
      <c r="L1" s="171" t="s">
        <v>71</v>
      </c>
      <c r="M1" s="171"/>
      <c r="N1" s="45"/>
    </row>
    <row r="2" spans="1:14" ht="15.75">
      <c r="A2" s="48"/>
      <c r="B2" s="44"/>
      <c r="C2" s="45"/>
      <c r="D2" s="45"/>
      <c r="E2" s="45"/>
      <c r="F2" s="46"/>
      <c r="G2" s="44"/>
      <c r="H2" s="44"/>
      <c r="I2" s="45"/>
      <c r="J2" s="45"/>
      <c r="K2" s="49"/>
      <c r="L2" s="171" t="s">
        <v>44</v>
      </c>
      <c r="M2" s="171"/>
      <c r="N2" s="45"/>
    </row>
    <row r="3" spans="1:13" ht="15.75">
      <c r="A3" s="175" t="s">
        <v>68</v>
      </c>
      <c r="B3" s="175"/>
      <c r="C3" s="175"/>
      <c r="D3" s="175"/>
      <c r="E3" s="175"/>
      <c r="F3" s="175"/>
      <c r="G3" s="175"/>
      <c r="H3" s="175"/>
      <c r="I3" s="175"/>
      <c r="J3" s="175"/>
      <c r="K3" s="49"/>
      <c r="L3" s="45"/>
      <c r="M3" s="50"/>
    </row>
    <row r="4" spans="1:13" ht="10.5" customHeight="1">
      <c r="A4" s="48"/>
      <c r="B4" s="44"/>
      <c r="C4" s="45"/>
      <c r="D4" s="45"/>
      <c r="E4" s="45"/>
      <c r="F4" s="46"/>
      <c r="G4" s="44"/>
      <c r="H4" s="44"/>
      <c r="I4" s="45"/>
      <c r="J4" s="45"/>
      <c r="K4" s="49"/>
      <c r="L4" s="45"/>
      <c r="M4" s="50"/>
    </row>
    <row r="5" spans="1:13" ht="15.75">
      <c r="A5" s="51" t="s">
        <v>69</v>
      </c>
      <c r="K5" s="49"/>
      <c r="L5" s="45"/>
      <c r="M5" s="50"/>
    </row>
    <row r="6" spans="1:13" ht="13.5" thickBot="1">
      <c r="A6" s="48"/>
      <c r="B6" s="44"/>
      <c r="C6" s="45"/>
      <c r="D6" s="45"/>
      <c r="E6" s="45"/>
      <c r="F6" s="46"/>
      <c r="G6" s="44"/>
      <c r="H6" s="44"/>
      <c r="I6" s="45"/>
      <c r="J6" s="52" t="s">
        <v>0</v>
      </c>
      <c r="K6" s="45"/>
      <c r="L6" s="45"/>
      <c r="M6" s="50"/>
    </row>
    <row r="7" spans="1:28" ht="15.75">
      <c r="A7" s="8" t="s">
        <v>1</v>
      </c>
      <c r="B7" s="9" t="s">
        <v>2</v>
      </c>
      <c r="C7" s="176" t="s">
        <v>3</v>
      </c>
      <c r="D7" s="177"/>
      <c r="E7" s="9" t="s">
        <v>4</v>
      </c>
      <c r="F7" s="176" t="s">
        <v>3</v>
      </c>
      <c r="G7" s="178"/>
      <c r="H7" s="164" t="s">
        <v>46</v>
      </c>
      <c r="I7" s="165"/>
      <c r="J7" s="166"/>
      <c r="K7" s="53"/>
      <c r="L7" s="54"/>
      <c r="M7" s="55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1:28" ht="15.75">
      <c r="A8" s="10"/>
      <c r="B8" s="11" t="s">
        <v>5</v>
      </c>
      <c r="C8" s="12" t="s">
        <v>6</v>
      </c>
      <c r="D8" s="13" t="s">
        <v>7</v>
      </c>
      <c r="E8" s="11" t="s">
        <v>5</v>
      </c>
      <c r="F8" s="12" t="s">
        <v>6</v>
      </c>
      <c r="G8" s="13" t="s">
        <v>45</v>
      </c>
      <c r="H8" s="14" t="s">
        <v>8</v>
      </c>
      <c r="I8" s="15" t="s">
        <v>6</v>
      </c>
      <c r="J8" s="11" t="s">
        <v>5</v>
      </c>
      <c r="K8" s="53"/>
      <c r="L8" s="54"/>
      <c r="M8" s="5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16.5" thickBot="1">
      <c r="A9" s="10"/>
      <c r="B9" s="16"/>
      <c r="C9" s="17" t="s">
        <v>9</v>
      </c>
      <c r="D9" s="18" t="s">
        <v>10</v>
      </c>
      <c r="E9" s="16"/>
      <c r="F9" s="17" t="s">
        <v>9</v>
      </c>
      <c r="G9" s="18" t="s">
        <v>11</v>
      </c>
      <c r="H9" s="19" t="s">
        <v>9</v>
      </c>
      <c r="I9" s="20" t="s">
        <v>38</v>
      </c>
      <c r="J9" s="21"/>
      <c r="K9" s="54"/>
      <c r="L9" s="54"/>
      <c r="M9" s="5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15.75">
      <c r="A10" s="125" t="s">
        <v>55</v>
      </c>
      <c r="B10" s="126">
        <v>37159.038</v>
      </c>
      <c r="C10" s="127">
        <v>1423.04279</v>
      </c>
      <c r="D10" s="128">
        <v>26980</v>
      </c>
      <c r="E10" s="129">
        <v>36994</v>
      </c>
      <c r="F10" s="130">
        <v>348</v>
      </c>
      <c r="G10" s="131">
        <v>17917</v>
      </c>
      <c r="H10" s="132">
        <v>-1075.11279</v>
      </c>
      <c r="I10" s="133">
        <v>1075.11279</v>
      </c>
      <c r="J10" s="134">
        <f aca="true" t="shared" si="0" ref="J10:J19">SUM(H10:I10)</f>
        <v>0</v>
      </c>
      <c r="K10" s="53"/>
      <c r="L10" s="54"/>
      <c r="M10" s="5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ht="15.75">
      <c r="A11" s="57" t="s">
        <v>12</v>
      </c>
      <c r="B11" s="126">
        <v>22706.411</v>
      </c>
      <c r="C11" s="135">
        <v>24.389</v>
      </c>
      <c r="D11" s="136">
        <v>21310</v>
      </c>
      <c r="E11" s="137">
        <v>22328.868</v>
      </c>
      <c r="F11" s="135">
        <v>0</v>
      </c>
      <c r="G11" s="136">
        <v>9043.387</v>
      </c>
      <c r="H11" s="135">
        <v>372.879</v>
      </c>
      <c r="I11" s="138">
        <v>4.6636</v>
      </c>
      <c r="J11" s="139">
        <f t="shared" si="0"/>
        <v>377.5426</v>
      </c>
      <c r="K11" s="53"/>
      <c r="L11" s="54"/>
      <c r="M11" s="5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5.75">
      <c r="A12" s="57" t="s">
        <v>13</v>
      </c>
      <c r="B12" s="140">
        <v>8659</v>
      </c>
      <c r="C12" s="135">
        <v>19</v>
      </c>
      <c r="D12" s="136">
        <v>7858</v>
      </c>
      <c r="E12" s="137">
        <v>8581</v>
      </c>
      <c r="F12" s="135">
        <v>15</v>
      </c>
      <c r="G12" s="136">
        <v>3569</v>
      </c>
      <c r="H12" s="135">
        <f>(B12-C12)-(E12-F12)</f>
        <v>74</v>
      </c>
      <c r="I12" s="138">
        <f aca="true" t="shared" si="1" ref="I12:I18">C12-F12</f>
        <v>4</v>
      </c>
      <c r="J12" s="140">
        <f t="shared" si="0"/>
        <v>78</v>
      </c>
      <c r="K12" s="53"/>
      <c r="L12" s="54"/>
      <c r="M12" s="5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5.75">
      <c r="A13" s="57" t="s">
        <v>14</v>
      </c>
      <c r="B13" s="140">
        <v>8410.76488</v>
      </c>
      <c r="C13" s="135">
        <v>9.277</v>
      </c>
      <c r="D13" s="136">
        <v>8157</v>
      </c>
      <c r="E13" s="137">
        <v>8341.98677</v>
      </c>
      <c r="F13" s="135">
        <v>39</v>
      </c>
      <c r="G13" s="136">
        <v>3364.52</v>
      </c>
      <c r="H13" s="135">
        <v>54.25822</v>
      </c>
      <c r="I13" s="138">
        <v>14.51989</v>
      </c>
      <c r="J13" s="126">
        <f t="shared" si="0"/>
        <v>68.77811</v>
      </c>
      <c r="K13" s="53"/>
      <c r="L13" s="54"/>
      <c r="M13" s="55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5.75">
      <c r="A14" s="57" t="s">
        <v>15</v>
      </c>
      <c r="B14" s="140">
        <v>5334.826</v>
      </c>
      <c r="C14" s="135">
        <v>0</v>
      </c>
      <c r="D14" s="136">
        <v>5334.826</v>
      </c>
      <c r="E14" s="137">
        <v>5334.826</v>
      </c>
      <c r="F14" s="135">
        <v>0</v>
      </c>
      <c r="G14" s="136">
        <v>2279.263</v>
      </c>
      <c r="H14" s="135">
        <v>0</v>
      </c>
      <c r="I14" s="138">
        <f t="shared" si="1"/>
        <v>0</v>
      </c>
      <c r="J14" s="140">
        <f t="shared" si="0"/>
        <v>0</v>
      </c>
      <c r="K14" s="53"/>
      <c r="L14" s="54"/>
      <c r="M14" s="55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ht="15.75">
      <c r="A15" s="57" t="s">
        <v>58</v>
      </c>
      <c r="B15" s="140">
        <v>7891.933</v>
      </c>
      <c r="C15" s="135">
        <v>0</v>
      </c>
      <c r="D15" s="136">
        <v>7077.20181</v>
      </c>
      <c r="E15" s="137">
        <v>7760.49654</v>
      </c>
      <c r="F15" s="135">
        <v>0</v>
      </c>
      <c r="G15" s="136">
        <v>3202.428</v>
      </c>
      <c r="H15" s="135">
        <v>131.4367</v>
      </c>
      <c r="I15" s="138">
        <f t="shared" si="1"/>
        <v>0</v>
      </c>
      <c r="J15" s="140">
        <f t="shared" si="0"/>
        <v>131.4367</v>
      </c>
      <c r="K15" s="53"/>
      <c r="L15" s="54"/>
      <c r="M15" s="5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ht="15.75">
      <c r="A16" s="57" t="s">
        <v>59</v>
      </c>
      <c r="B16" s="140">
        <v>23204</v>
      </c>
      <c r="C16" s="135">
        <v>520.627</v>
      </c>
      <c r="D16" s="136">
        <v>17175</v>
      </c>
      <c r="E16" s="137">
        <v>23107</v>
      </c>
      <c r="F16" s="135">
        <v>520.627</v>
      </c>
      <c r="G16" s="136">
        <v>11473.709</v>
      </c>
      <c r="H16" s="135">
        <v>-592.798</v>
      </c>
      <c r="I16" s="138">
        <v>689.65645</v>
      </c>
      <c r="J16" s="140">
        <f t="shared" si="0"/>
        <v>96.85844999999995</v>
      </c>
      <c r="K16" s="53"/>
      <c r="L16" s="54"/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ht="15.75">
      <c r="A17" s="57" t="s">
        <v>56</v>
      </c>
      <c r="B17" s="140">
        <v>16466.206</v>
      </c>
      <c r="C17" s="135">
        <v>0</v>
      </c>
      <c r="D17" s="136">
        <v>15489.749</v>
      </c>
      <c r="E17" s="137">
        <v>16466</v>
      </c>
      <c r="F17" s="135">
        <v>0</v>
      </c>
      <c r="G17" s="136">
        <v>7797.9</v>
      </c>
      <c r="H17" s="135">
        <f>(B17-C17)-(E17-F17)</f>
        <v>0.20599999999831198</v>
      </c>
      <c r="I17" s="138">
        <f t="shared" si="1"/>
        <v>0</v>
      </c>
      <c r="J17" s="140">
        <f t="shared" si="0"/>
        <v>0.20599999999831198</v>
      </c>
      <c r="K17" s="53"/>
      <c r="L17" s="54"/>
      <c r="M17" s="5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ht="15.75">
      <c r="A18" s="57" t="s">
        <v>57</v>
      </c>
      <c r="B18" s="140">
        <v>7992.071</v>
      </c>
      <c r="C18" s="135">
        <v>0</v>
      </c>
      <c r="D18" s="136">
        <v>6569.624</v>
      </c>
      <c r="E18" s="137">
        <v>7992.071</v>
      </c>
      <c r="F18" s="135">
        <v>0</v>
      </c>
      <c r="G18" s="136">
        <v>3980</v>
      </c>
      <c r="H18" s="135">
        <v>0</v>
      </c>
      <c r="I18" s="138">
        <f t="shared" si="1"/>
        <v>0</v>
      </c>
      <c r="J18" s="140">
        <f t="shared" si="0"/>
        <v>0</v>
      </c>
      <c r="K18" s="53"/>
      <c r="L18" s="54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ht="16.5" thickBot="1">
      <c r="A19" s="141" t="s">
        <v>50</v>
      </c>
      <c r="B19" s="142">
        <v>12634.33852</v>
      </c>
      <c r="C19" s="143">
        <v>250</v>
      </c>
      <c r="D19" s="144">
        <v>4410</v>
      </c>
      <c r="E19" s="142">
        <v>12474.63718</v>
      </c>
      <c r="F19" s="143">
        <v>0</v>
      </c>
      <c r="G19" s="145">
        <v>2100</v>
      </c>
      <c r="H19" s="146">
        <v>159.701</v>
      </c>
      <c r="I19" s="147">
        <v>102.2</v>
      </c>
      <c r="J19" s="148">
        <f t="shared" si="0"/>
        <v>261.901</v>
      </c>
      <c r="K19" s="54"/>
      <c r="L19" s="54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ht="15.75">
      <c r="A20" s="58" t="s">
        <v>39</v>
      </c>
      <c r="B20" s="59"/>
      <c r="C20" s="53"/>
      <c r="D20" s="53"/>
      <c r="E20" s="53"/>
      <c r="F20" s="149"/>
      <c r="G20" s="59"/>
      <c r="H20" s="59"/>
      <c r="I20" s="53"/>
      <c r="J20" s="53"/>
      <c r="K20" s="54"/>
      <c r="L20" s="54"/>
      <c r="M20" s="5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ht="18" customHeight="1">
      <c r="A21" s="60"/>
      <c r="B21" s="59"/>
      <c r="C21" s="53"/>
      <c r="D21" s="53"/>
      <c r="E21" s="53"/>
      <c r="F21" s="150"/>
      <c r="G21" s="59"/>
      <c r="H21" s="59"/>
      <c r="I21" s="53"/>
      <c r="J21" s="53"/>
      <c r="K21" s="53"/>
      <c r="L21" s="54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ht="12.75">
      <c r="A22" s="172" t="s">
        <v>70</v>
      </c>
      <c r="B22" s="172"/>
      <c r="C22" s="172"/>
      <c r="D22" s="172"/>
      <c r="E22" s="172"/>
      <c r="F22" s="172"/>
      <c r="G22" s="172"/>
      <c r="H22" s="172"/>
      <c r="I22" s="172"/>
      <c r="J22" s="61"/>
      <c r="K22" s="61"/>
      <c r="L22" s="61"/>
      <c r="M22" s="6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ht="16.5" thickBot="1">
      <c r="A23" s="1"/>
      <c r="B23" s="1"/>
      <c r="C23" s="1"/>
      <c r="D23" s="1"/>
      <c r="E23" s="1"/>
      <c r="F23" s="1"/>
      <c r="G23" s="1"/>
      <c r="H23" s="1"/>
      <c r="I23" s="1"/>
      <c r="J23" s="61"/>
      <c r="K23" s="61"/>
      <c r="L23" s="61"/>
      <c r="M23" s="63" t="s">
        <v>16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ht="12.75">
      <c r="A24" s="64"/>
      <c r="B24" s="9" t="s">
        <v>47</v>
      </c>
      <c r="C24" s="162" t="s">
        <v>17</v>
      </c>
      <c r="D24" s="163"/>
      <c r="E24" s="164" t="s">
        <v>18</v>
      </c>
      <c r="F24" s="165"/>
      <c r="G24" s="166"/>
      <c r="H24" s="173" t="s">
        <v>19</v>
      </c>
      <c r="I24" s="174"/>
      <c r="J24" s="174"/>
      <c r="K24" s="174"/>
      <c r="L24" s="174"/>
      <c r="M24" s="168" t="s">
        <v>20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ht="12.75">
      <c r="A25" s="65" t="s">
        <v>66</v>
      </c>
      <c r="B25" s="11" t="s">
        <v>48</v>
      </c>
      <c r="C25" s="66" t="s">
        <v>21</v>
      </c>
      <c r="D25" s="67" t="s">
        <v>6</v>
      </c>
      <c r="E25" s="68" t="s">
        <v>22</v>
      </c>
      <c r="F25" s="69" t="s">
        <v>23</v>
      </c>
      <c r="G25" s="67" t="s">
        <v>24</v>
      </c>
      <c r="H25" s="70" t="s">
        <v>25</v>
      </c>
      <c r="I25" s="68" t="s">
        <v>26</v>
      </c>
      <c r="J25" s="69" t="s">
        <v>23</v>
      </c>
      <c r="K25" s="71" t="s">
        <v>27</v>
      </c>
      <c r="L25" s="71" t="s">
        <v>28</v>
      </c>
      <c r="M25" s="169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ht="13.5" thickBot="1">
      <c r="A26" s="72"/>
      <c r="B26" s="16" t="s">
        <v>29</v>
      </c>
      <c r="C26" s="73"/>
      <c r="D26" s="74"/>
      <c r="E26" s="75" t="s">
        <v>30</v>
      </c>
      <c r="F26" s="76" t="s">
        <v>31</v>
      </c>
      <c r="G26" s="77" t="s">
        <v>23</v>
      </c>
      <c r="H26" s="78" t="s">
        <v>32</v>
      </c>
      <c r="I26" s="75" t="s">
        <v>31</v>
      </c>
      <c r="J26" s="76" t="s">
        <v>24</v>
      </c>
      <c r="K26" s="79" t="s">
        <v>23</v>
      </c>
      <c r="L26" s="79"/>
      <c r="M26" s="170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ht="12.75">
      <c r="A27" s="151" t="s">
        <v>55</v>
      </c>
      <c r="B27" s="80">
        <f>SUM(C27:D27)</f>
        <v>0</v>
      </c>
      <c r="C27" s="81">
        <v>-1075112.79</v>
      </c>
      <c r="D27" s="82">
        <v>1075112.79</v>
      </c>
      <c r="E27" s="152" t="s">
        <v>33</v>
      </c>
      <c r="F27" s="83">
        <f>B27*0.2</f>
        <v>0</v>
      </c>
      <c r="G27" s="80">
        <f>B27-F27</f>
        <v>0</v>
      </c>
      <c r="H27" s="153">
        <v>0</v>
      </c>
      <c r="I27" s="84">
        <v>939690.6</v>
      </c>
      <c r="J27" s="84">
        <v>1227443.67</v>
      </c>
      <c r="K27" s="84">
        <v>3072569.28</v>
      </c>
      <c r="L27" s="83">
        <v>185603.86</v>
      </c>
      <c r="M27" s="154">
        <f>SUM(H27+E27)</f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2.75">
      <c r="A28" s="85" t="s">
        <v>34</v>
      </c>
      <c r="B28" s="22">
        <f aca="true" t="shared" si="2" ref="B28:M28">SUM(B27)</f>
        <v>0</v>
      </c>
      <c r="C28" s="23">
        <f t="shared" si="2"/>
        <v>-1075112.79</v>
      </c>
      <c r="D28" s="3">
        <f t="shared" si="2"/>
        <v>1075112.79</v>
      </c>
      <c r="E28" s="4">
        <f t="shared" si="2"/>
        <v>0</v>
      </c>
      <c r="F28" s="3">
        <f t="shared" si="2"/>
        <v>0</v>
      </c>
      <c r="G28" s="22">
        <f t="shared" si="2"/>
        <v>0</v>
      </c>
      <c r="H28" s="4">
        <f t="shared" si="2"/>
        <v>0</v>
      </c>
      <c r="I28" s="29">
        <f t="shared" si="2"/>
        <v>939690.6</v>
      </c>
      <c r="J28" s="4">
        <f t="shared" si="2"/>
        <v>1227443.67</v>
      </c>
      <c r="K28" s="29">
        <f t="shared" si="2"/>
        <v>3072569.28</v>
      </c>
      <c r="L28" s="4">
        <f t="shared" si="2"/>
        <v>185603.86</v>
      </c>
      <c r="M28" s="22">
        <f t="shared" si="2"/>
        <v>0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ht="12.75">
      <c r="A29" s="151" t="s">
        <v>12</v>
      </c>
      <c r="B29" s="80">
        <f>SUM(C29:D29)</f>
        <v>377542.63999999996</v>
      </c>
      <c r="C29" s="81">
        <v>372879.04</v>
      </c>
      <c r="D29" s="82">
        <v>4663.6</v>
      </c>
      <c r="E29" s="152">
        <v>0</v>
      </c>
      <c r="F29" s="83">
        <f>B29*0.2</f>
        <v>75508.52799999999</v>
      </c>
      <c r="G29" s="80">
        <f>SUM(B29-E29-F29)</f>
        <v>302034.11199999996</v>
      </c>
      <c r="H29" s="153">
        <v>0</v>
      </c>
      <c r="I29" s="84">
        <v>224727.38</v>
      </c>
      <c r="J29" s="84">
        <v>203052.49</v>
      </c>
      <c r="K29" s="84">
        <v>494954.67</v>
      </c>
      <c r="L29" s="83">
        <v>132830</v>
      </c>
      <c r="M29" s="154">
        <f>SUM(H29+E29)</f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ht="12.75">
      <c r="A30" s="86" t="s">
        <v>35</v>
      </c>
      <c r="B30" s="22">
        <f aca="true" t="shared" si="3" ref="B30:M30">SUM(B29)</f>
        <v>377542.63999999996</v>
      </c>
      <c r="C30" s="23">
        <f t="shared" si="3"/>
        <v>372879.04</v>
      </c>
      <c r="D30" s="3">
        <f t="shared" si="3"/>
        <v>4663.6</v>
      </c>
      <c r="E30" s="87">
        <f t="shared" si="3"/>
        <v>0</v>
      </c>
      <c r="F30" s="4">
        <f t="shared" si="3"/>
        <v>75508.52799999999</v>
      </c>
      <c r="G30" s="22">
        <f t="shared" si="3"/>
        <v>302034.11199999996</v>
      </c>
      <c r="H30" s="4">
        <f t="shared" si="3"/>
        <v>0</v>
      </c>
      <c r="I30" s="25">
        <f t="shared" si="3"/>
        <v>224727.38</v>
      </c>
      <c r="J30" s="29">
        <f t="shared" si="3"/>
        <v>203052.49</v>
      </c>
      <c r="K30" s="87">
        <f t="shared" si="3"/>
        <v>494954.67</v>
      </c>
      <c r="L30" s="4">
        <f t="shared" si="3"/>
        <v>132830</v>
      </c>
      <c r="M30" s="22">
        <f t="shared" si="3"/>
        <v>0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ht="12.75">
      <c r="A31" s="151" t="s">
        <v>13</v>
      </c>
      <c r="B31" s="80">
        <f aca="true" t="shared" si="4" ref="B31:B37">SUM(C31:D31)</f>
        <v>77436.24</v>
      </c>
      <c r="C31" s="81">
        <v>73874.44</v>
      </c>
      <c r="D31" s="82">
        <v>3561.8</v>
      </c>
      <c r="E31" s="152" t="s">
        <v>33</v>
      </c>
      <c r="F31" s="83">
        <f>B31*0.2</f>
        <v>15487.248000000001</v>
      </c>
      <c r="G31" s="80">
        <f aca="true" t="shared" si="5" ref="G31:G37">SUM(B31-E31-F31)</f>
        <v>61948.992000000006</v>
      </c>
      <c r="H31" s="153">
        <v>0</v>
      </c>
      <c r="I31" s="84">
        <v>146960</v>
      </c>
      <c r="J31" s="84">
        <v>65256.67</v>
      </c>
      <c r="K31" s="84">
        <v>107006.65</v>
      </c>
      <c r="L31" s="83">
        <v>82715.88</v>
      </c>
      <c r="M31" s="154">
        <f>SUM(H31+E31)</f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ht="12.75">
      <c r="A32" s="151" t="s">
        <v>14</v>
      </c>
      <c r="B32" s="80">
        <f t="shared" si="4"/>
        <v>68778.11</v>
      </c>
      <c r="C32" s="81">
        <v>54258.22</v>
      </c>
      <c r="D32" s="82">
        <v>14519.89</v>
      </c>
      <c r="E32" s="152" t="s">
        <v>33</v>
      </c>
      <c r="F32" s="83">
        <f aca="true" t="shared" si="6" ref="F32:F37">B32*0.2</f>
        <v>13755.622000000001</v>
      </c>
      <c r="G32" s="80">
        <f t="shared" si="5"/>
        <v>55022.488</v>
      </c>
      <c r="H32" s="153">
        <v>0</v>
      </c>
      <c r="I32" s="84">
        <v>152482.44</v>
      </c>
      <c r="J32" s="84">
        <v>157763.01</v>
      </c>
      <c r="K32" s="84">
        <v>938145.7</v>
      </c>
      <c r="L32" s="83">
        <v>94196.26</v>
      </c>
      <c r="M32" s="80">
        <f>SUM(H32+E32)</f>
        <v>0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ht="12.75">
      <c r="A33" s="151" t="s">
        <v>15</v>
      </c>
      <c r="B33" s="80">
        <f t="shared" si="4"/>
        <v>0</v>
      </c>
      <c r="C33" s="81">
        <v>0</v>
      </c>
      <c r="D33" s="82">
        <v>0</v>
      </c>
      <c r="E33" s="152" t="s">
        <v>33</v>
      </c>
      <c r="F33" s="83">
        <v>0</v>
      </c>
      <c r="G33" s="80">
        <v>0</v>
      </c>
      <c r="H33" s="153">
        <v>0</v>
      </c>
      <c r="I33" s="84">
        <v>326032.11</v>
      </c>
      <c r="J33" s="84">
        <v>560240</v>
      </c>
      <c r="K33" s="84">
        <v>620460</v>
      </c>
      <c r="L33" s="83">
        <v>7900</v>
      </c>
      <c r="M33" s="154">
        <f>SUM(H33+E33)</f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ht="12.75">
      <c r="A34" s="151" t="s">
        <v>54</v>
      </c>
      <c r="B34" s="80">
        <f t="shared" si="4"/>
        <v>131436.7</v>
      </c>
      <c r="C34" s="81">
        <v>131436.7</v>
      </c>
      <c r="D34" s="82">
        <v>0</v>
      </c>
      <c r="E34" s="155">
        <v>0</v>
      </c>
      <c r="F34" s="83">
        <f t="shared" si="6"/>
        <v>26287.340000000004</v>
      </c>
      <c r="G34" s="80">
        <f t="shared" si="5"/>
        <v>105149.36000000002</v>
      </c>
      <c r="H34" s="153">
        <v>0</v>
      </c>
      <c r="I34" s="84">
        <v>0</v>
      </c>
      <c r="J34" s="84">
        <v>193859.37</v>
      </c>
      <c r="K34" s="84">
        <v>29070</v>
      </c>
      <c r="L34" s="84">
        <v>14070</v>
      </c>
      <c r="M34" s="80">
        <f>SUM(H34-E34)</f>
        <v>0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ht="12.75">
      <c r="A35" s="151" t="s">
        <v>53</v>
      </c>
      <c r="B35" s="80">
        <f>SUM(C35:D35)</f>
        <v>96857.66999999993</v>
      </c>
      <c r="C35" s="81">
        <v>-592798.78</v>
      </c>
      <c r="D35" s="82">
        <v>689656.45</v>
      </c>
      <c r="E35" s="153">
        <v>0</v>
      </c>
      <c r="F35" s="83">
        <f t="shared" si="6"/>
        <v>19371.533999999985</v>
      </c>
      <c r="G35" s="80">
        <f t="shared" si="5"/>
        <v>77486.13599999994</v>
      </c>
      <c r="H35" s="156">
        <v>0</v>
      </c>
      <c r="I35" s="156">
        <v>365512.51</v>
      </c>
      <c r="J35" s="88">
        <v>827314.42</v>
      </c>
      <c r="K35" s="88">
        <v>463144.7</v>
      </c>
      <c r="L35" s="157">
        <v>326311.65</v>
      </c>
      <c r="M35" s="154">
        <f>SUM(H35+E35)</f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1:28" ht="12.75">
      <c r="A36" s="151" t="s">
        <v>60</v>
      </c>
      <c r="B36" s="80">
        <f t="shared" si="4"/>
        <v>0</v>
      </c>
      <c r="C36" s="81">
        <v>0</v>
      </c>
      <c r="D36" s="82">
        <v>0</v>
      </c>
      <c r="E36" s="153">
        <v>0</v>
      </c>
      <c r="F36" s="83">
        <f t="shared" si="6"/>
        <v>0</v>
      </c>
      <c r="G36" s="80">
        <f t="shared" si="5"/>
        <v>0</v>
      </c>
      <c r="H36" s="153">
        <v>0</v>
      </c>
      <c r="I36" s="153">
        <v>95962.36</v>
      </c>
      <c r="J36" s="84">
        <v>20261.65</v>
      </c>
      <c r="K36" s="84">
        <v>235926.48</v>
      </c>
      <c r="L36" s="83">
        <v>19964.63</v>
      </c>
      <c r="M36" s="80">
        <f>SUM(H36+E36)</f>
        <v>0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1:28" ht="12.75">
      <c r="A37" s="151" t="s">
        <v>52</v>
      </c>
      <c r="B37" s="80">
        <f t="shared" si="4"/>
        <v>0</v>
      </c>
      <c r="C37" s="81">
        <v>0</v>
      </c>
      <c r="D37" s="82">
        <v>0</v>
      </c>
      <c r="E37" s="153">
        <v>0</v>
      </c>
      <c r="F37" s="83">
        <f t="shared" si="6"/>
        <v>0</v>
      </c>
      <c r="G37" s="80">
        <f t="shared" si="5"/>
        <v>0</v>
      </c>
      <c r="H37" s="153">
        <v>0</v>
      </c>
      <c r="I37" s="153">
        <v>153764.6</v>
      </c>
      <c r="J37" s="84">
        <v>566815.86</v>
      </c>
      <c r="K37" s="84">
        <v>183497.1</v>
      </c>
      <c r="L37" s="155">
        <v>119188.21</v>
      </c>
      <c r="M37" s="80">
        <f>SUM(H37+E37)</f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1:28" ht="12.75">
      <c r="A38" s="86" t="s">
        <v>36</v>
      </c>
      <c r="B38" s="22">
        <f aca="true" t="shared" si="7" ref="B38:M38">SUM(B31:B37)</f>
        <v>374508.72</v>
      </c>
      <c r="C38" s="23">
        <f t="shared" si="7"/>
        <v>-333229.42000000004</v>
      </c>
      <c r="D38" s="26">
        <f t="shared" si="7"/>
        <v>707738.1399999999</v>
      </c>
      <c r="E38" s="2">
        <f t="shared" si="7"/>
        <v>0</v>
      </c>
      <c r="F38" s="5">
        <f t="shared" si="7"/>
        <v>74901.74399999999</v>
      </c>
      <c r="G38" s="30">
        <f t="shared" si="7"/>
        <v>299606.97599999997</v>
      </c>
      <c r="H38" s="31">
        <f t="shared" si="7"/>
        <v>0</v>
      </c>
      <c r="I38" s="31">
        <f t="shared" si="7"/>
        <v>1240714.0200000003</v>
      </c>
      <c r="J38" s="31">
        <f t="shared" si="7"/>
        <v>2391510.98</v>
      </c>
      <c r="K38" s="31">
        <f t="shared" si="7"/>
        <v>2577250.6300000004</v>
      </c>
      <c r="L38" s="5">
        <f t="shared" si="7"/>
        <v>664346.63</v>
      </c>
      <c r="M38" s="30">
        <f t="shared" si="7"/>
        <v>0</v>
      </c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ht="12.75">
      <c r="A39" s="158" t="s">
        <v>50</v>
      </c>
      <c r="B39" s="159">
        <f>SUM(C39:D39)</f>
        <v>261901.34</v>
      </c>
      <c r="C39" s="160">
        <v>159701.34</v>
      </c>
      <c r="D39" s="160">
        <v>102200</v>
      </c>
      <c r="E39" s="160">
        <v>0</v>
      </c>
      <c r="F39" s="160">
        <f>B39*0.05</f>
        <v>13095.067000000001</v>
      </c>
      <c r="G39" s="160">
        <f>SUM(B39-E39-F39)</f>
        <v>248806.273</v>
      </c>
      <c r="H39" s="160">
        <v>0</v>
      </c>
      <c r="I39" s="160">
        <v>0</v>
      </c>
      <c r="J39" s="160">
        <v>0</v>
      </c>
      <c r="K39" s="160">
        <v>723000</v>
      </c>
      <c r="L39" s="160">
        <v>41089.84</v>
      </c>
      <c r="M39" s="161">
        <f>SUM(H39+E39)</f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ht="13.5" thickBot="1">
      <c r="A40" s="89" t="s">
        <v>61</v>
      </c>
      <c r="B40" s="36">
        <f aca="true" t="shared" si="8" ref="B40:M40">SUM(B39)</f>
        <v>261901.34</v>
      </c>
      <c r="C40" s="32">
        <f t="shared" si="8"/>
        <v>159701.34</v>
      </c>
      <c r="D40" s="33">
        <f t="shared" si="8"/>
        <v>102200</v>
      </c>
      <c r="E40" s="34">
        <f t="shared" si="8"/>
        <v>0</v>
      </c>
      <c r="F40" s="35">
        <f t="shared" si="8"/>
        <v>13095.067000000001</v>
      </c>
      <c r="G40" s="36">
        <f t="shared" si="8"/>
        <v>248806.273</v>
      </c>
      <c r="H40" s="34">
        <f t="shared" si="8"/>
        <v>0</v>
      </c>
      <c r="I40" s="37">
        <f t="shared" si="8"/>
        <v>0</v>
      </c>
      <c r="J40" s="37">
        <f t="shared" si="8"/>
        <v>0</v>
      </c>
      <c r="K40" s="37">
        <f t="shared" si="8"/>
        <v>723000</v>
      </c>
      <c r="L40" s="35">
        <f t="shared" si="8"/>
        <v>41089.84</v>
      </c>
      <c r="M40" s="36">
        <f t="shared" si="8"/>
        <v>0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ht="13.5" thickBot="1">
      <c r="A41" s="90" t="s">
        <v>37</v>
      </c>
      <c r="B41" s="28">
        <f aca="true" t="shared" si="9" ref="B41:M41">B28+B30+B38+B40</f>
        <v>1013952.6999999998</v>
      </c>
      <c r="C41" s="28">
        <f t="shared" si="9"/>
        <v>-875761.8300000001</v>
      </c>
      <c r="D41" s="28">
        <f t="shared" si="9"/>
        <v>1889714.53</v>
      </c>
      <c r="E41" s="28">
        <f t="shared" si="9"/>
        <v>0</v>
      </c>
      <c r="F41" s="28">
        <f t="shared" si="9"/>
        <v>163505.339</v>
      </c>
      <c r="G41" s="28">
        <f t="shared" si="9"/>
        <v>850447.361</v>
      </c>
      <c r="H41" s="28">
        <f t="shared" si="9"/>
        <v>0</v>
      </c>
      <c r="I41" s="28">
        <f t="shared" si="9"/>
        <v>2405132</v>
      </c>
      <c r="J41" s="28">
        <f t="shared" si="9"/>
        <v>3822007.1399999997</v>
      </c>
      <c r="K41" s="28">
        <f t="shared" si="9"/>
        <v>6867774.58</v>
      </c>
      <c r="L41" s="28">
        <f t="shared" si="9"/>
        <v>1023870.33</v>
      </c>
      <c r="M41" s="28">
        <f t="shared" si="9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ht="12.75">
      <c r="A42" s="62"/>
      <c r="B42" s="91"/>
      <c r="C42" s="92"/>
      <c r="D42" s="92"/>
      <c r="E42" s="92"/>
      <c r="F42" s="92"/>
      <c r="G42" s="91"/>
      <c r="H42" s="53"/>
      <c r="I42" s="53"/>
      <c r="J42" s="53"/>
      <c r="K42" s="53"/>
      <c r="L42" s="53"/>
      <c r="M42" s="55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ht="12.75">
      <c r="A43" s="62"/>
      <c r="B43" s="59"/>
      <c r="C43" s="53"/>
      <c r="D43" s="53"/>
      <c r="E43" s="53"/>
      <c r="F43" s="53"/>
      <c r="G43" s="59"/>
      <c r="H43" s="53"/>
      <c r="I43" s="53"/>
      <c r="J43" s="53"/>
      <c r="K43" s="53"/>
      <c r="L43" s="53"/>
      <c r="M43" s="55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7" spans="1:10" ht="15" customHeight="1">
      <c r="A47" s="167" t="s">
        <v>65</v>
      </c>
      <c r="B47" s="167"/>
      <c r="C47" s="167"/>
      <c r="D47" s="167"/>
      <c r="E47" s="167"/>
      <c r="F47" s="167"/>
      <c r="G47" s="167"/>
      <c r="H47" s="167"/>
      <c r="I47" s="167"/>
      <c r="J47" s="167"/>
    </row>
    <row r="48" ht="13.5" thickBot="1">
      <c r="J48" s="93" t="s">
        <v>16</v>
      </c>
    </row>
    <row r="49" spans="1:10" ht="12.75">
      <c r="A49" s="94"/>
      <c r="B49" s="9" t="s">
        <v>47</v>
      </c>
      <c r="C49" s="162" t="s">
        <v>17</v>
      </c>
      <c r="D49" s="163"/>
      <c r="E49" s="164" t="s">
        <v>18</v>
      </c>
      <c r="F49" s="165"/>
      <c r="G49" s="165"/>
      <c r="H49" s="165"/>
      <c r="I49" s="165"/>
      <c r="J49" s="166"/>
    </row>
    <row r="50" spans="1:10" ht="25.5">
      <c r="A50" s="123" t="s">
        <v>67</v>
      </c>
      <c r="B50" s="11" t="s">
        <v>48</v>
      </c>
      <c r="C50" s="95"/>
      <c r="D50" s="96"/>
      <c r="E50" s="66" t="s">
        <v>22</v>
      </c>
      <c r="F50" s="69" t="s">
        <v>43</v>
      </c>
      <c r="G50" s="68" t="s">
        <v>23</v>
      </c>
      <c r="H50" s="69" t="s">
        <v>43</v>
      </c>
      <c r="I50" s="69" t="s">
        <v>24</v>
      </c>
      <c r="J50" s="97" t="s">
        <v>42</v>
      </c>
    </row>
    <row r="51" spans="1:10" ht="12.75">
      <c r="A51" s="124"/>
      <c r="B51" s="11" t="s">
        <v>29</v>
      </c>
      <c r="C51" s="66" t="s">
        <v>21</v>
      </c>
      <c r="D51" s="67" t="s">
        <v>6</v>
      </c>
      <c r="E51" s="98" t="s">
        <v>41</v>
      </c>
      <c r="F51" s="99" t="s">
        <v>49</v>
      </c>
      <c r="G51" s="14" t="s">
        <v>31</v>
      </c>
      <c r="H51" s="99" t="s">
        <v>49</v>
      </c>
      <c r="I51" s="99" t="s">
        <v>23</v>
      </c>
      <c r="J51" s="100" t="s">
        <v>49</v>
      </c>
    </row>
    <row r="52" spans="1:10" ht="13.5" thickBot="1">
      <c r="A52" s="101"/>
      <c r="B52" s="16"/>
      <c r="C52" s="73"/>
      <c r="D52" s="74"/>
      <c r="E52" s="102" t="s">
        <v>40</v>
      </c>
      <c r="F52" s="76" t="s">
        <v>5</v>
      </c>
      <c r="G52" s="75"/>
      <c r="H52" s="76" t="s">
        <v>5</v>
      </c>
      <c r="I52" s="76"/>
      <c r="J52" s="103" t="s">
        <v>5</v>
      </c>
    </row>
    <row r="53" spans="1:10" ht="12.75">
      <c r="A53" s="104" t="s">
        <v>55</v>
      </c>
      <c r="B53" s="105">
        <f>SUM(C53:D53)</f>
        <v>0</v>
      </c>
      <c r="C53" s="106">
        <f>C27</f>
        <v>-1075112.79</v>
      </c>
      <c r="D53" s="107">
        <f>D27</f>
        <v>1075112.79</v>
      </c>
      <c r="E53" s="108" t="s">
        <v>33</v>
      </c>
      <c r="F53" s="88">
        <v>0</v>
      </c>
      <c r="G53" s="41">
        <f>F27</f>
        <v>0</v>
      </c>
      <c r="H53" s="88">
        <v>20</v>
      </c>
      <c r="I53" s="109">
        <f>G27</f>
        <v>0</v>
      </c>
      <c r="J53" s="110">
        <v>80</v>
      </c>
    </row>
    <row r="54" spans="1:10" ht="12.75">
      <c r="A54" s="111" t="s">
        <v>34</v>
      </c>
      <c r="B54" s="22">
        <f>SUM(B53)</f>
        <v>0</v>
      </c>
      <c r="C54" s="23">
        <f>SUM(C53)</f>
        <v>-1075112.79</v>
      </c>
      <c r="D54" s="3">
        <f>SUM(D53)</f>
        <v>1075112.79</v>
      </c>
      <c r="E54" s="24">
        <f>SUM(E53)</f>
        <v>0</v>
      </c>
      <c r="F54" s="6">
        <v>0</v>
      </c>
      <c r="G54" s="25">
        <f>SUM(G53)</f>
        <v>0</v>
      </c>
      <c r="H54" s="112">
        <v>20</v>
      </c>
      <c r="I54" s="29">
        <f>SUM(I53)</f>
        <v>0</v>
      </c>
      <c r="J54" s="42">
        <v>80</v>
      </c>
    </row>
    <row r="55" spans="1:10" ht="12.75">
      <c r="A55" s="57" t="s">
        <v>12</v>
      </c>
      <c r="B55" s="80">
        <f>SUM(C55:D55)</f>
        <v>377542.63999999996</v>
      </c>
      <c r="C55" s="81">
        <f>C29</f>
        <v>372879.04</v>
      </c>
      <c r="D55" s="82">
        <f>D29</f>
        <v>4663.6</v>
      </c>
      <c r="E55" s="113">
        <v>0</v>
      </c>
      <c r="F55" s="41">
        <f aca="true" t="shared" si="10" ref="F55:F64">E55/B55%</f>
        <v>0</v>
      </c>
      <c r="G55" s="83">
        <f>F29</f>
        <v>75508.52799999999</v>
      </c>
      <c r="H55" s="88">
        <f aca="true" t="shared" si="11" ref="H55:H61">G55/B55%</f>
        <v>20</v>
      </c>
      <c r="I55" s="114">
        <f>SUM(B55-E55-G55)</f>
        <v>302034.11199999996</v>
      </c>
      <c r="J55" s="110">
        <f aca="true" t="shared" si="12" ref="J55:J61">I55/B55%</f>
        <v>80</v>
      </c>
    </row>
    <row r="56" spans="1:10" ht="12.75">
      <c r="A56" s="40" t="s">
        <v>35</v>
      </c>
      <c r="B56" s="22">
        <f>SUM(B55)</f>
        <v>377542.63999999996</v>
      </c>
      <c r="C56" s="23">
        <f>SUM(C55)</f>
        <v>372879.04</v>
      </c>
      <c r="D56" s="3">
        <f>SUM(D55)</f>
        <v>4663.6</v>
      </c>
      <c r="E56" s="23">
        <f>SUM(E55)</f>
        <v>0</v>
      </c>
      <c r="F56" s="41">
        <f t="shared" si="10"/>
        <v>0</v>
      </c>
      <c r="G56" s="25">
        <f>SUM(G55)</f>
        <v>75508.52799999999</v>
      </c>
      <c r="H56" s="112">
        <f t="shared" si="11"/>
        <v>20</v>
      </c>
      <c r="I56" s="29">
        <f>SUM(I55)</f>
        <v>302034.11199999996</v>
      </c>
      <c r="J56" s="42">
        <f t="shared" si="12"/>
        <v>80</v>
      </c>
    </row>
    <row r="57" spans="1:10" ht="12.75">
      <c r="A57" s="57" t="s">
        <v>13</v>
      </c>
      <c r="B57" s="80">
        <f aca="true" t="shared" si="13" ref="B57:B63">SUM(C57:D57)</f>
        <v>77436.24</v>
      </c>
      <c r="C57" s="81">
        <f>C31</f>
        <v>73874.44</v>
      </c>
      <c r="D57" s="82">
        <f>D31</f>
        <v>3561.8</v>
      </c>
      <c r="E57" s="115" t="s">
        <v>33</v>
      </c>
      <c r="F57" s="41">
        <f t="shared" si="10"/>
        <v>0</v>
      </c>
      <c r="G57" s="83">
        <f aca="true" t="shared" si="14" ref="G57:G63">F31</f>
        <v>15487.248000000001</v>
      </c>
      <c r="H57" s="88">
        <f t="shared" si="11"/>
        <v>20</v>
      </c>
      <c r="I57" s="114">
        <f aca="true" t="shared" si="15" ref="I57:I63">SUM(B57-E57-G57)</f>
        <v>61948.992000000006</v>
      </c>
      <c r="J57" s="110">
        <f t="shared" si="12"/>
        <v>80</v>
      </c>
    </row>
    <row r="58" spans="1:10" ht="12.75">
      <c r="A58" s="57" t="s">
        <v>14</v>
      </c>
      <c r="B58" s="80">
        <f t="shared" si="13"/>
        <v>68778.11</v>
      </c>
      <c r="C58" s="81">
        <f>C32</f>
        <v>54258.22</v>
      </c>
      <c r="D58" s="82">
        <f>D32</f>
        <v>14519.89</v>
      </c>
      <c r="E58" s="115" t="s">
        <v>33</v>
      </c>
      <c r="F58" s="41">
        <f t="shared" si="10"/>
        <v>0</v>
      </c>
      <c r="G58" s="84">
        <f t="shared" si="14"/>
        <v>13755.622000000001</v>
      </c>
      <c r="H58" s="41">
        <f t="shared" si="11"/>
        <v>20</v>
      </c>
      <c r="I58" s="114">
        <f t="shared" si="15"/>
        <v>55022.488</v>
      </c>
      <c r="J58" s="110">
        <f t="shared" si="12"/>
        <v>79.99999999999999</v>
      </c>
    </row>
    <row r="59" spans="1:10" ht="12.75">
      <c r="A59" s="57" t="s">
        <v>15</v>
      </c>
      <c r="B59" s="80">
        <f t="shared" si="13"/>
        <v>0</v>
      </c>
      <c r="C59" s="81">
        <f>C33</f>
        <v>0</v>
      </c>
      <c r="D59" s="82">
        <v>0</v>
      </c>
      <c r="E59" s="115" t="s">
        <v>33</v>
      </c>
      <c r="F59" s="41">
        <v>0</v>
      </c>
      <c r="G59" s="84">
        <f t="shared" si="14"/>
        <v>0</v>
      </c>
      <c r="H59" s="41">
        <v>20</v>
      </c>
      <c r="I59" s="114">
        <v>0</v>
      </c>
      <c r="J59" s="110">
        <v>80</v>
      </c>
    </row>
    <row r="60" spans="1:10" ht="12.75">
      <c r="A60" s="57" t="s">
        <v>54</v>
      </c>
      <c r="B60" s="80">
        <f t="shared" si="13"/>
        <v>131436.7</v>
      </c>
      <c r="C60" s="81">
        <f>C34</f>
        <v>131436.7</v>
      </c>
      <c r="D60" s="82">
        <v>0</v>
      </c>
      <c r="E60" s="116">
        <f>E34</f>
        <v>0</v>
      </c>
      <c r="F60" s="84">
        <f t="shared" si="10"/>
        <v>0</v>
      </c>
      <c r="G60" s="84">
        <f t="shared" si="14"/>
        <v>26287.340000000004</v>
      </c>
      <c r="H60" s="41">
        <f t="shared" si="11"/>
        <v>20</v>
      </c>
      <c r="I60" s="114">
        <f t="shared" si="15"/>
        <v>105149.36000000002</v>
      </c>
      <c r="J60" s="110">
        <f t="shared" si="12"/>
        <v>80</v>
      </c>
    </row>
    <row r="61" spans="1:10" ht="12.75">
      <c r="A61" s="57" t="s">
        <v>53</v>
      </c>
      <c r="B61" s="80">
        <f t="shared" si="13"/>
        <v>96857.66999999993</v>
      </c>
      <c r="C61" s="81">
        <f>C35</f>
        <v>-592798.78</v>
      </c>
      <c r="D61" s="82">
        <f>D35</f>
        <v>689656.45</v>
      </c>
      <c r="E61" s="81">
        <v>0</v>
      </c>
      <c r="F61" s="41">
        <f t="shared" si="10"/>
        <v>0</v>
      </c>
      <c r="G61" s="84">
        <f t="shared" si="14"/>
        <v>19371.533999999985</v>
      </c>
      <c r="H61" s="41">
        <f t="shared" si="11"/>
        <v>20</v>
      </c>
      <c r="I61" s="114">
        <f t="shared" si="15"/>
        <v>77486.13599999994</v>
      </c>
      <c r="J61" s="110">
        <f t="shared" si="12"/>
        <v>80</v>
      </c>
    </row>
    <row r="62" spans="1:10" ht="12.75">
      <c r="A62" s="57" t="s">
        <v>51</v>
      </c>
      <c r="B62" s="80">
        <f t="shared" si="13"/>
        <v>0</v>
      </c>
      <c r="C62" s="81">
        <f>C36</f>
        <v>0</v>
      </c>
      <c r="D62" s="82">
        <v>0</v>
      </c>
      <c r="E62" s="81">
        <v>0</v>
      </c>
      <c r="F62" s="41">
        <v>0</v>
      </c>
      <c r="G62" s="84">
        <f t="shared" si="14"/>
        <v>0</v>
      </c>
      <c r="H62" s="41">
        <v>20</v>
      </c>
      <c r="I62" s="114">
        <f t="shared" si="15"/>
        <v>0</v>
      </c>
      <c r="J62" s="110">
        <v>80</v>
      </c>
    </row>
    <row r="63" spans="1:10" ht="12.75">
      <c r="A63" s="57" t="s">
        <v>62</v>
      </c>
      <c r="B63" s="80">
        <f t="shared" si="13"/>
        <v>0</v>
      </c>
      <c r="C63" s="81">
        <f>C37</f>
        <v>0</v>
      </c>
      <c r="D63" s="82">
        <v>0</v>
      </c>
      <c r="E63" s="81">
        <v>0</v>
      </c>
      <c r="F63" s="41">
        <v>0</v>
      </c>
      <c r="G63" s="84">
        <f t="shared" si="14"/>
        <v>0</v>
      </c>
      <c r="H63" s="41">
        <v>20</v>
      </c>
      <c r="I63" s="114">
        <f t="shared" si="15"/>
        <v>0</v>
      </c>
      <c r="J63" s="110">
        <v>80</v>
      </c>
    </row>
    <row r="64" spans="1:10" ht="12.75">
      <c r="A64" s="40" t="s">
        <v>36</v>
      </c>
      <c r="B64" s="22">
        <f>SUM(B57:B63)</f>
        <v>374508.72</v>
      </c>
      <c r="C64" s="23">
        <f>SUM(C57:C63)</f>
        <v>-333229.42000000004</v>
      </c>
      <c r="D64" s="26">
        <f>SUM(D57:D63)</f>
        <v>707738.1399999999</v>
      </c>
      <c r="E64" s="27">
        <f>SUM(E57:E63)</f>
        <v>0</v>
      </c>
      <c r="F64" s="7">
        <f t="shared" si="10"/>
        <v>0</v>
      </c>
      <c r="G64" s="6">
        <f>SUM(G57:G63)</f>
        <v>74901.74399999999</v>
      </c>
      <c r="H64" s="7">
        <v>20</v>
      </c>
      <c r="I64" s="6">
        <f>SUM(I57:I63)</f>
        <v>299606.97599999997</v>
      </c>
      <c r="J64" s="42">
        <v>80</v>
      </c>
    </row>
    <row r="65" spans="1:10" ht="12.75">
      <c r="A65" s="117" t="s">
        <v>50</v>
      </c>
      <c r="B65" s="114">
        <f>SUM(C65:D65)</f>
        <v>261901.34</v>
      </c>
      <c r="C65" s="84">
        <f>C39</f>
        <v>159701.34</v>
      </c>
      <c r="D65" s="84">
        <f>D39</f>
        <v>102200</v>
      </c>
      <c r="E65" s="84">
        <v>0</v>
      </c>
      <c r="F65" s="84">
        <f>E65/B65%</f>
        <v>0</v>
      </c>
      <c r="G65" s="84">
        <f>F39</f>
        <v>13095.067000000001</v>
      </c>
      <c r="H65" s="84">
        <v>5</v>
      </c>
      <c r="I65" s="114">
        <f>SUM(B65-E65-G65)</f>
        <v>248806.273</v>
      </c>
      <c r="J65" s="82">
        <f>I65/B65%</f>
        <v>95</v>
      </c>
    </row>
    <row r="66" spans="1:10" ht="13.5" thickBot="1">
      <c r="A66" s="118" t="s">
        <v>61</v>
      </c>
      <c r="B66" s="119">
        <f>SUM(B65)</f>
        <v>261901.34</v>
      </c>
      <c r="C66" s="119">
        <f aca="true" t="shared" si="16" ref="C66:J66">SUM(C65)</f>
        <v>159701.34</v>
      </c>
      <c r="D66" s="119">
        <f t="shared" si="16"/>
        <v>102200</v>
      </c>
      <c r="E66" s="119">
        <f t="shared" si="16"/>
        <v>0</v>
      </c>
      <c r="F66" s="119">
        <f t="shared" si="16"/>
        <v>0</v>
      </c>
      <c r="G66" s="119">
        <f t="shared" si="16"/>
        <v>13095.067000000001</v>
      </c>
      <c r="H66" s="119">
        <v>5</v>
      </c>
      <c r="I66" s="119">
        <f t="shared" si="16"/>
        <v>248806.273</v>
      </c>
      <c r="J66" s="119">
        <f t="shared" si="16"/>
        <v>95</v>
      </c>
    </row>
    <row r="67" spans="1:10" ht="13.5" thickBot="1">
      <c r="A67" s="120" t="s">
        <v>37</v>
      </c>
      <c r="B67" s="38">
        <f aca="true" t="shared" si="17" ref="B67:G67">B54+B56+B64+B65</f>
        <v>1013952.6999999998</v>
      </c>
      <c r="C67" s="38">
        <f t="shared" si="17"/>
        <v>-875761.8300000001</v>
      </c>
      <c r="D67" s="38">
        <f t="shared" si="17"/>
        <v>1889714.53</v>
      </c>
      <c r="E67" s="38">
        <f t="shared" si="17"/>
        <v>0</v>
      </c>
      <c r="F67" s="38">
        <f t="shared" si="17"/>
        <v>0</v>
      </c>
      <c r="G67" s="38">
        <f t="shared" si="17"/>
        <v>163505.339</v>
      </c>
      <c r="H67" s="121" t="s">
        <v>63</v>
      </c>
      <c r="I67" s="39">
        <f>I54+I56+I64+I65</f>
        <v>850447.361</v>
      </c>
      <c r="J67" s="122" t="s">
        <v>64</v>
      </c>
    </row>
    <row r="68" spans="1:10" ht="12.75">
      <c r="A68" s="62"/>
      <c r="B68" s="59"/>
      <c r="C68" s="53"/>
      <c r="D68" s="53"/>
      <c r="E68" s="53"/>
      <c r="F68" s="53"/>
      <c r="G68" s="53"/>
      <c r="H68" s="53"/>
      <c r="I68" s="59"/>
      <c r="J68" s="53"/>
    </row>
  </sheetData>
  <sheetProtection/>
  <mergeCells count="14">
    <mergeCell ref="C49:D49"/>
    <mergeCell ref="E49:J49"/>
    <mergeCell ref="A47:J47"/>
    <mergeCell ref="M24:M26"/>
    <mergeCell ref="L1:M1"/>
    <mergeCell ref="L2:M2"/>
    <mergeCell ref="A22:I22"/>
    <mergeCell ref="C24:D24"/>
    <mergeCell ref="E24:G24"/>
    <mergeCell ref="H24:L24"/>
    <mergeCell ref="A3:J3"/>
    <mergeCell ref="C7:D7"/>
    <mergeCell ref="F7:G7"/>
    <mergeCell ref="H7:J7"/>
  </mergeCells>
  <printOptions/>
  <pageMargins left="0.787401575" right="0.787401575" top="0.984251969" bottom="0.984251969" header="0.4921259845" footer="0.4921259845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Pospíchalová Petra</cp:lastModifiedBy>
  <cp:lastPrinted>2012-03-12T10:38:42Z</cp:lastPrinted>
  <dcterms:created xsi:type="dcterms:W3CDTF">2005-05-05T05:50:46Z</dcterms:created>
  <dcterms:modified xsi:type="dcterms:W3CDTF">2012-03-15T14:20:58Z</dcterms:modified>
  <cp:category/>
  <cp:version/>
  <cp:contentType/>
  <cp:contentStatus/>
</cp:coreProperties>
</file>