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19320" windowHeight="975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list'!$A$9</definedName>
    <definedName name="cislostavby">'Krycí list'!$A$11</definedName>
    <definedName name="Datum">'Krycí list'!$B$31</definedName>
    <definedName name="Dil">'Rekapitulace'!$A$6</definedName>
    <definedName name="Dodavka">'Rekapitulace'!$G$20</definedName>
    <definedName name="Dodavka0">'Položky'!#REF!</definedName>
    <definedName name="HSV">'Rekapitulace'!$E$20</definedName>
    <definedName name="HSV0">'Položky'!#REF!</definedName>
    <definedName name="HZS">'Rekapitulace'!$I$20</definedName>
    <definedName name="HZS0">'Položky'!#REF!</definedName>
    <definedName name="JKSO">'Krycí list'!$G$6</definedName>
    <definedName name="MJ">'Krycí list'!$G$9</definedName>
    <definedName name="Mont">'Rekapitulace'!$H$20</definedName>
    <definedName name="Montaz0">'Položky'!#REF!</definedName>
    <definedName name="NazevDilu">'Rekapitulace'!$B$6</definedName>
    <definedName name="nazevobjektu">'Krycí list'!$C$9</definedName>
    <definedName name="nazevstavby">'Krycí list'!$C$11</definedName>
    <definedName name="_xlnm.Print_Titles" localSheetId="2">'Položky'!$1:$6</definedName>
    <definedName name="_xlnm.Print_Titles" localSheetId="1">'Rekapitulace'!$1:$6</definedName>
    <definedName name="Objednatel">'Krycí list'!$C$14</definedName>
    <definedName name="_xlnm.Print_Area" localSheetId="0">'Krycí list'!$A$1:$G$46</definedName>
    <definedName name="_xlnm.Print_Area" localSheetId="2">'Položky'!$A$1:$G$137</definedName>
    <definedName name="_xlnm.Print_Area" localSheetId="1">'Rekapitulace'!$A$1:$I$34</definedName>
    <definedName name="PocetMJ">'Krycí list'!$G$10</definedName>
    <definedName name="Poznamka">'Krycí list'!$B$41</definedName>
    <definedName name="Projektant">'Krycí list'!$C$12</definedName>
    <definedName name="PSV">'Rekapitulace'!$F$20</definedName>
    <definedName name="PSV0">'Položky'!#REF!</definedName>
    <definedName name="SazbaDPH1">'Krycí list'!$C$34</definedName>
    <definedName name="SazbaDPH2">'Krycí list'!$C$36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list'!$G$15</definedName>
    <definedName name="Zaklad22">'Krycí list'!$F$36</definedName>
    <definedName name="Zaklad5">'Krycí list'!$F$34</definedName>
    <definedName name="Zhotovitel">'Krycí list'!$C$15:$E$15</definedName>
  </definedNames>
  <calcPr fullCalcOnLoad="1"/>
</workbook>
</file>

<file path=xl/sharedStrings.xml><?xml version="1.0" encoding="utf-8"?>
<sst xmlns="http://schemas.openxmlformats.org/spreadsheetml/2006/main" count="459" uniqueCount="314">
  <si>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</si>
  <si>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</si>
  <si>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</si>
  <si>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</si>
  <si>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</si>
  <si>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</si>
  <si>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</si>
  <si>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</si>
  <si>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</si>
  <si>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</si>
  <si>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</si>
  <si>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</si>
  <si>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</si>
  <si>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</si>
  <si>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</si>
  <si>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</si>
  <si>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</si>
  <si>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</si>
  <si>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</si>
  <si>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</si>
  <si>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</si>
  <si>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</si>
  <si>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</si>
  <si>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</si>
  <si>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</si>
  <si>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</si>
  <si>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</si>
  <si>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</si>
  <si>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</si>
  <si>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</si>
  <si>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</si>
  <si>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</si>
  <si>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</si>
  <si>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</si>
  <si>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</si>
  <si>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</si>
  <si>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</si>
  <si>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</si>
  <si>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</si>
  <si>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</si>
  <si>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</si>
  <si>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</si>
  <si>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</si>
  <si>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</si>
  <si>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</si>
  <si>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</si>
  <si>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</si>
  <si>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</si>
  <si>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</si>
  <si>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</si>
  <si>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</si>
  <si>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</si>
  <si>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</si>
  <si>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</si>
  <si>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</si>
  <si>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</si>
  <si>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</si>
  <si>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</si>
  <si>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</si>
  <si>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</si>
  <si>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</si>
  <si>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</si>
  <si>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</si>
  <si>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</si>
  <si>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</si>
  <si>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</si>
  <si>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</si>
  <si>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</si>
  <si>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</si>
  <si>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</si>
  <si>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</si>
  <si>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</si>
  <si>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</si>
  <si>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</si>
  <si>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</si>
  <si>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8822/11</t>
  </si>
  <si>
    <t>Gymnázium Třebíč</t>
  </si>
  <si>
    <t>01</t>
  </si>
  <si>
    <t>Budova gymnázia</t>
  </si>
  <si>
    <t>3</t>
  </si>
  <si>
    <t>Svislé a kompletní konstrukce</t>
  </si>
  <si>
    <t>310235261R00</t>
  </si>
  <si>
    <t xml:space="preserve">Zazdívka otvorů pl.0,0225 m2 cihlami </t>
  </si>
  <si>
    <t>kus</t>
  </si>
  <si>
    <t>61</t>
  </si>
  <si>
    <t>Upravy povrchů vnitřní</t>
  </si>
  <si>
    <t>610991111R00</t>
  </si>
  <si>
    <t xml:space="preserve">Zakrývání výplní vnitřních otvorů </t>
  </si>
  <si>
    <t>m2</t>
  </si>
  <si>
    <t>1,8*0,9*3</t>
  </si>
  <si>
    <t>612401391RT2</t>
  </si>
  <si>
    <t>Omítka malých ploch vnitřních stěn do 1 m2 s použitím suché maltové směsi</t>
  </si>
  <si>
    <t>614472420R00</t>
  </si>
  <si>
    <t xml:space="preserve">Oprava beton.podlahy plochy do 0,25 m2 </t>
  </si>
  <si>
    <t>m3</t>
  </si>
  <si>
    <t>0,6*0,5*0,3</t>
  </si>
  <si>
    <t>63</t>
  </si>
  <si>
    <t>Podlahy a podlahové konstrukce</t>
  </si>
  <si>
    <t>631313511R00</t>
  </si>
  <si>
    <t xml:space="preserve">Mazanina betonová tl. 8 - 12 cm C 12/15  (B 12,5) </t>
  </si>
  <si>
    <t>91</t>
  </si>
  <si>
    <t>Doplňující práce na komunikaci</t>
  </si>
  <si>
    <t>919735124R00</t>
  </si>
  <si>
    <t xml:space="preserve">Řezání stávajícího betonového krytu tl. 15 - 20 cm </t>
  </si>
  <si>
    <t>m</t>
  </si>
  <si>
    <t>0,5*2+0,6*2</t>
  </si>
  <si>
    <t>94</t>
  </si>
  <si>
    <t>Lešení a stavební výtahy</t>
  </si>
  <si>
    <t>941955001R00</t>
  </si>
  <si>
    <t xml:space="preserve">Lešení lehké pomocné, výška podlahy do 1,2 m </t>
  </si>
  <si>
    <t>95</t>
  </si>
  <si>
    <t>Dokončovací konstrukce na pozemních stavbách</t>
  </si>
  <si>
    <t>952901111R00</t>
  </si>
  <si>
    <t xml:space="preserve">Konečný úklid staveniště </t>
  </si>
  <si>
    <t>96</t>
  </si>
  <si>
    <t>Bourání konstrukcí</t>
  </si>
  <si>
    <t>965043431R00</t>
  </si>
  <si>
    <t xml:space="preserve">Bourání podkladů bet., potěr tl. 15 cm, pl. 4 m2 </t>
  </si>
  <si>
    <t>0,6*0,5*0,30</t>
  </si>
  <si>
    <t>97</t>
  </si>
  <si>
    <t>Prorážení otvorů</t>
  </si>
  <si>
    <t>977151112U00</t>
  </si>
  <si>
    <t xml:space="preserve">Vrt jádrový D do 40mm </t>
  </si>
  <si>
    <t>0,4+0,4</t>
  </si>
  <si>
    <t>977151113U00</t>
  </si>
  <si>
    <t xml:space="preserve">Vrt jádrový D do 50mm </t>
  </si>
  <si>
    <t>1,1+0,5+0,4+0,4</t>
  </si>
  <si>
    <t>977151115U00</t>
  </si>
  <si>
    <t xml:space="preserve">Vrt jádrový D do 70mm </t>
  </si>
  <si>
    <t>1,1+1,1</t>
  </si>
  <si>
    <t>977151116U00</t>
  </si>
  <si>
    <t xml:space="preserve">Vrt jádrový D do 80mm </t>
  </si>
  <si>
    <t>977151117U00</t>
  </si>
  <si>
    <t xml:space="preserve">Vrt jádrový D do 90mm </t>
  </si>
  <si>
    <t>1,1+1,1+1,1+0,5</t>
  </si>
  <si>
    <t>979011111R00</t>
  </si>
  <si>
    <t xml:space="preserve">Svislá doprava suti a vybour. hmot za 2.NP a 1.PP </t>
  </si>
  <si>
    <t>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</si>
  <si>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</si>
  <si>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</si>
  <si>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</si>
  <si>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</si>
  <si>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</si>
  <si>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</si>
  <si>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</si>
  <si>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</si>
  <si>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979086112R00</t>
  </si>
  <si>
    <t xml:space="preserve">Nakládání nebo překládání suti a vybouraných hmot </t>
  </si>
  <si>
    <t>979990001R00</t>
  </si>
  <si>
    <t xml:space="preserve">Poplatek za skládku stavební suti </t>
  </si>
  <si>
    <t>99</t>
  </si>
  <si>
    <t>Staveništní přesun hmot</t>
  </si>
  <si>
    <t>999281111R00</t>
  </si>
  <si>
    <t xml:space="preserve">Přesun hmot pro opravy a údržbu do výšky 25 m </t>
  </si>
  <si>
    <t>713</t>
  </si>
  <si>
    <t>Izolace tepelné</t>
  </si>
  <si>
    <t>722181222RT5</t>
  </si>
  <si>
    <t>Izolace návleková MIRELON POLAR tl. stěny 9 mm vnitřní průměr 15 mm</t>
  </si>
  <si>
    <t>722181222RT7</t>
  </si>
  <si>
    <t>Izolace návleková MIRELON POLAR tl. stěny 9 mm vnitřní průměr 22 mm</t>
  </si>
  <si>
    <t>722181222RT8</t>
  </si>
  <si>
    <t>Izolace návleková MIRELON POLAR tl. stěny 9 mm vnitřní průměr 25 mm</t>
  </si>
  <si>
    <t>722181222RU1</t>
  </si>
  <si>
    <t>Izolace návleková MIRELON POLAR tl. stěny 9 mm vnitřní průměr 32 mm</t>
  </si>
  <si>
    <t>722181222RU4</t>
  </si>
  <si>
    <t>Izolace návleková MIRELON POLAR tl. stěny 9 mm vnitřní průměr 42 mm</t>
  </si>
  <si>
    <t>722181222RU6</t>
  </si>
  <si>
    <t>Izolace návleková MIRELON POLAR tl. stěny 9 mm vnitřní průměr 49 mm</t>
  </si>
  <si>
    <t>722181222RU7</t>
  </si>
  <si>
    <t>Izolace návleková MIRELON POLAR tl. stěny 9 mm vnitřní průměr 52 mm</t>
  </si>
  <si>
    <t>722181222RU8</t>
  </si>
  <si>
    <t>Izolace návleková MIRELON POLAR tl. stěny 9 mm vnitřní průměr 62 mm</t>
  </si>
  <si>
    <t>722181222RV2</t>
  </si>
  <si>
    <t>Izolace návleková MIRELON POLAR tl. stěny 9 mm vnitřní průměr 76 mm</t>
  </si>
  <si>
    <t>722181223RV3</t>
  </si>
  <si>
    <t>Izolace návleková MIRELON POLAR tl. stěny 13 mm vnitřní průměr 89 mm</t>
  </si>
  <si>
    <t>722181812R00</t>
  </si>
  <si>
    <t xml:space="preserve">Demontáž plstěných pásů z trub D 50 </t>
  </si>
  <si>
    <t>722181817R00</t>
  </si>
  <si>
    <t xml:space="preserve">Demontáž plstěných pásů z trub D 150 </t>
  </si>
  <si>
    <t>998713201R00</t>
  </si>
  <si>
    <t xml:space="preserve">Přesun hmot pro izolace tepelné, výšky do 6 m </t>
  </si>
  <si>
    <t>722</t>
  </si>
  <si>
    <t>Vnitřní vodovod</t>
  </si>
  <si>
    <t>722130236R00</t>
  </si>
  <si>
    <t xml:space="preserve">Potrubí z trub.závit.pozink.svařovan. 11343,DN 50 </t>
  </si>
  <si>
    <t>722130237R00</t>
  </si>
  <si>
    <t xml:space="preserve">Potrubí z trub.závit.pozink.svařovan. 11343,DN 65 </t>
  </si>
  <si>
    <t>722130238R00</t>
  </si>
  <si>
    <t xml:space="preserve">Potrubí z trub.závit.pozink.svařovan. 11343,DN 80 </t>
  </si>
  <si>
    <t>722130801R00</t>
  </si>
  <si>
    <t xml:space="preserve">Demontáž potrubí ocelových závitových DN 25 </t>
  </si>
  <si>
    <t>722130802R00</t>
  </si>
  <si>
    <t xml:space="preserve">Demontáž potrubí ocelových závitových DN 40 </t>
  </si>
  <si>
    <t>722130803R00</t>
  </si>
  <si>
    <t xml:space="preserve">Demontáž potrubí ocelových závitových DN 50 </t>
  </si>
  <si>
    <t>722130805R00</t>
  </si>
  <si>
    <t xml:space="preserve">Demontáž potrubí ocelových závitových DN 80 </t>
  </si>
  <si>
    <t>722131931R00</t>
  </si>
  <si>
    <t xml:space="preserve">Oprava-propojení dosavadního potrubí závit. DN 15 </t>
  </si>
  <si>
    <t>722131932R00</t>
  </si>
  <si>
    <t xml:space="preserve">Oprava-propojení dosavadního potrubí závit. DN 20 </t>
  </si>
  <si>
    <t>722131933R00</t>
  </si>
  <si>
    <t xml:space="preserve">Oprava-propojení dosavadního potrubí závit. DN 25 </t>
  </si>
  <si>
    <t>722131934R00</t>
  </si>
  <si>
    <t xml:space="preserve">Oprava-propojení dosavadního potrubí závit. DN 32 </t>
  </si>
  <si>
    <t>722131935R00</t>
  </si>
  <si>
    <t xml:space="preserve">Oprava-propojení dosavadního potrubí závit. DN 40 </t>
  </si>
  <si>
    <t>722131936R00</t>
  </si>
  <si>
    <t xml:space="preserve">Oprava-propojení dosavadního potrubí závit. DN 50 </t>
  </si>
  <si>
    <t>722131937R00</t>
  </si>
  <si>
    <t xml:space="preserve">Oprava-propojení dosavadního potrubí závit. DN 65 </t>
  </si>
  <si>
    <t>722131938R00</t>
  </si>
  <si>
    <t xml:space="preserve">Oprava-propojení dosavadního potrubí závit. DN 80 </t>
  </si>
  <si>
    <t>722176011T00</t>
  </si>
  <si>
    <t>Rozvody vody z plastů WAVIN PPr PN16, D 16/2,2 svařované polyfuzně, včetně montáže</t>
  </si>
  <si>
    <t>722176012T00</t>
  </si>
  <si>
    <t>Rozvody vody z plastů WAVIN PPr PN16, D 20/2,8 svařované polyfuzně, včetně montáže</t>
  </si>
  <si>
    <t>722176013T00</t>
  </si>
  <si>
    <t>Rozvody vody z plastů WAVIN PPr PN16, D 25/3,5 svařované polyfuzně, včetně montáže</t>
  </si>
  <si>
    <t>722176014T00</t>
  </si>
  <si>
    <t>Rozvody vody z plastů WAVIN PPr PN16, D 32/4,4 svařované polyfuzně, včetně montáže</t>
  </si>
  <si>
    <t>722176015T00</t>
  </si>
  <si>
    <t>Rozvody vody z plastů WAVIN PPr PN16, D 40/5,6 svařované polyfuzně, včetně montáže</t>
  </si>
  <si>
    <t>722176016T00</t>
  </si>
  <si>
    <t>Rozvody vody z plastů WAVIN PPr PN16, D 50/6,9 svařované polyfuzně, včetně montáže</t>
  </si>
  <si>
    <t>722176017T00</t>
  </si>
  <si>
    <t>Rozvody vody z plastů WAVIN PPr PN16, D 63/8,6 svařované polyfuzně, včetně montáže</t>
  </si>
  <si>
    <t>722211813R00</t>
  </si>
  <si>
    <t xml:space="preserve">Demontáž armatur vodov.se dvěma přírubami DN 80 </t>
  </si>
  <si>
    <t>722220851R00</t>
  </si>
  <si>
    <t xml:space="preserve">Demontáž armatur s jedním závitem G 3/4 </t>
  </si>
  <si>
    <t>722220861R00</t>
  </si>
  <si>
    <t xml:space="preserve">Demontáž armatur s dvěma závity G 3/4 </t>
  </si>
  <si>
    <t>722220862R00</t>
  </si>
  <si>
    <t xml:space="preserve">Demontáž armatur s dvěma závity G 5/4 </t>
  </si>
  <si>
    <t>722220863R00</t>
  </si>
  <si>
    <t xml:space="preserve">Demontáž armatur s dvěma závity G 6/4 </t>
  </si>
  <si>
    <t>722220864R00</t>
  </si>
  <si>
    <t xml:space="preserve">Demontáž armatur s dvěma závity G 2 </t>
  </si>
  <si>
    <t>722220866R00</t>
  </si>
  <si>
    <t xml:space="preserve">Demontáž armatur s dvěma závity G 3 </t>
  </si>
  <si>
    <t>722224111R00</t>
  </si>
  <si>
    <t xml:space="preserve">Kohouty plnicí a vypouštěcí DN 15 </t>
  </si>
  <si>
    <t>722231065T00</t>
  </si>
  <si>
    <t>Ventil závitový zpětný přímý R 60 GIACOMINI PN 16 G 6/4", do 110°C, kv=40,41, vč. mont.</t>
  </si>
  <si>
    <t>722232126T00</t>
  </si>
  <si>
    <t>Kohout závitový kulový přímý R 910 GIACOMINI plnoprůtokový niklovaný s páčkou G 6/4", vč. mont.</t>
  </si>
  <si>
    <t>722232131T00</t>
  </si>
  <si>
    <t>Kohout záv. kulový př. R 910S GIACOMINI s vypoušť. plnoprůtokový niklovaný s páčkou G 1/2", vč. mont.</t>
  </si>
  <si>
    <t>722232132T00</t>
  </si>
  <si>
    <t>Kohout záv. kulový př. R 910S GIACOMINI s vypoušť. plnoprůtokový niklovaný s páčkou G 3/4", vč. mont.</t>
  </si>
  <si>
    <t>722232133T00</t>
  </si>
  <si>
    <t>Kohout záv. kulový př. R 910S GIACOMINI s vypoušť. plnoprůtokový niklovaný s páčkou G 1", vč. mont.</t>
  </si>
  <si>
    <t>722232134T00</t>
  </si>
  <si>
    <t>Kohout záv. kulový př. R 910S GIACOMINI s vypoušť. plnoprůtokový niklovaný s páčkou G 5/4", vč. mont.</t>
  </si>
  <si>
    <t>722232135T00</t>
  </si>
  <si>
    <t>Kohout záv. kulový př. R 910S GIACOMINI s vypoušť. plnoprůtokový niklovaný s páčkou G 6/4", vč. mont.</t>
  </si>
  <si>
    <t>722232136T00</t>
  </si>
  <si>
    <t>Kohout záv. kulový př. R 910S GIACOMINI s vypoušť. plnoprůtokový niklovaný s páčkou G 2", vč. mont.</t>
  </si>
  <si>
    <t>722260814R00</t>
  </si>
  <si>
    <t>Demontáž vodoměrů závitových G 6/4 (uložení na stavbě)</t>
  </si>
  <si>
    <t>722260924R00</t>
  </si>
  <si>
    <t xml:space="preserve">Zpětná montáž vodoměrů závitových G 6/4 </t>
  </si>
  <si>
    <t>722290215R00</t>
  </si>
  <si>
    <t xml:space="preserve">Zkouška tlaku potrubí přírub.nebo hrdlového DN 100 </t>
  </si>
  <si>
    <t>225</t>
  </si>
  <si>
    <t>722290234R00</t>
  </si>
  <si>
    <t xml:space="preserve">Proplach a dezinfekce vodovod.potrubí DN 80 </t>
  </si>
  <si>
    <t>722290821R00</t>
  </si>
  <si>
    <t xml:space="preserve">Přesun vybouraných hmot - vodovody, H do 6 m </t>
  </si>
  <si>
    <t>733392943T00</t>
  </si>
  <si>
    <t>Zpevňující protipožární tmel HILTI CP 611 A tuba 310 ml, obj. č. 220 351</t>
  </si>
  <si>
    <t xml:space="preserve">Kontrola a revize hydrantů autorizovanou firmou </t>
  </si>
  <si>
    <t>02</t>
  </si>
  <si>
    <t xml:space="preserve">Redukční ventil honeywell D06F-11/2A, DN40 </t>
  </si>
  <si>
    <t>Redukční ventil, se šroubením, voda do 40°C, vstupní tlak max. 16 barů, výstupní tlak 1,5 - 6 barů, DN 40, 1 1/2"</t>
  </si>
  <si>
    <t>03</t>
  </si>
  <si>
    <t xml:space="preserve">Odkalovací filtr honeywell F76S-11/2AA, DN40 </t>
  </si>
  <si>
    <t>Odkalovací filtr pitné vody do max. teploty 40°C, provozní tlak min. 1,5 barů, přípojení šroubením, filtrační vložka 100µm, PN 16, DN 40, 1 1/2"</t>
  </si>
  <si>
    <t>28654279</t>
  </si>
  <si>
    <t>Smyčka kompenzační d 40 mm PN20 PPR</t>
  </si>
  <si>
    <t>998722201R00</t>
  </si>
  <si>
    <t xml:space="preserve">Přesun hmot pro vnitřní vodovod, výšky do 6 m </t>
  </si>
  <si>
    <t>783</t>
  </si>
  <si>
    <t>Nátěry</t>
  </si>
  <si>
    <t>783425428T00</t>
  </si>
  <si>
    <t>Nátěry syntetické potrubí do DN 50 barva dražší základní antikorozní</t>
  </si>
  <si>
    <t>783425528T00</t>
  </si>
  <si>
    <t>Nátěry syntetické potrubí do DN 100 barva dražší základní antikorozní</t>
  </si>
  <si>
    <t>66+29</t>
  </si>
  <si>
    <t>784</t>
  </si>
  <si>
    <t>Malby</t>
  </si>
  <si>
    <t>784164111R00</t>
  </si>
  <si>
    <t xml:space="preserve">Malba latexová HET univerzál., bílá, bez penetr.1x </t>
  </si>
  <si>
    <t>25*0,5</t>
  </si>
  <si>
    <t>784449002R00</t>
  </si>
  <si>
    <t xml:space="preserve">Malba latexová, příplatek za plochy do 2 m2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</si>
  <si>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</si>
  <si>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</si>
  <si>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</si>
  <si>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</si>
  <si>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</si>
  <si>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</si>
  <si>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</si>
  <si>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</si>
  <si>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Kraj Vysočina</t>
  </si>
  <si>
    <t>Oprava havarijního stavu rozvodů vody Gymnázia Třebíč</t>
  </si>
  <si>
    <t>Ing. Bublan Jiří</t>
  </si>
  <si>
    <t>2213/2011</t>
  </si>
  <si>
    <t>A</t>
  </si>
  <si>
    <t>POLOŽKOVÝ ROZPOČET</t>
  </si>
  <si>
    <t>počet stran: 5</t>
  </si>
  <si>
    <t>RK-08-2012-60,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</si>
</sst>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name val="Symbol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0" fillId="19" borderId="10" xfId="0" applyFont="1" applyFill="1" applyBorder="1" applyAlignment="1">
      <alignment horizontal="left"/>
    </xf>
    <xf numFmtId="0" fontId="19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 horizontal="left"/>
    </xf>
    <xf numFmtId="0" fontId="20" fillId="0" borderId="11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49" fontId="20" fillId="19" borderId="11" xfId="0" applyNumberFormat="1" applyFont="1" applyFill="1" applyBorder="1" applyAlignment="1">
      <alignment/>
    </xf>
    <xf numFmtId="0" fontId="20" fillId="19" borderId="13" xfId="0" applyFont="1" applyFill="1" applyBorder="1" applyAlignment="1">
      <alignment/>
    </xf>
    <xf numFmtId="0" fontId="19" fillId="19" borderId="13" xfId="0" applyFont="1" applyFill="1" applyBorder="1" applyAlignment="1">
      <alignment/>
    </xf>
    <xf numFmtId="0" fontId="19" fillId="19" borderId="12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3" fontId="21" fillId="0" borderId="15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19" borderId="16" xfId="0" applyNumberFormat="1" applyFont="1" applyFill="1" applyBorder="1" applyAlignment="1">
      <alignment/>
    </xf>
    <xf numFmtId="0" fontId="20" fillId="19" borderId="0" xfId="0" applyFont="1" applyFill="1" applyBorder="1" applyAlignment="1">
      <alignment/>
    </xf>
    <xf numFmtId="0" fontId="19" fillId="19" borderId="0" xfId="0" applyFont="1" applyFill="1" applyBorder="1" applyAlignment="1">
      <alignment/>
    </xf>
    <xf numFmtId="49" fontId="21" fillId="0" borderId="14" xfId="0" applyNumberFormat="1" applyFont="1" applyBorder="1" applyAlignment="1">
      <alignment horizontal="left"/>
    </xf>
    <xf numFmtId="0" fontId="21" fillId="0" borderId="17" xfId="0" applyFont="1" applyBorder="1" applyAlignment="1">
      <alignment/>
    </xf>
    <xf numFmtId="0" fontId="21" fillId="0" borderId="14" xfId="0" applyNumberFormat="1" applyFont="1" applyBorder="1" applyAlignment="1">
      <alignment/>
    </xf>
    <xf numFmtId="0" fontId="21" fillId="0" borderId="18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18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1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18" fillId="0" borderId="21" xfId="0" applyFont="1" applyBorder="1" applyAlignment="1">
      <alignment horizontal="centerContinuous" vertical="center"/>
    </xf>
    <xf numFmtId="0" fontId="23" fillId="0" borderId="22" xfId="0" applyFont="1" applyBorder="1" applyAlignment="1">
      <alignment horizontal="centerContinuous" vertical="center"/>
    </xf>
    <xf numFmtId="0" fontId="19" fillId="0" borderId="22" xfId="0" applyFont="1" applyBorder="1" applyAlignment="1">
      <alignment horizontal="centerContinuous" vertical="center"/>
    </xf>
    <xf numFmtId="0" fontId="19" fillId="0" borderId="23" xfId="0" applyFont="1" applyBorder="1" applyAlignment="1">
      <alignment horizontal="centerContinuous" vertical="center"/>
    </xf>
    <xf numFmtId="0" fontId="20" fillId="19" borderId="24" xfId="0" applyFont="1" applyFill="1" applyBorder="1" applyAlignment="1">
      <alignment horizontal="left"/>
    </xf>
    <xf numFmtId="0" fontId="19" fillId="19" borderId="25" xfId="0" applyFont="1" applyFill="1" applyBorder="1" applyAlignment="1">
      <alignment horizontal="left"/>
    </xf>
    <xf numFmtId="0" fontId="19" fillId="19" borderId="26" xfId="0" applyFont="1" applyFill="1" applyBorder="1" applyAlignment="1">
      <alignment horizontal="centerContinuous"/>
    </xf>
    <xf numFmtId="0" fontId="20" fillId="19" borderId="25" xfId="0" applyFont="1" applyFill="1" applyBorder="1" applyAlignment="1">
      <alignment horizontal="centerContinuous"/>
    </xf>
    <xf numFmtId="0" fontId="19" fillId="19" borderId="25" xfId="0" applyFont="1" applyFill="1" applyBorder="1" applyAlignment="1">
      <alignment horizontal="centerContinuous"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3" fontId="19" fillId="0" borderId="29" xfId="0" applyNumberFormat="1" applyFont="1" applyBorder="1" applyAlignment="1">
      <alignment/>
    </xf>
    <xf numFmtId="0" fontId="19" fillId="0" borderId="10" xfId="0" applyFont="1" applyBorder="1" applyAlignment="1">
      <alignment/>
    </xf>
    <xf numFmtId="3" fontId="19" fillId="0" borderId="30" xfId="0" applyNumberFormat="1" applyFont="1" applyBorder="1" applyAlignment="1">
      <alignment/>
    </xf>
    <xf numFmtId="0" fontId="19" fillId="0" borderId="3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28" xfId="0" applyFont="1" applyBorder="1" applyAlignment="1">
      <alignment shrinkToFit="1"/>
    </xf>
    <xf numFmtId="0" fontId="19" fillId="0" borderId="33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34" xfId="0" applyNumberFormat="1" applyFont="1" applyBorder="1" applyAlignment="1">
      <alignment/>
    </xf>
    <xf numFmtId="0" fontId="19" fillId="0" borderId="35" xfId="0" applyFont="1" applyBorder="1" applyAlignment="1">
      <alignment/>
    </xf>
    <xf numFmtId="3" fontId="19" fillId="0" borderId="36" xfId="0" applyNumberFormat="1" applyFont="1" applyBorder="1" applyAlignment="1">
      <alignment/>
    </xf>
    <xf numFmtId="0" fontId="19" fillId="0" borderId="37" xfId="0" applyFont="1" applyBorder="1" applyAlignment="1">
      <alignment/>
    </xf>
    <xf numFmtId="0" fontId="20" fillId="19" borderId="10" xfId="0" applyFont="1" applyFill="1" applyBorder="1" applyAlignment="1">
      <alignment/>
    </xf>
    <xf numFmtId="0" fontId="20" fillId="19" borderId="30" xfId="0" applyFont="1" applyFill="1" applyBorder="1" applyAlignment="1">
      <alignment/>
    </xf>
    <xf numFmtId="0" fontId="20" fillId="19" borderId="31" xfId="0" applyFont="1" applyFill="1" applyBorder="1" applyAlignment="1">
      <alignment/>
    </xf>
    <xf numFmtId="0" fontId="20" fillId="19" borderId="38" xfId="0" applyFont="1" applyFill="1" applyBorder="1" applyAlignment="1">
      <alignment/>
    </xf>
    <xf numFmtId="0" fontId="20" fillId="19" borderId="39" xfId="0" applyFont="1" applyFill="1" applyBorder="1" applyAlignment="1">
      <alignment/>
    </xf>
    <xf numFmtId="0" fontId="19" fillId="0" borderId="40" xfId="0" applyFont="1" applyBorder="1" applyAlignment="1">
      <alignment/>
    </xf>
    <xf numFmtId="0" fontId="19" fillId="0" borderId="0" xfId="0" applyFont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165" fontId="19" fillId="0" borderId="47" xfId="0" applyNumberFormat="1" applyFont="1" applyBorder="1" applyAlignment="1">
      <alignment horizontal="right"/>
    </xf>
    <xf numFmtId="0" fontId="19" fillId="0" borderId="47" xfId="0" applyFont="1" applyBorder="1" applyAlignment="1">
      <alignment/>
    </xf>
    <xf numFmtId="0" fontId="19" fillId="0" borderId="13" xfId="0" applyFont="1" applyBorder="1" applyAlignment="1">
      <alignment/>
    </xf>
    <xf numFmtId="165" fontId="19" fillId="0" borderId="12" xfId="0" applyNumberFormat="1" applyFont="1" applyBorder="1" applyAlignment="1">
      <alignment horizontal="right"/>
    </xf>
    <xf numFmtId="0" fontId="23" fillId="19" borderId="35" xfId="0" applyFont="1" applyFill="1" applyBorder="1" applyAlignment="1">
      <alignment/>
    </xf>
    <xf numFmtId="0" fontId="23" fillId="19" borderId="36" xfId="0" applyFont="1" applyFill="1" applyBorder="1" applyAlignment="1">
      <alignment/>
    </xf>
    <xf numFmtId="0" fontId="23" fillId="19" borderId="37" xfId="0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20" fillId="0" borderId="48" xfId="46" applyFont="1" applyBorder="1">
      <alignment/>
      <protection/>
    </xf>
    <xf numFmtId="0" fontId="19" fillId="0" borderId="48" xfId="46" applyFont="1" applyBorder="1">
      <alignment/>
      <protection/>
    </xf>
    <xf numFmtId="0" fontId="19" fillId="0" borderId="48" xfId="46" applyFont="1" applyBorder="1" applyAlignment="1">
      <alignment horizontal="right"/>
      <protection/>
    </xf>
    <xf numFmtId="0" fontId="19" fillId="0" borderId="49" xfId="46" applyFont="1" applyBorder="1">
      <alignment/>
      <protection/>
    </xf>
    <xf numFmtId="0" fontId="19" fillId="0" borderId="48" xfId="0" applyNumberFormat="1" applyFont="1" applyBorder="1" applyAlignment="1">
      <alignment horizontal="left"/>
    </xf>
    <xf numFmtId="0" fontId="19" fillId="0" borderId="50" xfId="0" applyNumberFormat="1" applyFont="1" applyBorder="1" applyAlignment="1">
      <alignment/>
    </xf>
    <xf numFmtId="0" fontId="20" fillId="0" borderId="51" xfId="46" applyFont="1" applyBorder="1">
      <alignment/>
      <protection/>
    </xf>
    <xf numFmtId="0" fontId="19" fillId="0" borderId="51" xfId="46" applyFont="1" applyBorder="1">
      <alignment/>
      <protection/>
    </xf>
    <xf numFmtId="0" fontId="19" fillId="0" borderId="51" xfId="46" applyFont="1" applyBorder="1" applyAlignment="1">
      <alignment horizontal="righ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19" borderId="24" xfId="0" applyNumberFormat="1" applyFont="1" applyFill="1" applyBorder="1" applyAlignment="1">
      <alignment horizontal="center"/>
    </xf>
    <xf numFmtId="0" fontId="20" fillId="19" borderId="25" xfId="0" applyFont="1" applyFill="1" applyBorder="1" applyAlignment="1">
      <alignment horizontal="center"/>
    </xf>
    <xf numFmtId="0" fontId="20" fillId="19" borderId="26" xfId="0" applyFont="1" applyFill="1" applyBorder="1" applyAlignment="1">
      <alignment horizontal="center"/>
    </xf>
    <xf numFmtId="0" fontId="20" fillId="19" borderId="52" xfId="0" applyFont="1" applyFill="1" applyBorder="1" applyAlignment="1">
      <alignment horizontal="center"/>
    </xf>
    <xf numFmtId="0" fontId="20" fillId="19" borderId="53" xfId="0" applyFont="1" applyFill="1" applyBorder="1" applyAlignment="1">
      <alignment horizontal="center"/>
    </xf>
    <xf numFmtId="0" fontId="20" fillId="19" borderId="5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2" xfId="0" applyNumberFormat="1" applyFont="1" applyBorder="1" applyAlignment="1">
      <alignment/>
    </xf>
    <xf numFmtId="0" fontId="20" fillId="19" borderId="24" xfId="0" applyFont="1" applyFill="1" applyBorder="1" applyAlignment="1">
      <alignment/>
    </xf>
    <xf numFmtId="0" fontId="20" fillId="19" borderId="25" xfId="0" applyFont="1" applyFill="1" applyBorder="1" applyAlignment="1">
      <alignment/>
    </xf>
    <xf numFmtId="3" fontId="20" fillId="19" borderId="26" xfId="0" applyNumberFormat="1" applyFont="1" applyFill="1" applyBorder="1" applyAlignment="1">
      <alignment/>
    </xf>
    <xf numFmtId="3" fontId="20" fillId="19" borderId="52" xfId="0" applyNumberFormat="1" applyFont="1" applyFill="1" applyBorder="1" applyAlignment="1">
      <alignment/>
    </xf>
    <xf numFmtId="3" fontId="20" fillId="19" borderId="53" xfId="0" applyNumberFormat="1" applyFont="1" applyFill="1" applyBorder="1" applyAlignment="1">
      <alignment/>
    </xf>
    <xf numFmtId="3" fontId="20" fillId="19" borderId="5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19" borderId="39" xfId="0" applyFont="1" applyFill="1" applyBorder="1" applyAlignment="1">
      <alignment/>
    </xf>
    <xf numFmtId="0" fontId="20" fillId="19" borderId="55" xfId="0" applyFont="1" applyFill="1" applyBorder="1" applyAlignment="1">
      <alignment horizontal="right"/>
    </xf>
    <xf numFmtId="0" fontId="20" fillId="19" borderId="30" xfId="0" applyFont="1" applyFill="1" applyBorder="1" applyAlignment="1">
      <alignment horizontal="right"/>
    </xf>
    <xf numFmtId="0" fontId="20" fillId="19" borderId="31" xfId="0" applyFont="1" applyFill="1" applyBorder="1" applyAlignment="1">
      <alignment horizontal="center"/>
    </xf>
    <xf numFmtId="4" fontId="22" fillId="19" borderId="30" xfId="0" applyNumberFormat="1" applyFont="1" applyFill="1" applyBorder="1" applyAlignment="1">
      <alignment horizontal="right"/>
    </xf>
    <xf numFmtId="4" fontId="22" fillId="19" borderId="39" xfId="0" applyNumberFormat="1" applyFont="1" applyFill="1" applyBorder="1" applyAlignment="1">
      <alignment horizontal="right"/>
    </xf>
    <xf numFmtId="0" fontId="19" fillId="0" borderId="20" xfId="0" applyFont="1" applyBorder="1" applyAlignment="1">
      <alignment/>
    </xf>
    <xf numFmtId="3" fontId="19" fillId="0" borderId="32" xfId="0" applyNumberFormat="1" applyFont="1" applyBorder="1" applyAlignment="1">
      <alignment horizontal="right"/>
    </xf>
    <xf numFmtId="165" fontId="19" fillId="0" borderId="14" xfId="0" applyNumberFormat="1" applyFont="1" applyBorder="1" applyAlignment="1">
      <alignment horizontal="right"/>
    </xf>
    <xf numFmtId="3" fontId="19" fillId="0" borderId="43" xfId="0" applyNumberFormat="1" applyFont="1" applyBorder="1" applyAlignment="1">
      <alignment horizontal="right"/>
    </xf>
    <xf numFmtId="4" fontId="19" fillId="0" borderId="28" xfId="0" applyNumberFormat="1" applyFont="1" applyBorder="1" applyAlignment="1">
      <alignment horizontal="right"/>
    </xf>
    <xf numFmtId="3" fontId="19" fillId="0" borderId="20" xfId="0" applyNumberFormat="1" applyFont="1" applyBorder="1" applyAlignment="1">
      <alignment horizontal="right"/>
    </xf>
    <xf numFmtId="0" fontId="19" fillId="19" borderId="35" xfId="0" applyFont="1" applyFill="1" applyBorder="1" applyAlignment="1">
      <alignment/>
    </xf>
    <xf numFmtId="0" fontId="20" fillId="19" borderId="36" xfId="0" applyFont="1" applyFill="1" applyBorder="1" applyAlignment="1">
      <alignment/>
    </xf>
    <xf numFmtId="0" fontId="19" fillId="19" borderId="36" xfId="0" applyFont="1" applyFill="1" applyBorder="1" applyAlignment="1">
      <alignment/>
    </xf>
    <xf numFmtId="4" fontId="19" fillId="19" borderId="56" xfId="0" applyNumberFormat="1" applyFont="1" applyFill="1" applyBorder="1" applyAlignment="1">
      <alignment/>
    </xf>
    <xf numFmtId="4" fontId="19" fillId="19" borderId="35" xfId="0" applyNumberFormat="1" applyFont="1" applyFill="1" applyBorder="1" applyAlignment="1">
      <alignment/>
    </xf>
    <xf numFmtId="4" fontId="19" fillId="19" borderId="36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21" fillId="0" borderId="49" xfId="46" applyFont="1" applyBorder="1" applyAlignment="1">
      <alignment horizontal="right"/>
      <protection/>
    </xf>
    <xf numFmtId="0" fontId="19" fillId="0" borderId="48" xfId="46" applyFont="1" applyBorder="1" applyAlignment="1">
      <alignment horizontal="left"/>
      <protection/>
    </xf>
    <xf numFmtId="0" fontId="19" fillId="0" borderId="50" xfId="46" applyFont="1" applyBorder="1">
      <alignment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19" borderId="14" xfId="46" applyNumberFormat="1" applyFont="1" applyFill="1" applyBorder="1">
      <alignment/>
      <protection/>
    </xf>
    <xf numFmtId="0" fontId="21" fillId="19" borderId="12" xfId="46" applyFont="1" applyFill="1" applyBorder="1" applyAlignment="1">
      <alignment horizontal="center"/>
      <protection/>
    </xf>
    <xf numFmtId="0" fontId="21" fillId="19" borderId="12" xfId="46" applyNumberFormat="1" applyFont="1" applyFill="1" applyBorder="1" applyAlignment="1">
      <alignment horizontal="center"/>
      <protection/>
    </xf>
    <xf numFmtId="0" fontId="21" fillId="19" borderId="14" xfId="46" applyFont="1" applyFill="1" applyBorder="1" applyAlignment="1">
      <alignment horizontal="center"/>
      <protection/>
    </xf>
    <xf numFmtId="0" fontId="20" fillId="0" borderId="57" xfId="46" applyFont="1" applyBorder="1" applyAlignment="1">
      <alignment horizontal="center"/>
      <protection/>
    </xf>
    <xf numFmtId="49" fontId="20" fillId="0" borderId="57" xfId="46" applyNumberFormat="1" applyFont="1" applyBorder="1" applyAlignment="1">
      <alignment horizontal="left"/>
      <protection/>
    </xf>
    <xf numFmtId="0" fontId="20" fillId="0" borderId="58" xfId="46" applyFont="1" applyBorder="1">
      <alignment/>
      <protection/>
    </xf>
    <xf numFmtId="0" fontId="19" fillId="0" borderId="13" xfId="46" applyFont="1" applyBorder="1" applyAlignment="1">
      <alignment horizontal="center"/>
      <protection/>
    </xf>
    <xf numFmtId="0" fontId="19" fillId="0" borderId="13" xfId="46" applyNumberFormat="1" applyFont="1" applyBorder="1" applyAlignment="1">
      <alignment horizontal="right"/>
      <protection/>
    </xf>
    <xf numFmtId="0" fontId="19" fillId="0" borderId="12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59" xfId="46" applyFont="1" applyBorder="1" applyAlignment="1">
      <alignment horizontal="center" vertical="top"/>
      <protection/>
    </xf>
    <xf numFmtId="49" fontId="32" fillId="0" borderId="59" xfId="46" applyNumberFormat="1" applyFont="1" applyBorder="1" applyAlignment="1">
      <alignment horizontal="left" vertical="top"/>
      <protection/>
    </xf>
    <xf numFmtId="0" fontId="32" fillId="0" borderId="59" xfId="46" applyFont="1" applyBorder="1" applyAlignment="1">
      <alignment vertical="top" wrapText="1"/>
      <protection/>
    </xf>
    <xf numFmtId="49" fontId="32" fillId="0" borderId="59" xfId="46" applyNumberFormat="1" applyFont="1" applyBorder="1" applyAlignment="1">
      <alignment horizontal="center" shrinkToFit="1"/>
      <protection/>
    </xf>
    <xf numFmtId="4" fontId="32" fillId="0" borderId="59" xfId="46" applyNumberFormat="1" applyFont="1" applyBorder="1" applyAlignment="1">
      <alignment horizontal="right"/>
      <protection/>
    </xf>
    <xf numFmtId="4" fontId="32" fillId="0" borderId="59" xfId="46" applyNumberFormat="1" applyFont="1" applyBorder="1">
      <alignment/>
      <protection/>
    </xf>
    <xf numFmtId="0" fontId="31" fillId="0" borderId="0" xfId="46" applyFont="1">
      <alignment/>
      <protection/>
    </xf>
    <xf numFmtId="0" fontId="21" fillId="0" borderId="57" xfId="46" applyFont="1" applyBorder="1" applyAlignment="1">
      <alignment horizontal="center"/>
      <protection/>
    </xf>
    <xf numFmtId="49" fontId="21" fillId="0" borderId="57" xfId="46" applyNumberFormat="1" applyFont="1" applyBorder="1" applyAlignment="1">
      <alignment horizontal="left"/>
      <protection/>
    </xf>
    <xf numFmtId="0" fontId="35" fillId="0" borderId="0" xfId="46" applyFont="1" applyAlignment="1">
      <alignment wrapText="1"/>
      <protection/>
    </xf>
    <xf numFmtId="49" fontId="21" fillId="0" borderId="57" xfId="46" applyNumberFormat="1" applyFont="1" applyBorder="1" applyAlignment="1">
      <alignment horizontal="right"/>
      <protection/>
    </xf>
    <xf numFmtId="4" fontId="36" fillId="24" borderId="60" xfId="46" applyNumberFormat="1" applyFont="1" applyFill="1" applyBorder="1" applyAlignment="1">
      <alignment horizontal="right" wrapText="1"/>
      <protection/>
    </xf>
    <xf numFmtId="0" fontId="36" fillId="24" borderId="41" xfId="46" applyFont="1" applyFill="1" applyBorder="1" applyAlignment="1">
      <alignment horizontal="left" wrapText="1"/>
      <protection/>
    </xf>
    <xf numFmtId="0" fontId="36" fillId="0" borderId="40" xfId="0" applyFont="1" applyBorder="1" applyAlignment="1">
      <alignment horizontal="right"/>
    </xf>
    <xf numFmtId="0" fontId="19" fillId="19" borderId="14" xfId="46" applyFont="1" applyFill="1" applyBorder="1" applyAlignment="1">
      <alignment horizontal="center"/>
      <protection/>
    </xf>
    <xf numFmtId="49" fontId="38" fillId="19" borderId="14" xfId="46" applyNumberFormat="1" applyFont="1" applyFill="1" applyBorder="1" applyAlignment="1">
      <alignment horizontal="left"/>
      <protection/>
    </xf>
    <xf numFmtId="0" fontId="38" fillId="19" borderId="58" xfId="46" applyFont="1" applyFill="1" applyBorder="1">
      <alignment/>
      <protection/>
    </xf>
    <xf numFmtId="0" fontId="19" fillId="19" borderId="13" xfId="46" applyFont="1" applyFill="1" applyBorder="1" applyAlignment="1">
      <alignment horizontal="center"/>
      <protection/>
    </xf>
    <xf numFmtId="4" fontId="19" fillId="19" borderId="13" xfId="46" applyNumberFormat="1" applyFont="1" applyFill="1" applyBorder="1" applyAlignment="1">
      <alignment horizontal="right"/>
      <protection/>
    </xf>
    <xf numFmtId="4" fontId="19" fillId="19" borderId="12" xfId="46" applyNumberFormat="1" applyFont="1" applyFill="1" applyBorder="1" applyAlignment="1">
      <alignment horizontal="right"/>
      <protection/>
    </xf>
    <xf numFmtId="4" fontId="20" fillId="19" borderId="14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9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40" fillId="0" borderId="0" xfId="46" applyFont="1" applyBorder="1">
      <alignment/>
      <protection/>
    </xf>
    <xf numFmtId="3" fontId="40" fillId="0" borderId="0" xfId="46" applyNumberFormat="1" applyFont="1" applyBorder="1" applyAlignment="1">
      <alignment horizontal="right"/>
      <protection/>
    </xf>
    <xf numFmtId="4" fontId="40" fillId="0" borderId="0" xfId="46" applyNumberFormat="1" applyFont="1" applyBorder="1">
      <alignment/>
      <protection/>
    </xf>
    <xf numFmtId="0" fontId="39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16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57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16" fontId="21" fillId="0" borderId="18" xfId="0" applyNumberFormat="1" applyFont="1" applyBorder="1" applyAlignment="1">
      <alignment/>
    </xf>
    <xf numFmtId="0" fontId="41" fillId="0" borderId="0" xfId="0" applyFont="1" applyAlignment="1">
      <alignment horizontal="justify"/>
    </xf>
    <xf numFmtId="0" fontId="0" fillId="0" borderId="0" xfId="0" applyAlignment="1">
      <alignment horizontal="right"/>
    </xf>
    <xf numFmtId="0" fontId="18" fillId="0" borderId="45" xfId="0" applyFont="1" applyBorder="1" applyAlignment="1">
      <alignment horizontal="centerContinuous" vertical="center"/>
    </xf>
    <xf numFmtId="0" fontId="21" fillId="19" borderId="55" xfId="0" applyFont="1" applyFill="1" applyBorder="1" applyAlignment="1">
      <alignment horizontal="centerContinuous"/>
    </xf>
    <xf numFmtId="0" fontId="21" fillId="0" borderId="62" xfId="0" applyFont="1" applyBorder="1" applyAlignment="1">
      <alignment/>
    </xf>
    <xf numFmtId="49" fontId="21" fillId="0" borderId="63" xfId="0" applyNumberFormat="1" applyFont="1" applyBorder="1" applyAlignment="1">
      <alignment horizontal="left"/>
    </xf>
    <xf numFmtId="49" fontId="19" fillId="19" borderId="17" xfId="0" applyNumberFormat="1" applyFont="1" applyFill="1" applyBorder="1" applyAlignment="1">
      <alignment/>
    </xf>
    <xf numFmtId="49" fontId="19" fillId="19" borderId="27" xfId="0" applyNumberFormat="1" applyFont="1" applyFill="1" applyBorder="1" applyAlignment="1">
      <alignment/>
    </xf>
    <xf numFmtId="0" fontId="23" fillId="0" borderId="64" xfId="0" applyFont="1" applyBorder="1" applyAlignment="1">
      <alignment horizontal="centerContinuous" vertical="center"/>
    </xf>
    <xf numFmtId="0" fontId="23" fillId="0" borderId="65" xfId="0" applyFont="1" applyBorder="1" applyAlignment="1">
      <alignment horizontal="centerContinuous" vertical="center"/>
    </xf>
    <xf numFmtId="0" fontId="19" fillId="0" borderId="65" xfId="0" applyFont="1" applyBorder="1" applyAlignment="1">
      <alignment horizontal="centerContinuous" vertical="center"/>
    </xf>
    <xf numFmtId="0" fontId="19" fillId="0" borderId="66" xfId="0" applyFont="1" applyBorder="1" applyAlignment="1">
      <alignment horizontal="centerContinuous" vertical="center"/>
    </xf>
    <xf numFmtId="166" fontId="19" fillId="0" borderId="58" xfId="0" applyNumberFormat="1" applyFont="1" applyBorder="1" applyAlignment="1">
      <alignment horizontal="right" indent="2"/>
    </xf>
    <xf numFmtId="166" fontId="19" fillId="0" borderId="18" xfId="0" applyNumberFormat="1" applyFont="1" applyBorder="1" applyAlignment="1">
      <alignment horizontal="right" indent="2"/>
    </xf>
    <xf numFmtId="166" fontId="23" fillId="19" borderId="67" xfId="0" applyNumberFormat="1" applyFont="1" applyFill="1" applyBorder="1" applyAlignment="1">
      <alignment horizontal="right" indent="2"/>
    </xf>
    <xf numFmtId="166" fontId="23" fillId="19" borderId="56" xfId="0" applyNumberFormat="1" applyFont="1" applyFill="1" applyBorder="1" applyAlignment="1">
      <alignment horizontal="right" indent="2"/>
    </xf>
    <xf numFmtId="0" fontId="25" fillId="0" borderId="0" xfId="0" applyFont="1" applyAlignment="1">
      <alignment horizontal="left" vertical="top" wrapText="1"/>
    </xf>
    <xf numFmtId="0" fontId="22" fillId="19" borderId="38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1" fillId="0" borderId="14" xfId="0" applyFont="1" applyBorder="1" applyAlignment="1">
      <alignment horizontal="left"/>
    </xf>
    <xf numFmtId="0" fontId="21" fillId="0" borderId="58" xfId="0" applyFont="1" applyBorder="1" applyAlignment="1">
      <alignment horizontal="left"/>
    </xf>
    <xf numFmtId="0" fontId="21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 shrinkToFit="1"/>
    </xf>
    <xf numFmtId="0" fontId="19" fillId="0" borderId="37" xfId="0" applyFont="1" applyBorder="1" applyAlignment="1">
      <alignment horizontal="center" shrinkToFit="1"/>
    </xf>
    <xf numFmtId="0" fontId="19" fillId="0" borderId="68" xfId="46" applyFont="1" applyBorder="1" applyAlignment="1">
      <alignment horizontal="center"/>
      <protection/>
    </xf>
    <xf numFmtId="0" fontId="19" fillId="0" borderId="69" xfId="46" applyFont="1" applyBorder="1" applyAlignment="1">
      <alignment horizontal="center"/>
      <protection/>
    </xf>
    <xf numFmtId="0" fontId="19" fillId="0" borderId="70" xfId="46" applyFont="1" applyBorder="1" applyAlignment="1">
      <alignment horizontal="center"/>
      <protection/>
    </xf>
    <xf numFmtId="0" fontId="19" fillId="0" borderId="71" xfId="46" applyFont="1" applyBorder="1" applyAlignment="1">
      <alignment horizontal="center"/>
      <protection/>
    </xf>
    <xf numFmtId="0" fontId="19" fillId="0" borderId="72" xfId="46" applyFont="1" applyBorder="1" applyAlignment="1">
      <alignment horizontal="left"/>
      <protection/>
    </xf>
    <xf numFmtId="0" fontId="19" fillId="0" borderId="51" xfId="46" applyFont="1" applyBorder="1" applyAlignment="1">
      <alignment horizontal="left"/>
      <protection/>
    </xf>
    <xf numFmtId="0" fontId="19" fillId="0" borderId="73" xfId="46" applyFont="1" applyBorder="1" applyAlignment="1">
      <alignment horizontal="left"/>
      <protection/>
    </xf>
    <xf numFmtId="3" fontId="20" fillId="19" borderId="36" xfId="0" applyNumberFormat="1" applyFont="1" applyFill="1" applyBorder="1" applyAlignment="1">
      <alignment horizontal="right"/>
    </xf>
    <xf numFmtId="3" fontId="20" fillId="19" borderId="56" xfId="0" applyNumberFormat="1" applyFont="1" applyFill="1" applyBorder="1" applyAlignment="1">
      <alignment horizontal="right"/>
    </xf>
    <xf numFmtId="0" fontId="28" fillId="0" borderId="0" xfId="46" applyFont="1" applyAlignment="1">
      <alignment horizontal="center"/>
      <protection/>
    </xf>
    <xf numFmtId="49" fontId="19" fillId="0" borderId="70" xfId="46" applyNumberFormat="1" applyFont="1" applyBorder="1" applyAlignment="1">
      <alignment horizontal="center"/>
      <protection/>
    </xf>
    <xf numFmtId="0" fontId="19" fillId="0" borderId="72" xfId="46" applyFont="1" applyBorder="1" applyAlignment="1">
      <alignment horizontal="center" shrinkToFit="1"/>
      <protection/>
    </xf>
    <xf numFmtId="0" fontId="19" fillId="0" borderId="51" xfId="46" applyFont="1" applyBorder="1" applyAlignment="1">
      <alignment horizontal="center" shrinkToFit="1"/>
      <protection/>
    </xf>
    <xf numFmtId="0" fontId="19" fillId="0" borderId="73" xfId="46" applyFont="1" applyBorder="1" applyAlignment="1">
      <alignment horizontal="center" shrinkToFit="1"/>
      <protection/>
    </xf>
    <xf numFmtId="49" fontId="36" fillId="24" borderId="74" xfId="46" applyNumberFormat="1" applyFont="1" applyFill="1" applyBorder="1" applyAlignment="1">
      <alignment horizontal="left" wrapText="1"/>
      <protection/>
    </xf>
    <xf numFmtId="49" fontId="37" fillId="0" borderId="75" xfId="0" applyNumberFormat="1" applyFont="1" applyBorder="1" applyAlignment="1">
      <alignment horizontal="left" wrapText="1"/>
    </xf>
    <xf numFmtId="0" fontId="33" fillId="24" borderId="41" xfId="46" applyNumberFormat="1" applyFont="1" applyFill="1" applyBorder="1" applyAlignment="1">
      <alignment horizontal="left" wrapText="1" indent="1"/>
      <protection/>
    </xf>
    <xf numFmtId="0" fontId="34" fillId="0" borderId="0" xfId="0" applyNumberFormat="1" applyFont="1" applyAlignment="1">
      <alignment/>
    </xf>
    <xf numFmtId="0" fontId="34" fillId="0" borderId="40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2:BE46"/>
  <sheetViews>
    <sheetView tabSelected="1" zoomScalePageLayoutView="0" workbookViewId="0" topLeftCell="A1">
      <selection activeCell="G2" sqref="G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4.875" style="0" customWidth="1"/>
    <col min="6" max="6" width="16.625" style="0" customWidth="1"/>
    <col min="7" max="7" width="15.25390625" style="0" customWidth="1"/>
  </cols>
  <sheetData>
    <row r="1" ht="18.75" customHeight="1"/>
    <row r="2" spans="1:7" ht="15.75" customHeight="1">
      <c r="A2" s="194"/>
      <c r="G2" s="195" t="s">
        <v>313</v>
      </c>
    </row>
    <row r="3" spans="1:7" ht="15.75" customHeight="1">
      <c r="A3" s="194"/>
      <c r="G3" s="195" t="s">
        <v>312</v>
      </c>
    </row>
    <row r="4" spans="1:7" ht="7.5" customHeight="1">
      <c r="A4" s="194"/>
      <c r="G4" s="195"/>
    </row>
    <row r="5" spans="1:8" ht="28.5" customHeight="1" thickBot="1">
      <c r="A5" s="35" t="s">
        <v>311</v>
      </c>
      <c r="B5" s="36"/>
      <c r="C5" s="36"/>
      <c r="D5" s="36"/>
      <c r="E5" s="37"/>
      <c r="F5" s="37"/>
      <c r="G5" s="38"/>
      <c r="H5" s="26"/>
    </row>
    <row r="6" spans="1:7" ht="12.75" customHeight="1">
      <c r="A6" s="1" t="s">
        <v>0</v>
      </c>
      <c r="B6" s="197"/>
      <c r="C6" s="211" t="str">
        <f>Rekapitulace!G2</f>
        <v>Oprava havarijního stavu rozvodů vody Gymnázia Třebíč</v>
      </c>
      <c r="D6" s="212"/>
      <c r="E6" s="213"/>
      <c r="F6" s="198" t="s">
        <v>1</v>
      </c>
      <c r="G6" s="199"/>
    </row>
    <row r="7" spans="1:7" ht="3" customHeight="1">
      <c r="A7" s="2"/>
      <c r="B7" s="20"/>
      <c r="C7" s="4"/>
      <c r="D7" s="4"/>
      <c r="E7" s="3"/>
      <c r="F7" s="5"/>
      <c r="G7" s="6"/>
    </row>
    <row r="8" spans="1:7" ht="12" customHeight="1">
      <c r="A8" s="7" t="s">
        <v>2</v>
      </c>
      <c r="B8" s="20"/>
      <c r="C8" s="4" t="s">
        <v>3</v>
      </c>
      <c r="D8" s="4"/>
      <c r="E8" s="3"/>
      <c r="F8" s="5" t="s">
        <v>4</v>
      </c>
      <c r="G8" s="8"/>
    </row>
    <row r="9" spans="1:7" ht="12.75" customHeight="1">
      <c r="A9" s="9" t="s">
        <v>77</v>
      </c>
      <c r="B9" s="200"/>
      <c r="C9" s="10" t="s">
        <v>78</v>
      </c>
      <c r="D9" s="11"/>
      <c r="E9" s="12"/>
      <c r="F9" s="5" t="s">
        <v>6</v>
      </c>
      <c r="G9" s="6"/>
    </row>
    <row r="10" spans="1:15" ht="12.75" customHeight="1">
      <c r="A10" s="7" t="s">
        <v>7</v>
      </c>
      <c r="B10" s="20"/>
      <c r="C10" s="4" t="s">
        <v>8</v>
      </c>
      <c r="D10" s="4"/>
      <c r="E10" s="3"/>
      <c r="F10" s="13" t="s">
        <v>9</v>
      </c>
      <c r="G10" s="14">
        <v>0</v>
      </c>
      <c r="O10" s="15"/>
    </row>
    <row r="11" spans="1:7" ht="12.75" customHeight="1">
      <c r="A11" s="16" t="s">
        <v>75</v>
      </c>
      <c r="B11" s="201"/>
      <c r="C11" s="17" t="s">
        <v>76</v>
      </c>
      <c r="D11" s="18"/>
      <c r="E11" s="18"/>
      <c r="F11" s="19" t="s">
        <v>10</v>
      </c>
      <c r="G11" s="14">
        <f>IF(PocetMJ=0,,ROUND((F34+F36)/PocetMJ,1))</f>
        <v>0</v>
      </c>
    </row>
    <row r="12" spans="1:9" ht="12.75">
      <c r="A12" s="32" t="s">
        <v>11</v>
      </c>
      <c r="B12" s="20"/>
      <c r="C12" s="214" t="s">
        <v>308</v>
      </c>
      <c r="D12" s="214"/>
      <c r="E12" s="215"/>
      <c r="F12" s="21" t="s">
        <v>12</v>
      </c>
      <c r="G12" s="22"/>
      <c r="H12" s="23"/>
      <c r="I12" s="24"/>
    </row>
    <row r="13" spans="1:8" ht="12.75">
      <c r="A13" s="32" t="s">
        <v>13</v>
      </c>
      <c r="B13" s="20"/>
      <c r="C13" s="214" t="str">
        <f>Projektant</f>
        <v>Ing. Bublan Jiří</v>
      </c>
      <c r="D13" s="214"/>
      <c r="E13" s="215"/>
      <c r="F13" s="5"/>
      <c r="G13" s="25"/>
      <c r="H13" s="26"/>
    </row>
    <row r="14" spans="1:8" ht="12.75">
      <c r="A14" s="32" t="s">
        <v>14</v>
      </c>
      <c r="B14" s="20"/>
      <c r="C14" s="214" t="s">
        <v>306</v>
      </c>
      <c r="D14" s="214"/>
      <c r="E14" s="214"/>
      <c r="F14" s="27"/>
      <c r="G14" s="28"/>
      <c r="H14" s="29"/>
    </row>
    <row r="15" spans="1:57" ht="13.5" customHeight="1">
      <c r="A15" s="32" t="s">
        <v>15</v>
      </c>
      <c r="B15" s="20"/>
      <c r="C15" s="214"/>
      <c r="D15" s="214"/>
      <c r="E15" s="214"/>
      <c r="F15" s="30" t="s">
        <v>16</v>
      </c>
      <c r="G15" s="193" t="s">
        <v>309</v>
      </c>
      <c r="H15" s="26"/>
      <c r="BA15" s="31"/>
      <c r="BB15" s="31"/>
      <c r="BC15" s="31"/>
      <c r="BD15" s="31"/>
      <c r="BE15" s="31"/>
    </row>
    <row r="16" spans="1:8" ht="12.75" customHeight="1">
      <c r="A16" s="32" t="s">
        <v>17</v>
      </c>
      <c r="B16" s="20"/>
      <c r="C16" s="216"/>
      <c r="D16" s="216"/>
      <c r="E16" s="216"/>
      <c r="F16" s="33" t="s">
        <v>18</v>
      </c>
      <c r="G16" s="34"/>
      <c r="H16" s="26"/>
    </row>
    <row r="17" spans="1:8" ht="28.5" customHeight="1" thickBot="1">
      <c r="A17" s="196" t="s">
        <v>19</v>
      </c>
      <c r="B17" s="202"/>
      <c r="C17" s="203"/>
      <c r="D17" s="203"/>
      <c r="E17" s="204"/>
      <c r="F17" s="204"/>
      <c r="G17" s="205"/>
      <c r="H17" s="26"/>
    </row>
    <row r="18" spans="1:7" ht="17.25" customHeight="1" thickBot="1">
      <c r="A18" s="39" t="s">
        <v>20</v>
      </c>
      <c r="B18" s="40"/>
      <c r="C18" s="41"/>
      <c r="D18" s="42" t="s">
        <v>21</v>
      </c>
      <c r="E18" s="43"/>
      <c r="F18" s="43"/>
      <c r="G18" s="41"/>
    </row>
    <row r="19" spans="1:7" ht="15.75" customHeight="1">
      <c r="A19" s="44"/>
      <c r="B19" s="45" t="s">
        <v>22</v>
      </c>
      <c r="C19" s="46">
        <f>HSV</f>
        <v>50762.78709</v>
      </c>
      <c r="D19" s="47" t="str">
        <f>Rekapitulace!A25</f>
        <v>Ztížené výrobní podmínky</v>
      </c>
      <c r="E19" s="48"/>
      <c r="F19" s="49"/>
      <c r="G19" s="46">
        <f>Rekapitulace!I25</f>
        <v>0</v>
      </c>
    </row>
    <row r="20" spans="1:13" ht="15.75" customHeight="1">
      <c r="A20" s="44" t="s">
        <v>23</v>
      </c>
      <c r="B20" s="45" t="s">
        <v>24</v>
      </c>
      <c r="C20" s="46">
        <f>PSV</f>
        <v>262737.2425268</v>
      </c>
      <c r="D20" s="2" t="str">
        <f>Rekapitulace!A26</f>
        <v>Oborová přirážka</v>
      </c>
      <c r="E20" s="50"/>
      <c r="F20" s="51"/>
      <c r="G20" s="46">
        <f>Rekapitulace!I26</f>
        <v>0</v>
      </c>
      <c r="M20" s="194"/>
    </row>
    <row r="21" spans="1:13" ht="15.75" customHeight="1">
      <c r="A21" s="44" t="s">
        <v>25</v>
      </c>
      <c r="B21" s="45" t="s">
        <v>26</v>
      </c>
      <c r="C21" s="46">
        <f>Mont</f>
        <v>0</v>
      </c>
      <c r="D21" s="2" t="str">
        <f>Rekapitulace!A27</f>
        <v>Přesun stavebních kapacit</v>
      </c>
      <c r="E21" s="50"/>
      <c r="F21" s="51"/>
      <c r="G21" s="46">
        <f>Rekapitulace!I27</f>
        <v>0</v>
      </c>
      <c r="M21" s="194"/>
    </row>
    <row r="22" spans="1:7" ht="15.75" customHeight="1">
      <c r="A22" s="52" t="s">
        <v>27</v>
      </c>
      <c r="B22" s="53" t="s">
        <v>28</v>
      </c>
      <c r="C22" s="46">
        <f>Dodavka</f>
        <v>0</v>
      </c>
      <c r="D22" s="2" t="str">
        <f>Rekapitulace!A28</f>
        <v>Mimostaveništní doprava</v>
      </c>
      <c r="E22" s="50"/>
      <c r="F22" s="51"/>
      <c r="G22" s="46">
        <f>Rekapitulace!I28</f>
        <v>0</v>
      </c>
    </row>
    <row r="23" spans="1:7" ht="15.75" customHeight="1">
      <c r="A23" s="54" t="s">
        <v>29</v>
      </c>
      <c r="B23" s="45"/>
      <c r="C23" s="46">
        <f>SUM(C19:C22)</f>
        <v>313500.0296168</v>
      </c>
      <c r="D23" s="2" t="str">
        <f>Rekapitulace!A29</f>
        <v>Zařízení staveniště</v>
      </c>
      <c r="E23" s="50"/>
      <c r="F23" s="51"/>
      <c r="G23" s="46">
        <f>Rekapitulace!I29</f>
        <v>0</v>
      </c>
    </row>
    <row r="24" spans="1:7" ht="15.75" customHeight="1">
      <c r="A24" s="54"/>
      <c r="B24" s="45"/>
      <c r="C24" s="46"/>
      <c r="D24" s="2" t="str">
        <f>Rekapitulace!A30</f>
        <v>Provoz investora</v>
      </c>
      <c r="E24" s="50"/>
      <c r="F24" s="51"/>
      <c r="G24" s="46">
        <f>Rekapitulace!I30</f>
        <v>0</v>
      </c>
    </row>
    <row r="25" spans="1:7" ht="15.75" customHeight="1">
      <c r="A25" s="54" t="s">
        <v>30</v>
      </c>
      <c r="B25" s="45"/>
      <c r="C25" s="46">
        <f>HZS</f>
        <v>0</v>
      </c>
      <c r="D25" s="2" t="str">
        <f>Rekapitulace!A31</f>
        <v>Kompletační činnost (IČD)</v>
      </c>
      <c r="E25" s="50"/>
      <c r="F25" s="51"/>
      <c r="G25" s="46">
        <f>Rekapitulace!I31</f>
        <v>0</v>
      </c>
    </row>
    <row r="26" spans="1:7" ht="15.75" customHeight="1">
      <c r="A26" s="55" t="s">
        <v>31</v>
      </c>
      <c r="B26" s="56"/>
      <c r="C26" s="46">
        <f>C23+C25</f>
        <v>313500.0296168</v>
      </c>
      <c r="D26" s="2" t="s">
        <v>32</v>
      </c>
      <c r="E26" s="50"/>
      <c r="F26" s="51"/>
      <c r="G26" s="46">
        <f>G27-SUM(G19:G25)</f>
        <v>0</v>
      </c>
    </row>
    <row r="27" spans="1:7" ht="15.75" customHeight="1" thickBot="1">
      <c r="A27" s="217" t="s">
        <v>33</v>
      </c>
      <c r="B27" s="218"/>
      <c r="C27" s="57">
        <f>C26+G27</f>
        <v>313500.0296168</v>
      </c>
      <c r="D27" s="58" t="s">
        <v>34</v>
      </c>
      <c r="E27" s="59"/>
      <c r="F27" s="60"/>
      <c r="G27" s="46">
        <f>VRN</f>
        <v>0</v>
      </c>
    </row>
    <row r="28" spans="1:7" ht="12.75">
      <c r="A28" s="61" t="s">
        <v>35</v>
      </c>
      <c r="B28" s="62"/>
      <c r="C28" s="63"/>
      <c r="D28" s="62" t="s">
        <v>36</v>
      </c>
      <c r="E28" s="62"/>
      <c r="F28" s="64" t="s">
        <v>37</v>
      </c>
      <c r="G28" s="65"/>
    </row>
    <row r="29" spans="1:7" ht="12.75">
      <c r="A29" s="55" t="s">
        <v>38</v>
      </c>
      <c r="B29" s="56"/>
      <c r="C29" s="66"/>
      <c r="D29" s="56" t="s">
        <v>38</v>
      </c>
      <c r="E29" s="67"/>
      <c r="F29" s="68" t="s">
        <v>38</v>
      </c>
      <c r="G29" s="69"/>
    </row>
    <row r="30" spans="1:7" ht="37.5" customHeight="1">
      <c r="A30" s="55" t="s">
        <v>39</v>
      </c>
      <c r="B30" s="70"/>
      <c r="C30" s="66"/>
      <c r="D30" s="56" t="s">
        <v>39</v>
      </c>
      <c r="E30" s="67"/>
      <c r="F30" s="68" t="s">
        <v>39</v>
      </c>
      <c r="G30" s="69"/>
    </row>
    <row r="31" spans="1:7" ht="12.75">
      <c r="A31" s="55"/>
      <c r="B31" s="71"/>
      <c r="C31" s="66"/>
      <c r="D31" s="56"/>
      <c r="E31" s="67"/>
      <c r="F31" s="68"/>
      <c r="G31" s="69"/>
    </row>
    <row r="32" spans="1:7" ht="12.75">
      <c r="A32" s="55" t="s">
        <v>40</v>
      </c>
      <c r="B32" s="56"/>
      <c r="C32" s="66"/>
      <c r="D32" s="68" t="s">
        <v>41</v>
      </c>
      <c r="E32" s="66"/>
      <c r="F32" s="72" t="s">
        <v>41</v>
      </c>
      <c r="G32" s="69"/>
    </row>
    <row r="33" spans="1:7" ht="69" customHeight="1">
      <c r="A33" s="55"/>
      <c r="B33" s="56"/>
      <c r="C33" s="73"/>
      <c r="D33" s="74"/>
      <c r="E33" s="73"/>
      <c r="F33" s="56"/>
      <c r="G33" s="69"/>
    </row>
    <row r="34" spans="1:7" ht="12.75">
      <c r="A34" s="75" t="s">
        <v>42</v>
      </c>
      <c r="B34" s="76"/>
      <c r="C34" s="77">
        <v>20</v>
      </c>
      <c r="D34" s="76" t="s">
        <v>43</v>
      </c>
      <c r="E34" s="78"/>
      <c r="F34" s="206">
        <f>C27-F36</f>
        <v>313500.0296168</v>
      </c>
      <c r="G34" s="207"/>
    </row>
    <row r="35" spans="1:7" ht="12.75">
      <c r="A35" s="75" t="s">
        <v>44</v>
      </c>
      <c r="B35" s="76"/>
      <c r="C35" s="77">
        <f>SazbaDPH1</f>
        <v>20</v>
      </c>
      <c r="D35" s="76" t="s">
        <v>45</v>
      </c>
      <c r="E35" s="78"/>
      <c r="F35" s="206">
        <f>ROUND(PRODUCT(F34,C35/100),0)</f>
        <v>62700</v>
      </c>
      <c r="G35" s="207"/>
    </row>
    <row r="36" spans="1:7" ht="12.75">
      <c r="A36" s="75" t="s">
        <v>42</v>
      </c>
      <c r="B36" s="76"/>
      <c r="C36" s="77">
        <v>0</v>
      </c>
      <c r="D36" s="76" t="s">
        <v>45</v>
      </c>
      <c r="E36" s="78"/>
      <c r="F36" s="206">
        <v>0</v>
      </c>
      <c r="G36" s="207"/>
    </row>
    <row r="37" spans="1:7" ht="12.75">
      <c r="A37" s="75" t="s">
        <v>44</v>
      </c>
      <c r="B37" s="79"/>
      <c r="C37" s="80">
        <f>SazbaDPH2</f>
        <v>0</v>
      </c>
      <c r="D37" s="76" t="s">
        <v>45</v>
      </c>
      <c r="E37" s="51"/>
      <c r="F37" s="206">
        <f>ROUND(PRODUCT(F36,C37/100),0)</f>
        <v>0</v>
      </c>
      <c r="G37" s="207"/>
    </row>
    <row r="38" spans="1:7" s="84" customFormat="1" ht="19.5" customHeight="1" thickBot="1">
      <c r="A38" s="81" t="s">
        <v>46</v>
      </c>
      <c r="B38" s="82"/>
      <c r="C38" s="82"/>
      <c r="D38" s="82"/>
      <c r="E38" s="83"/>
      <c r="F38" s="208">
        <f>ROUND(SUM(F34:F37),0)</f>
        <v>376200</v>
      </c>
      <c r="G38" s="209"/>
    </row>
    <row r="40" spans="1:8" ht="12.75">
      <c r="A40" s="85" t="s">
        <v>47</v>
      </c>
      <c r="B40" s="85"/>
      <c r="C40" s="85"/>
      <c r="D40" s="85"/>
      <c r="E40" s="85"/>
      <c r="F40" s="85"/>
      <c r="G40" s="85"/>
      <c r="H40" t="s">
        <v>5</v>
      </c>
    </row>
    <row r="41" spans="1:8" ht="14.25" customHeight="1">
      <c r="A41" s="85"/>
      <c r="B41" s="210"/>
      <c r="C41" s="210"/>
      <c r="D41" s="210"/>
      <c r="E41" s="210"/>
      <c r="F41" s="210"/>
      <c r="G41" s="210"/>
      <c r="H41" t="s">
        <v>5</v>
      </c>
    </row>
    <row r="42" spans="1:8" ht="12.75" customHeight="1">
      <c r="A42" s="86"/>
      <c r="B42" s="210"/>
      <c r="C42" s="210"/>
      <c r="D42" s="210"/>
      <c r="E42" s="210"/>
      <c r="F42" s="210"/>
      <c r="G42" s="210"/>
      <c r="H42" t="s">
        <v>5</v>
      </c>
    </row>
    <row r="43" spans="1:8" ht="12.75">
      <c r="A43" s="86"/>
      <c r="B43" s="210"/>
      <c r="C43" s="210"/>
      <c r="D43" s="210"/>
      <c r="E43" s="210"/>
      <c r="F43" s="210"/>
      <c r="G43" s="210"/>
      <c r="H43" t="s">
        <v>5</v>
      </c>
    </row>
    <row r="44" spans="1:8" ht="12.75">
      <c r="A44" s="86"/>
      <c r="B44" s="210"/>
      <c r="C44" s="210"/>
      <c r="D44" s="210"/>
      <c r="E44" s="210"/>
      <c r="F44" s="210"/>
      <c r="G44" s="210"/>
      <c r="H44" t="s">
        <v>5</v>
      </c>
    </row>
    <row r="45" spans="1:8" ht="12.75">
      <c r="A45" s="86"/>
      <c r="B45" s="210"/>
      <c r="C45" s="210"/>
      <c r="D45" s="210"/>
      <c r="E45" s="210"/>
      <c r="F45" s="210"/>
      <c r="G45" s="210"/>
      <c r="H45" t="s">
        <v>5</v>
      </c>
    </row>
    <row r="46" spans="1:8" ht="12.75">
      <c r="A46" s="86"/>
      <c r="B46" s="210"/>
      <c r="C46" s="210"/>
      <c r="D46" s="210"/>
      <c r="E46" s="210"/>
      <c r="F46" s="210"/>
      <c r="G46" s="210"/>
      <c r="H46" t="s">
        <v>5</v>
      </c>
    </row>
  </sheetData>
  <sheetProtection/>
  <mergeCells count="13">
    <mergeCell ref="F38:G38"/>
    <mergeCell ref="B41:G46"/>
    <mergeCell ref="C6:E6"/>
    <mergeCell ref="C12:E12"/>
    <mergeCell ref="C13:E13"/>
    <mergeCell ref="C14:E14"/>
    <mergeCell ref="C15:E15"/>
    <mergeCell ref="C16:E16"/>
    <mergeCell ref="A27:B27"/>
    <mergeCell ref="F34:G34"/>
    <mergeCell ref="F35:G35"/>
    <mergeCell ref="F36:G36"/>
    <mergeCell ref="F37:G3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4"/>
  <sheetViews>
    <sheetView zoomScalePageLayoutView="0" workbookViewId="0" topLeftCell="A1">
      <selection activeCell="G2" sqref="G2:I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9" t="s">
        <v>48</v>
      </c>
      <c r="B1" s="220"/>
      <c r="C1" s="87" t="str">
        <f>CONCATENATE(cislostavby," ",nazevstavby)</f>
        <v>8822/11 Gymnázium Třebíč</v>
      </c>
      <c r="D1" s="88"/>
      <c r="E1" s="89"/>
      <c r="F1" s="88"/>
      <c r="G1" s="90" t="s">
        <v>49</v>
      </c>
      <c r="H1" s="91" t="s">
        <v>310</v>
      </c>
      <c r="I1" s="92"/>
    </row>
    <row r="2" spans="1:9" ht="13.5" thickBot="1">
      <c r="A2" s="221" t="s">
        <v>50</v>
      </c>
      <c r="B2" s="222"/>
      <c r="C2" s="93" t="str">
        <f>CONCATENATE(cisloobjektu," ",nazevobjektu)</f>
        <v>01 Budova gymnázia</v>
      </c>
      <c r="D2" s="94"/>
      <c r="E2" s="95"/>
      <c r="F2" s="94"/>
      <c r="G2" s="223" t="s">
        <v>307</v>
      </c>
      <c r="H2" s="224"/>
      <c r="I2" s="225"/>
    </row>
    <row r="3" spans="1:9" ht="13.5" thickTop="1">
      <c r="A3" s="67"/>
      <c r="B3" s="67"/>
      <c r="C3" s="67"/>
      <c r="D3" s="67"/>
      <c r="E3" s="67"/>
      <c r="F3" s="56"/>
      <c r="G3" s="67"/>
      <c r="H3" s="67"/>
      <c r="I3" s="67"/>
    </row>
    <row r="4" spans="1:9" ht="19.5" customHeight="1">
      <c r="A4" s="96" t="s">
        <v>51</v>
      </c>
      <c r="B4" s="97"/>
      <c r="C4" s="97"/>
      <c r="D4" s="97"/>
      <c r="E4" s="98"/>
      <c r="F4" s="97"/>
      <c r="G4" s="97"/>
      <c r="H4" s="97"/>
      <c r="I4" s="97"/>
    </row>
    <row r="5" spans="1:9" ht="13.5" thickBot="1">
      <c r="A5" s="67"/>
      <c r="B5" s="67"/>
      <c r="C5" s="67"/>
      <c r="D5" s="67"/>
      <c r="E5" s="67"/>
      <c r="F5" s="67"/>
      <c r="G5" s="67"/>
      <c r="H5" s="67"/>
      <c r="I5" s="67"/>
    </row>
    <row r="6" spans="1:9" s="26" customFormat="1" ht="13.5" thickBot="1">
      <c r="A6" s="99"/>
      <c r="B6" s="100" t="s">
        <v>52</v>
      </c>
      <c r="C6" s="100"/>
      <c r="D6" s="101"/>
      <c r="E6" s="102" t="s">
        <v>53</v>
      </c>
      <c r="F6" s="103" t="s">
        <v>54</v>
      </c>
      <c r="G6" s="103" t="s">
        <v>55</v>
      </c>
      <c r="H6" s="103" t="s">
        <v>56</v>
      </c>
      <c r="I6" s="104" t="s">
        <v>30</v>
      </c>
    </row>
    <row r="7" spans="1:9" s="26" customFormat="1" ht="12.75">
      <c r="A7" s="189" t="str">
        <f>Položky!B7</f>
        <v>3</v>
      </c>
      <c r="B7" s="105" t="str">
        <f>Položky!C7</f>
        <v>Svislé a kompletní konstrukce</v>
      </c>
      <c r="C7" s="56"/>
      <c r="D7" s="106"/>
      <c r="E7" s="190">
        <f>Položky!BA9</f>
        <v>5175</v>
      </c>
      <c r="F7" s="191">
        <f>Položky!BB9</f>
        <v>0</v>
      </c>
      <c r="G7" s="191">
        <f>Položky!BC9</f>
        <v>0</v>
      </c>
      <c r="H7" s="191">
        <f>Položky!BD9</f>
        <v>0</v>
      </c>
      <c r="I7" s="192">
        <f>Položky!BE9</f>
        <v>0</v>
      </c>
    </row>
    <row r="8" spans="1:9" s="26" customFormat="1" ht="12.75">
      <c r="A8" s="189" t="str">
        <f>Položky!B10</f>
        <v>61</v>
      </c>
      <c r="B8" s="105" t="str">
        <f>Položky!C10</f>
        <v>Upravy povrchů vnitřní</v>
      </c>
      <c r="C8" s="56"/>
      <c r="D8" s="106"/>
      <c r="E8" s="190">
        <f>Položky!BA16</f>
        <v>11629.212</v>
      </c>
      <c r="F8" s="191">
        <f>Položky!BB16</f>
        <v>0</v>
      </c>
      <c r="G8" s="191">
        <f>Položky!BC16</f>
        <v>0</v>
      </c>
      <c r="H8" s="191">
        <f>Položky!BD16</f>
        <v>0</v>
      </c>
      <c r="I8" s="192">
        <f>Položky!BE16</f>
        <v>0</v>
      </c>
    </row>
    <row r="9" spans="1:9" s="26" customFormat="1" ht="12.75">
      <c r="A9" s="189" t="str">
        <f>Položky!B17</f>
        <v>63</v>
      </c>
      <c r="B9" s="105" t="str">
        <f>Položky!C17</f>
        <v>Podlahy a podlahové konstrukce</v>
      </c>
      <c r="C9" s="56"/>
      <c r="D9" s="106"/>
      <c r="E9" s="190">
        <f>Položky!BA20</f>
        <v>259.2</v>
      </c>
      <c r="F9" s="191">
        <f>Položky!BB20</f>
        <v>0</v>
      </c>
      <c r="G9" s="191">
        <f>Položky!BC20</f>
        <v>0</v>
      </c>
      <c r="H9" s="191">
        <f>Položky!BD20</f>
        <v>0</v>
      </c>
      <c r="I9" s="192">
        <f>Položky!BE20</f>
        <v>0</v>
      </c>
    </row>
    <row r="10" spans="1:9" s="26" customFormat="1" ht="12.75">
      <c r="A10" s="189" t="str">
        <f>Položky!B21</f>
        <v>91</v>
      </c>
      <c r="B10" s="105" t="str">
        <f>Položky!C21</f>
        <v>Doplňující práce na komunikaci</v>
      </c>
      <c r="C10" s="56"/>
      <c r="D10" s="106"/>
      <c r="E10" s="190">
        <f>Položky!BA24</f>
        <v>798.6</v>
      </c>
      <c r="F10" s="191">
        <f>Položky!BB24</f>
        <v>0</v>
      </c>
      <c r="G10" s="191">
        <f>Položky!BC24</f>
        <v>0</v>
      </c>
      <c r="H10" s="191">
        <f>Položky!BD24</f>
        <v>0</v>
      </c>
      <c r="I10" s="192">
        <f>Položky!BE24</f>
        <v>0</v>
      </c>
    </row>
    <row r="11" spans="1:9" s="26" customFormat="1" ht="12.75">
      <c r="A11" s="189" t="str">
        <f>Položky!B25</f>
        <v>94</v>
      </c>
      <c r="B11" s="105" t="str">
        <f>Položky!C25</f>
        <v>Lešení a stavební výtahy</v>
      </c>
      <c r="C11" s="56"/>
      <c r="D11" s="106"/>
      <c r="E11" s="190">
        <f>Položky!BA27</f>
        <v>617.6</v>
      </c>
      <c r="F11" s="191">
        <f>Položky!BB27</f>
        <v>0</v>
      </c>
      <c r="G11" s="191">
        <f>Položky!BC27</f>
        <v>0</v>
      </c>
      <c r="H11" s="191">
        <f>Položky!BD27</f>
        <v>0</v>
      </c>
      <c r="I11" s="192">
        <f>Položky!BE27</f>
        <v>0</v>
      </c>
    </row>
    <row r="12" spans="1:9" s="26" customFormat="1" ht="12.75">
      <c r="A12" s="189" t="str">
        <f>Položky!B28</f>
        <v>95</v>
      </c>
      <c r="B12" s="105" t="str">
        <f>Položky!C28</f>
        <v>Dokončovací konstrukce na pozemních stavbách</v>
      </c>
      <c r="C12" s="56"/>
      <c r="D12" s="106"/>
      <c r="E12" s="190">
        <f>Položky!BA30</f>
        <v>7805</v>
      </c>
      <c r="F12" s="191">
        <f>Položky!BB30</f>
        <v>0</v>
      </c>
      <c r="G12" s="191">
        <f>Položky!BC30</f>
        <v>0</v>
      </c>
      <c r="H12" s="191">
        <f>Položky!BD30</f>
        <v>0</v>
      </c>
      <c r="I12" s="192">
        <f>Položky!BE30</f>
        <v>0</v>
      </c>
    </row>
    <row r="13" spans="1:9" s="26" customFormat="1" ht="12.75">
      <c r="A13" s="189" t="str">
        <f>Položky!B31</f>
        <v>96</v>
      </c>
      <c r="B13" s="105" t="str">
        <f>Položky!C31</f>
        <v>Bourání konstrukcí</v>
      </c>
      <c r="C13" s="56"/>
      <c r="D13" s="106"/>
      <c r="E13" s="190">
        <f>Položky!BA34</f>
        <v>211.95</v>
      </c>
      <c r="F13" s="191">
        <f>Položky!BB34</f>
        <v>0</v>
      </c>
      <c r="G13" s="191">
        <f>Položky!BC34</f>
        <v>0</v>
      </c>
      <c r="H13" s="191">
        <f>Položky!BD34</f>
        <v>0</v>
      </c>
      <c r="I13" s="192">
        <f>Položky!BE34</f>
        <v>0</v>
      </c>
    </row>
    <row r="14" spans="1:9" s="26" customFormat="1" ht="12.75">
      <c r="A14" s="189" t="str">
        <f>Položky!B35</f>
        <v>97</v>
      </c>
      <c r="B14" s="105" t="str">
        <f>Položky!C35</f>
        <v>Prorážení otvorů</v>
      </c>
      <c r="C14" s="56"/>
      <c r="D14" s="106"/>
      <c r="E14" s="190">
        <f>Položky!BA53</f>
        <v>22611.63224</v>
      </c>
      <c r="F14" s="191">
        <f>Položky!BB53</f>
        <v>0</v>
      </c>
      <c r="G14" s="191">
        <f>Položky!BC53</f>
        <v>0</v>
      </c>
      <c r="H14" s="191">
        <f>Položky!BD53</f>
        <v>0</v>
      </c>
      <c r="I14" s="192">
        <f>Položky!BE53</f>
        <v>0</v>
      </c>
    </row>
    <row r="15" spans="1:9" s="26" customFormat="1" ht="12.75">
      <c r="A15" s="189" t="str">
        <f>Položky!B54</f>
        <v>99</v>
      </c>
      <c r="B15" s="105" t="str">
        <f>Položky!C54</f>
        <v>Staveništní přesun hmot</v>
      </c>
      <c r="C15" s="56"/>
      <c r="D15" s="106"/>
      <c r="E15" s="190">
        <f>Položky!BA56</f>
        <v>1654.59285</v>
      </c>
      <c r="F15" s="191">
        <f>Položky!BB56</f>
        <v>0</v>
      </c>
      <c r="G15" s="191">
        <f>Položky!BC56</f>
        <v>0</v>
      </c>
      <c r="H15" s="191">
        <f>Položky!BD56</f>
        <v>0</v>
      </c>
      <c r="I15" s="192">
        <f>Položky!BE56</f>
        <v>0</v>
      </c>
    </row>
    <row r="16" spans="1:9" s="26" customFormat="1" ht="12.75">
      <c r="A16" s="189" t="str">
        <f>Položky!B57</f>
        <v>713</v>
      </c>
      <c r="B16" s="105" t="str">
        <f>Položky!C57</f>
        <v>Izolace tepelné</v>
      </c>
      <c r="C16" s="56"/>
      <c r="D16" s="106"/>
      <c r="E16" s="190">
        <f>Položky!BA71</f>
        <v>0</v>
      </c>
      <c r="F16" s="191">
        <f>Položky!BB71</f>
        <v>25790.074800000002</v>
      </c>
      <c r="G16" s="191">
        <f>Položky!BC71</f>
        <v>0</v>
      </c>
      <c r="H16" s="191">
        <f>Položky!BD71</f>
        <v>0</v>
      </c>
      <c r="I16" s="192">
        <f>Položky!BE71</f>
        <v>0</v>
      </c>
    </row>
    <row r="17" spans="1:9" s="26" customFormat="1" ht="12.75">
      <c r="A17" s="189" t="str">
        <f>Položky!B72</f>
        <v>722</v>
      </c>
      <c r="B17" s="105" t="str">
        <f>Položky!C72</f>
        <v>Vnitřní vodovod</v>
      </c>
      <c r="C17" s="56"/>
      <c r="D17" s="106"/>
      <c r="E17" s="190">
        <f>Položky!BA126</f>
        <v>0</v>
      </c>
      <c r="F17" s="191">
        <f>Položky!BB126</f>
        <v>233111.5677268</v>
      </c>
      <c r="G17" s="191">
        <f>Položky!BC126</f>
        <v>0</v>
      </c>
      <c r="H17" s="191">
        <f>Položky!BD126</f>
        <v>0</v>
      </c>
      <c r="I17" s="192">
        <f>Položky!BE126</f>
        <v>0</v>
      </c>
    </row>
    <row r="18" spans="1:9" s="26" customFormat="1" ht="12.75">
      <c r="A18" s="189" t="str">
        <f>Položky!B127</f>
        <v>783</v>
      </c>
      <c r="B18" s="105" t="str">
        <f>Položky!C127</f>
        <v>Nátěry</v>
      </c>
      <c r="C18" s="56"/>
      <c r="D18" s="106"/>
      <c r="E18" s="190">
        <f>Položky!BA132</f>
        <v>0</v>
      </c>
      <c r="F18" s="191">
        <f>Položky!BB132</f>
        <v>3313.1000000000004</v>
      </c>
      <c r="G18" s="191">
        <f>Položky!BC132</f>
        <v>0</v>
      </c>
      <c r="H18" s="191">
        <f>Položky!BD132</f>
        <v>0</v>
      </c>
      <c r="I18" s="192">
        <f>Položky!BE132</f>
        <v>0</v>
      </c>
    </row>
    <row r="19" spans="1:9" s="26" customFormat="1" ht="13.5" thickBot="1">
      <c r="A19" s="189" t="str">
        <f>Položky!B133</f>
        <v>784</v>
      </c>
      <c r="B19" s="105" t="str">
        <f>Položky!C133</f>
        <v>Malby</v>
      </c>
      <c r="C19" s="56"/>
      <c r="D19" s="106"/>
      <c r="E19" s="190">
        <f>Položky!BA137</f>
        <v>0</v>
      </c>
      <c r="F19" s="191">
        <f>Položky!BB137</f>
        <v>522.5</v>
      </c>
      <c r="G19" s="191">
        <f>Položky!BC137</f>
        <v>0</v>
      </c>
      <c r="H19" s="191">
        <f>Položky!BD137</f>
        <v>0</v>
      </c>
      <c r="I19" s="192">
        <f>Položky!BE137</f>
        <v>0</v>
      </c>
    </row>
    <row r="20" spans="1:9" s="113" customFormat="1" ht="13.5" thickBot="1">
      <c r="A20" s="107"/>
      <c r="B20" s="108" t="s">
        <v>57</v>
      </c>
      <c r="C20" s="108"/>
      <c r="D20" s="109"/>
      <c r="E20" s="110">
        <f>SUM(E7:E19)</f>
        <v>50762.78709</v>
      </c>
      <c r="F20" s="111">
        <f>SUM(F7:F19)</f>
        <v>262737.2425268</v>
      </c>
      <c r="G20" s="111">
        <f>SUM(G7:G19)</f>
        <v>0</v>
      </c>
      <c r="H20" s="111">
        <f>SUM(H7:H19)</f>
        <v>0</v>
      </c>
      <c r="I20" s="112">
        <f>SUM(I7:I19)</f>
        <v>0</v>
      </c>
    </row>
    <row r="21" spans="1:9" ht="12.75">
      <c r="A21" s="56"/>
      <c r="B21" s="56"/>
      <c r="C21" s="56"/>
      <c r="D21" s="56"/>
      <c r="E21" s="56"/>
      <c r="F21" s="56"/>
      <c r="G21" s="56"/>
      <c r="H21" s="56"/>
      <c r="I21" s="56"/>
    </row>
    <row r="22" spans="1:57" ht="19.5" customHeight="1">
      <c r="A22" s="97" t="s">
        <v>58</v>
      </c>
      <c r="B22" s="97"/>
      <c r="C22" s="97"/>
      <c r="D22" s="97"/>
      <c r="E22" s="97"/>
      <c r="F22" s="97"/>
      <c r="G22" s="114"/>
      <c r="H22" s="97"/>
      <c r="I22" s="97"/>
      <c r="BA22" s="31"/>
      <c r="BB22" s="31"/>
      <c r="BC22" s="31"/>
      <c r="BD22" s="31"/>
      <c r="BE22" s="31"/>
    </row>
    <row r="23" spans="1:9" ht="13.5" thickBot="1">
      <c r="A23" s="67"/>
      <c r="B23" s="67"/>
      <c r="C23" s="67"/>
      <c r="D23" s="67"/>
      <c r="E23" s="67"/>
      <c r="F23" s="67"/>
      <c r="G23" s="67"/>
      <c r="H23" s="67"/>
      <c r="I23" s="67"/>
    </row>
    <row r="24" spans="1:9" ht="12.75">
      <c r="A24" s="61" t="s">
        <v>59</v>
      </c>
      <c r="B24" s="62"/>
      <c r="C24" s="62"/>
      <c r="D24" s="115"/>
      <c r="E24" s="116" t="s">
        <v>60</v>
      </c>
      <c r="F24" s="117" t="s">
        <v>61</v>
      </c>
      <c r="G24" s="118" t="s">
        <v>62</v>
      </c>
      <c r="H24" s="119"/>
      <c r="I24" s="120" t="s">
        <v>60</v>
      </c>
    </row>
    <row r="25" spans="1:53" ht="12.75">
      <c r="A25" s="54" t="s">
        <v>298</v>
      </c>
      <c r="B25" s="45"/>
      <c r="C25" s="45"/>
      <c r="D25" s="121"/>
      <c r="E25" s="122">
        <v>0</v>
      </c>
      <c r="F25" s="123">
        <v>0</v>
      </c>
      <c r="G25" s="124">
        <f aca="true" t="shared" si="0" ref="G25:G32">CHOOSE(BA25+1,HSV+PSV,HSV+PSV+Mont,HSV+PSV+Dodavka+Mont,HSV,PSV,Mont,Dodavka,Mont+Dodavka,0)</f>
        <v>313500.0296168</v>
      </c>
      <c r="H25" s="125"/>
      <c r="I25" s="126">
        <f aca="true" t="shared" si="1" ref="I25:I32">E25+F25*G25/100</f>
        <v>0</v>
      </c>
      <c r="BA25">
        <v>0</v>
      </c>
    </row>
    <row r="26" spans="1:53" ht="12.75">
      <c r="A26" s="54" t="s">
        <v>299</v>
      </c>
      <c r="B26" s="45"/>
      <c r="C26" s="45"/>
      <c r="D26" s="121"/>
      <c r="E26" s="122">
        <v>0</v>
      </c>
      <c r="F26" s="123">
        <v>0</v>
      </c>
      <c r="G26" s="124">
        <f t="shared" si="0"/>
        <v>313500.0296168</v>
      </c>
      <c r="H26" s="125"/>
      <c r="I26" s="126">
        <f t="shared" si="1"/>
        <v>0</v>
      </c>
      <c r="BA26">
        <v>0</v>
      </c>
    </row>
    <row r="27" spans="1:53" ht="12.75">
      <c r="A27" s="54" t="s">
        <v>300</v>
      </c>
      <c r="B27" s="45"/>
      <c r="C27" s="45"/>
      <c r="D27" s="121"/>
      <c r="E27" s="122">
        <v>0</v>
      </c>
      <c r="F27" s="123">
        <v>0</v>
      </c>
      <c r="G27" s="124">
        <f t="shared" si="0"/>
        <v>313500.0296168</v>
      </c>
      <c r="H27" s="125"/>
      <c r="I27" s="126">
        <f t="shared" si="1"/>
        <v>0</v>
      </c>
      <c r="BA27">
        <v>0</v>
      </c>
    </row>
    <row r="28" spans="1:53" ht="12.75">
      <c r="A28" s="54" t="s">
        <v>301</v>
      </c>
      <c r="B28" s="45"/>
      <c r="C28" s="45"/>
      <c r="D28" s="121"/>
      <c r="E28" s="122">
        <v>0</v>
      </c>
      <c r="F28" s="123">
        <v>0</v>
      </c>
      <c r="G28" s="124">
        <f t="shared" si="0"/>
        <v>313500.0296168</v>
      </c>
      <c r="H28" s="125"/>
      <c r="I28" s="126">
        <f t="shared" si="1"/>
        <v>0</v>
      </c>
      <c r="BA28">
        <v>0</v>
      </c>
    </row>
    <row r="29" spans="1:53" ht="12.75">
      <c r="A29" s="54" t="s">
        <v>302</v>
      </c>
      <c r="B29" s="45"/>
      <c r="C29" s="45"/>
      <c r="D29" s="121"/>
      <c r="E29" s="122">
        <v>0</v>
      </c>
      <c r="F29" s="123">
        <v>0</v>
      </c>
      <c r="G29" s="124">
        <f t="shared" si="0"/>
        <v>313500.0296168</v>
      </c>
      <c r="H29" s="125"/>
      <c r="I29" s="126">
        <f t="shared" si="1"/>
        <v>0</v>
      </c>
      <c r="BA29">
        <v>1</v>
      </c>
    </row>
    <row r="30" spans="1:53" ht="12.75">
      <c r="A30" s="54" t="s">
        <v>303</v>
      </c>
      <c r="B30" s="45"/>
      <c r="C30" s="45"/>
      <c r="D30" s="121"/>
      <c r="E30" s="122">
        <v>0</v>
      </c>
      <c r="F30" s="123">
        <v>0</v>
      </c>
      <c r="G30" s="124">
        <f t="shared" si="0"/>
        <v>313500.0296168</v>
      </c>
      <c r="H30" s="125"/>
      <c r="I30" s="126">
        <f t="shared" si="1"/>
        <v>0</v>
      </c>
      <c r="BA30">
        <v>1</v>
      </c>
    </row>
    <row r="31" spans="1:53" ht="12.75">
      <c r="A31" s="54" t="s">
        <v>304</v>
      </c>
      <c r="B31" s="45"/>
      <c r="C31" s="45"/>
      <c r="D31" s="121"/>
      <c r="E31" s="122">
        <v>0</v>
      </c>
      <c r="F31" s="123">
        <v>0</v>
      </c>
      <c r="G31" s="124">
        <f t="shared" si="0"/>
        <v>313500.0296168</v>
      </c>
      <c r="H31" s="125"/>
      <c r="I31" s="126">
        <f t="shared" si="1"/>
        <v>0</v>
      </c>
      <c r="BA31">
        <v>2</v>
      </c>
    </row>
    <row r="32" spans="1:53" ht="12.75">
      <c r="A32" s="54" t="s">
        <v>305</v>
      </c>
      <c r="B32" s="45"/>
      <c r="C32" s="45"/>
      <c r="D32" s="121"/>
      <c r="E32" s="122">
        <v>0</v>
      </c>
      <c r="F32" s="123">
        <v>0</v>
      </c>
      <c r="G32" s="124">
        <f t="shared" si="0"/>
        <v>313500.0296168</v>
      </c>
      <c r="H32" s="125"/>
      <c r="I32" s="126">
        <f t="shared" si="1"/>
        <v>0</v>
      </c>
      <c r="BA32">
        <v>2</v>
      </c>
    </row>
    <row r="33" spans="1:9" ht="13.5" thickBot="1">
      <c r="A33" s="127"/>
      <c r="B33" s="128" t="s">
        <v>63</v>
      </c>
      <c r="C33" s="129"/>
      <c r="D33" s="130"/>
      <c r="E33" s="131"/>
      <c r="F33" s="132"/>
      <c r="G33" s="132"/>
      <c r="H33" s="226">
        <f>SUM(I25:I32)</f>
        <v>0</v>
      </c>
      <c r="I33" s="227"/>
    </row>
    <row r="35" spans="2:9" ht="12.75">
      <c r="B35" s="113"/>
      <c r="F35" s="133"/>
      <c r="G35" s="134"/>
      <c r="H35" s="134"/>
      <c r="I35" s="135"/>
    </row>
    <row r="36" spans="6:9" ht="12.75">
      <c r="F36" s="133"/>
      <c r="G36" s="134"/>
      <c r="H36" s="134"/>
      <c r="I36" s="135"/>
    </row>
    <row r="37" spans="6:9" ht="12.75">
      <c r="F37" s="133"/>
      <c r="G37" s="134"/>
      <c r="H37" s="134"/>
      <c r="I37" s="135"/>
    </row>
    <row r="38" spans="6:9" ht="12.75">
      <c r="F38" s="133"/>
      <c r="G38" s="134"/>
      <c r="H38" s="134"/>
      <c r="I38" s="135"/>
    </row>
    <row r="39" spans="6:9" ht="12.75">
      <c r="F39" s="133"/>
      <c r="G39" s="134"/>
      <c r="H39" s="134"/>
      <c r="I39" s="135"/>
    </row>
    <row r="40" spans="6:9" ht="12.75">
      <c r="F40" s="133"/>
      <c r="G40" s="134"/>
      <c r="H40" s="134"/>
      <c r="I40" s="135"/>
    </row>
    <row r="41" spans="6:9" ht="12.75">
      <c r="F41" s="133"/>
      <c r="G41" s="134"/>
      <c r="H41" s="134"/>
      <c r="I41" s="135"/>
    </row>
    <row r="42" spans="6:9" ht="12.75">
      <c r="F42" s="133"/>
      <c r="G42" s="134"/>
      <c r="H42" s="134"/>
      <c r="I42" s="135"/>
    </row>
    <row r="43" spans="6:9" ht="12.75">
      <c r="F43" s="133"/>
      <c r="G43" s="134"/>
      <c r="H43" s="134"/>
      <c r="I43" s="135"/>
    </row>
    <row r="44" spans="6:9" ht="12.75">
      <c r="F44" s="133"/>
      <c r="G44" s="134"/>
      <c r="H44" s="134"/>
      <c r="I44" s="135"/>
    </row>
    <row r="45" spans="6:9" ht="12.75">
      <c r="F45" s="133"/>
      <c r="G45" s="134"/>
      <c r="H45" s="134"/>
      <c r="I45" s="135"/>
    </row>
    <row r="46" spans="6:9" ht="12.75">
      <c r="F46" s="133"/>
      <c r="G46" s="134"/>
      <c r="H46" s="134"/>
      <c r="I46" s="135"/>
    </row>
    <row r="47" spans="6:9" ht="12.75">
      <c r="F47" s="133"/>
      <c r="G47" s="134"/>
      <c r="H47" s="134"/>
      <c r="I47" s="135"/>
    </row>
    <row r="48" spans="6:9" ht="12.75">
      <c r="F48" s="133"/>
      <c r="G48" s="134"/>
      <c r="H48" s="134"/>
      <c r="I48" s="135"/>
    </row>
    <row r="49" spans="6:9" ht="12.75">
      <c r="F49" s="133"/>
      <c r="G49" s="134"/>
      <c r="H49" s="134"/>
      <c r="I49" s="135"/>
    </row>
    <row r="50" spans="6:9" ht="12.75">
      <c r="F50" s="133"/>
      <c r="G50" s="134"/>
      <c r="H50" s="134"/>
      <c r="I50" s="135"/>
    </row>
    <row r="51" spans="6:9" ht="12.75">
      <c r="F51" s="133"/>
      <c r="G51" s="134"/>
      <c r="H51" s="134"/>
      <c r="I51" s="135"/>
    </row>
    <row r="52" spans="6:9" ht="12.75">
      <c r="F52" s="133"/>
      <c r="G52" s="134"/>
      <c r="H52" s="134"/>
      <c r="I52" s="135"/>
    </row>
    <row r="53" spans="6:9" ht="12.75">
      <c r="F53" s="133"/>
      <c r="G53" s="134"/>
      <c r="H53" s="134"/>
      <c r="I53" s="135"/>
    </row>
    <row r="54" spans="6:9" ht="12.75">
      <c r="F54" s="133"/>
      <c r="G54" s="134"/>
      <c r="H54" s="134"/>
      <c r="I54" s="135"/>
    </row>
    <row r="55" spans="6:9" ht="12.75">
      <c r="F55" s="133"/>
      <c r="G55" s="134"/>
      <c r="H55" s="134"/>
      <c r="I55" s="135"/>
    </row>
    <row r="56" spans="6:9" ht="12.75">
      <c r="F56" s="133"/>
      <c r="G56" s="134"/>
      <c r="H56" s="134"/>
      <c r="I56" s="135"/>
    </row>
    <row r="57" spans="6:9" ht="12.75">
      <c r="F57" s="133"/>
      <c r="G57" s="134"/>
      <c r="H57" s="134"/>
      <c r="I57" s="135"/>
    </row>
    <row r="58" spans="6:9" ht="12.75">
      <c r="F58" s="133"/>
      <c r="G58" s="134"/>
      <c r="H58" s="134"/>
      <c r="I58" s="135"/>
    </row>
    <row r="59" spans="6:9" ht="12.75">
      <c r="F59" s="133"/>
      <c r="G59" s="134"/>
      <c r="H59" s="134"/>
      <c r="I59" s="135"/>
    </row>
    <row r="60" spans="6:9" ht="12.75">
      <c r="F60" s="133"/>
      <c r="G60" s="134"/>
      <c r="H60" s="134"/>
      <c r="I60" s="135"/>
    </row>
    <row r="61" spans="6:9" ht="12.75">
      <c r="F61" s="133"/>
      <c r="G61" s="134"/>
      <c r="H61" s="134"/>
      <c r="I61" s="135"/>
    </row>
    <row r="62" spans="6:9" ht="12.75">
      <c r="F62" s="133"/>
      <c r="G62" s="134"/>
      <c r="H62" s="134"/>
      <c r="I62" s="135"/>
    </row>
    <row r="63" spans="6:9" ht="12.75">
      <c r="F63" s="133"/>
      <c r="G63" s="134"/>
      <c r="H63" s="134"/>
      <c r="I63" s="135"/>
    </row>
    <row r="64" spans="6:9" ht="12.75">
      <c r="F64" s="133"/>
      <c r="G64" s="134"/>
      <c r="H64" s="134"/>
      <c r="I64" s="135"/>
    </row>
    <row r="65" spans="6:9" ht="12.75">
      <c r="F65" s="133"/>
      <c r="G65" s="134"/>
      <c r="H65" s="134"/>
      <c r="I65" s="135"/>
    </row>
    <row r="66" spans="6:9" ht="12.75">
      <c r="F66" s="133"/>
      <c r="G66" s="134"/>
      <c r="H66" s="134"/>
      <c r="I66" s="135"/>
    </row>
    <row r="67" spans="6:9" ht="12.75">
      <c r="F67" s="133"/>
      <c r="G67" s="134"/>
      <c r="H67" s="134"/>
      <c r="I67" s="135"/>
    </row>
    <row r="68" spans="6:9" ht="12.75">
      <c r="F68" s="133"/>
      <c r="G68" s="134"/>
      <c r="H68" s="134"/>
      <c r="I68" s="135"/>
    </row>
    <row r="69" spans="6:9" ht="12.75">
      <c r="F69" s="133"/>
      <c r="G69" s="134"/>
      <c r="H69" s="134"/>
      <c r="I69" s="135"/>
    </row>
    <row r="70" spans="6:9" ht="12.75">
      <c r="F70" s="133"/>
      <c r="G70" s="134"/>
      <c r="H70" s="134"/>
      <c r="I70" s="135"/>
    </row>
    <row r="71" spans="6:9" ht="12.75">
      <c r="F71" s="133"/>
      <c r="G71" s="134"/>
      <c r="H71" s="134"/>
      <c r="I71" s="135"/>
    </row>
    <row r="72" spans="6:9" ht="12.75">
      <c r="F72" s="133"/>
      <c r="G72" s="134"/>
      <c r="H72" s="134"/>
      <c r="I72" s="135"/>
    </row>
    <row r="73" spans="6:9" ht="12.75">
      <c r="F73" s="133"/>
      <c r="G73" s="134"/>
      <c r="H73" s="134"/>
      <c r="I73" s="135"/>
    </row>
    <row r="74" spans="6:9" ht="12.75">
      <c r="F74" s="133"/>
      <c r="G74" s="134"/>
      <c r="H74" s="134"/>
      <c r="I74" s="135"/>
    </row>
    <row r="75" spans="6:9" ht="12.75">
      <c r="F75" s="133"/>
      <c r="G75" s="134"/>
      <c r="H75" s="134"/>
      <c r="I75" s="135"/>
    </row>
    <row r="76" spans="6:9" ht="12.75">
      <c r="F76" s="133"/>
      <c r="G76" s="134"/>
      <c r="H76" s="134"/>
      <c r="I76" s="135"/>
    </row>
    <row r="77" spans="6:9" ht="12.75">
      <c r="F77" s="133"/>
      <c r="G77" s="134"/>
      <c r="H77" s="134"/>
      <c r="I77" s="135"/>
    </row>
    <row r="78" spans="6:9" ht="12.75">
      <c r="F78" s="133"/>
      <c r="G78" s="134"/>
      <c r="H78" s="134"/>
      <c r="I78" s="135"/>
    </row>
    <row r="79" spans="6:9" ht="12.75">
      <c r="F79" s="133"/>
      <c r="G79" s="134"/>
      <c r="H79" s="134"/>
      <c r="I79" s="135"/>
    </row>
    <row r="80" spans="6:9" ht="12.75">
      <c r="F80" s="133"/>
      <c r="G80" s="134"/>
      <c r="H80" s="134"/>
      <c r="I80" s="135"/>
    </row>
    <row r="81" spans="6:9" ht="12.75">
      <c r="F81" s="133"/>
      <c r="G81" s="134"/>
      <c r="H81" s="134"/>
      <c r="I81" s="135"/>
    </row>
    <row r="82" spans="6:9" ht="12.75">
      <c r="F82" s="133"/>
      <c r="G82" s="134"/>
      <c r="H82" s="134"/>
      <c r="I82" s="135"/>
    </row>
    <row r="83" spans="6:9" ht="12.75">
      <c r="F83" s="133"/>
      <c r="G83" s="134"/>
      <c r="H83" s="134"/>
      <c r="I83" s="135"/>
    </row>
    <row r="84" spans="6:9" ht="12.75">
      <c r="F84" s="133"/>
      <c r="G84" s="134"/>
      <c r="H84" s="134"/>
      <c r="I84" s="135"/>
    </row>
  </sheetData>
  <sheetProtection/>
  <mergeCells count="4">
    <mergeCell ref="A1:B1"/>
    <mergeCell ref="A2:B2"/>
    <mergeCell ref="G2:I2"/>
    <mergeCell ref="H33:I3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10"/>
  <sheetViews>
    <sheetView showGridLines="0" showZeros="0" zoomScalePageLayoutView="0" workbookViewId="0" topLeftCell="A1">
      <selection activeCell="E4" sqref="E4:G4"/>
    </sheetView>
  </sheetViews>
  <sheetFormatPr defaultColWidth="9.00390625" defaultRowHeight="12.75"/>
  <cols>
    <col min="1" max="1" width="4.375" style="136" customWidth="1"/>
    <col min="2" max="2" width="11.625" style="136" customWidth="1"/>
    <col min="3" max="3" width="40.375" style="136" customWidth="1"/>
    <col min="4" max="4" width="5.625" style="136" customWidth="1"/>
    <col min="5" max="5" width="8.625" style="183" customWidth="1"/>
    <col min="6" max="6" width="9.875" style="136" customWidth="1"/>
    <col min="7" max="7" width="13.875" style="136" customWidth="1"/>
    <col min="8" max="11" width="9.125" style="136" customWidth="1"/>
    <col min="12" max="12" width="75.375" style="136" customWidth="1"/>
    <col min="13" max="13" width="45.25390625" style="136" customWidth="1"/>
    <col min="14" max="16384" width="9.125" style="136" customWidth="1"/>
  </cols>
  <sheetData>
    <row r="1" spans="1:7" ht="15.75">
      <c r="A1" s="228" t="s">
        <v>64</v>
      </c>
      <c r="B1" s="228"/>
      <c r="C1" s="228"/>
      <c r="D1" s="228"/>
      <c r="E1" s="228"/>
      <c r="F1" s="228"/>
      <c r="G1" s="228"/>
    </row>
    <row r="2" spans="1:7" ht="14.25" customHeight="1" thickBot="1">
      <c r="A2" s="137"/>
      <c r="B2" s="138"/>
      <c r="C2" s="139"/>
      <c r="D2" s="139"/>
      <c r="E2" s="140"/>
      <c r="F2" s="139"/>
      <c r="G2" s="139"/>
    </row>
    <row r="3" spans="1:7" ht="13.5" thickTop="1">
      <c r="A3" s="219" t="s">
        <v>48</v>
      </c>
      <c r="B3" s="220"/>
      <c r="C3" s="87" t="str">
        <f>CONCATENATE(cislostavby," ",nazevstavby)</f>
        <v>8822/11 Gymnázium Třebíč</v>
      </c>
      <c r="D3" s="88"/>
      <c r="E3" s="141" t="s">
        <v>65</v>
      </c>
      <c r="F3" s="142" t="str">
        <f>Rekapitulace!H1</f>
        <v>A</v>
      </c>
      <c r="G3" s="143"/>
    </row>
    <row r="4" spans="1:7" ht="13.5" thickBot="1">
      <c r="A4" s="229" t="s">
        <v>50</v>
      </c>
      <c r="B4" s="222"/>
      <c r="C4" s="93" t="str">
        <f>CONCATENATE(cisloobjektu," ",nazevobjektu)</f>
        <v>01 Budova gymnázia</v>
      </c>
      <c r="D4" s="94"/>
      <c r="E4" s="230" t="str">
        <f>Rekapitulace!G2</f>
        <v>Oprava havarijního stavu rozvodů vody Gymnázia Třebíč</v>
      </c>
      <c r="F4" s="231"/>
      <c r="G4" s="232"/>
    </row>
    <row r="5" spans="1:7" ht="13.5" thickTop="1">
      <c r="A5" s="144"/>
      <c r="B5" s="137"/>
      <c r="C5" s="137"/>
      <c r="D5" s="137"/>
      <c r="E5" s="145"/>
      <c r="F5" s="137"/>
      <c r="G5" s="146"/>
    </row>
    <row r="6" spans="1:7" ht="12.75">
      <c r="A6" s="147" t="s">
        <v>66</v>
      </c>
      <c r="B6" s="148" t="s">
        <v>67</v>
      </c>
      <c r="C6" s="148" t="s">
        <v>68</v>
      </c>
      <c r="D6" s="148" t="s">
        <v>69</v>
      </c>
      <c r="E6" s="149" t="s">
        <v>70</v>
      </c>
      <c r="F6" s="148" t="s">
        <v>71</v>
      </c>
      <c r="G6" s="150" t="s">
        <v>72</v>
      </c>
    </row>
    <row r="7" spans="1:15" ht="12.75">
      <c r="A7" s="151" t="s">
        <v>73</v>
      </c>
      <c r="B7" s="152" t="s">
        <v>79</v>
      </c>
      <c r="C7" s="153" t="s">
        <v>80</v>
      </c>
      <c r="D7" s="154"/>
      <c r="E7" s="155"/>
      <c r="F7" s="155"/>
      <c r="G7" s="156"/>
      <c r="H7" s="157"/>
      <c r="I7" s="157"/>
      <c r="O7" s="158">
        <v>1</v>
      </c>
    </row>
    <row r="8" spans="1:104" ht="12.75">
      <c r="A8" s="159">
        <v>1</v>
      </c>
      <c r="B8" s="160" t="s">
        <v>81</v>
      </c>
      <c r="C8" s="161" t="s">
        <v>82</v>
      </c>
      <c r="D8" s="162" t="s">
        <v>83</v>
      </c>
      <c r="E8" s="163">
        <v>25</v>
      </c>
      <c r="F8" s="163">
        <v>207</v>
      </c>
      <c r="G8" s="164">
        <f>E8*F8</f>
        <v>5175</v>
      </c>
      <c r="O8" s="158">
        <v>2</v>
      </c>
      <c r="AA8" s="136">
        <v>1</v>
      </c>
      <c r="AB8" s="136">
        <v>1</v>
      </c>
      <c r="AC8" s="136">
        <v>1</v>
      </c>
      <c r="AZ8" s="136">
        <v>1</v>
      </c>
      <c r="BA8" s="136">
        <f>IF(AZ8=1,G8,0)</f>
        <v>5175</v>
      </c>
      <c r="BB8" s="136">
        <f>IF(AZ8=2,G8,0)</f>
        <v>0</v>
      </c>
      <c r="BC8" s="136">
        <f>IF(AZ8=3,G8,0)</f>
        <v>0</v>
      </c>
      <c r="BD8" s="136">
        <f>IF(AZ8=4,G8,0)</f>
        <v>0</v>
      </c>
      <c r="BE8" s="136">
        <f>IF(AZ8=5,G8,0)</f>
        <v>0</v>
      </c>
      <c r="CA8" s="165">
        <v>1</v>
      </c>
      <c r="CB8" s="165">
        <v>1</v>
      </c>
      <c r="CZ8" s="136">
        <v>0.03071</v>
      </c>
    </row>
    <row r="9" spans="1:57" ht="12.75">
      <c r="A9" s="173"/>
      <c r="B9" s="174" t="s">
        <v>74</v>
      </c>
      <c r="C9" s="175" t="str">
        <f>CONCATENATE(B7," ",C7)</f>
        <v>3 Svislé a kompletní konstrukce</v>
      </c>
      <c r="D9" s="176"/>
      <c r="E9" s="177"/>
      <c r="F9" s="178"/>
      <c r="G9" s="179">
        <f>SUM(G7:G8)</f>
        <v>5175</v>
      </c>
      <c r="O9" s="158">
        <v>4</v>
      </c>
      <c r="BA9" s="180">
        <f>SUM(BA7:BA8)</f>
        <v>5175</v>
      </c>
      <c r="BB9" s="180">
        <f>SUM(BB7:BB8)</f>
        <v>0</v>
      </c>
      <c r="BC9" s="180">
        <f>SUM(BC7:BC8)</f>
        <v>0</v>
      </c>
      <c r="BD9" s="180">
        <f>SUM(BD7:BD8)</f>
        <v>0</v>
      </c>
      <c r="BE9" s="180">
        <f>SUM(BE7:BE8)</f>
        <v>0</v>
      </c>
    </row>
    <row r="10" spans="1:15" ht="12.75">
      <c r="A10" s="151" t="s">
        <v>73</v>
      </c>
      <c r="B10" s="152" t="s">
        <v>84</v>
      </c>
      <c r="C10" s="153" t="s">
        <v>85</v>
      </c>
      <c r="D10" s="154"/>
      <c r="E10" s="155"/>
      <c r="F10" s="155"/>
      <c r="G10" s="156"/>
      <c r="H10" s="157"/>
      <c r="I10" s="157"/>
      <c r="O10" s="158">
        <v>1</v>
      </c>
    </row>
    <row r="11" spans="1:104" ht="12.75">
      <c r="A11" s="159">
        <v>2</v>
      </c>
      <c r="B11" s="160" t="s">
        <v>86</v>
      </c>
      <c r="C11" s="161" t="s">
        <v>87</v>
      </c>
      <c r="D11" s="162" t="s">
        <v>88</v>
      </c>
      <c r="E11" s="163">
        <v>4.86</v>
      </c>
      <c r="F11" s="163">
        <v>34.2</v>
      </c>
      <c r="G11" s="164">
        <f>E11*F11</f>
        <v>166.21200000000002</v>
      </c>
      <c r="O11" s="158">
        <v>2</v>
      </c>
      <c r="AA11" s="136">
        <v>1</v>
      </c>
      <c r="AB11" s="136">
        <v>1</v>
      </c>
      <c r="AC11" s="136">
        <v>1</v>
      </c>
      <c r="AZ11" s="136">
        <v>1</v>
      </c>
      <c r="BA11" s="136">
        <f>IF(AZ11=1,G11,0)</f>
        <v>166.21200000000002</v>
      </c>
      <c r="BB11" s="136">
        <f>IF(AZ11=2,G11,0)</f>
        <v>0</v>
      </c>
      <c r="BC11" s="136">
        <f>IF(AZ11=3,G11,0)</f>
        <v>0</v>
      </c>
      <c r="BD11" s="136">
        <f>IF(AZ11=4,G11,0)</f>
        <v>0</v>
      </c>
      <c r="BE11" s="136">
        <f>IF(AZ11=5,G11,0)</f>
        <v>0</v>
      </c>
      <c r="CA11" s="165">
        <v>1</v>
      </c>
      <c r="CB11" s="165">
        <v>1</v>
      </c>
      <c r="CZ11" s="136">
        <v>4E-05</v>
      </c>
    </row>
    <row r="12" spans="1:15" ht="12.75">
      <c r="A12" s="166"/>
      <c r="B12" s="169"/>
      <c r="C12" s="233" t="s">
        <v>89</v>
      </c>
      <c r="D12" s="234"/>
      <c r="E12" s="170">
        <v>4.86</v>
      </c>
      <c r="F12" s="171"/>
      <c r="G12" s="172"/>
      <c r="M12" s="168" t="s">
        <v>89</v>
      </c>
      <c r="O12" s="158"/>
    </row>
    <row r="13" spans="1:104" ht="22.5">
      <c r="A13" s="159">
        <v>3</v>
      </c>
      <c r="B13" s="160" t="s">
        <v>90</v>
      </c>
      <c r="C13" s="161" t="s">
        <v>91</v>
      </c>
      <c r="D13" s="162" t="s">
        <v>83</v>
      </c>
      <c r="E13" s="163">
        <v>25</v>
      </c>
      <c r="F13" s="163">
        <v>447</v>
      </c>
      <c r="G13" s="164">
        <f>E13*F13</f>
        <v>11175</v>
      </c>
      <c r="O13" s="158">
        <v>2</v>
      </c>
      <c r="AA13" s="136">
        <v>1</v>
      </c>
      <c r="AB13" s="136">
        <v>1</v>
      </c>
      <c r="AC13" s="136">
        <v>1</v>
      </c>
      <c r="AZ13" s="136">
        <v>1</v>
      </c>
      <c r="BA13" s="136">
        <f>IF(AZ13=1,G13,0)</f>
        <v>11175</v>
      </c>
      <c r="BB13" s="136">
        <f>IF(AZ13=2,G13,0)</f>
        <v>0</v>
      </c>
      <c r="BC13" s="136">
        <f>IF(AZ13=3,G13,0)</f>
        <v>0</v>
      </c>
      <c r="BD13" s="136">
        <f>IF(AZ13=4,G13,0)</f>
        <v>0</v>
      </c>
      <c r="BE13" s="136">
        <f>IF(AZ13=5,G13,0)</f>
        <v>0</v>
      </c>
      <c r="CA13" s="165">
        <v>1</v>
      </c>
      <c r="CB13" s="165">
        <v>1</v>
      </c>
      <c r="CZ13" s="136">
        <v>0.03781</v>
      </c>
    </row>
    <row r="14" spans="1:104" ht="12.75">
      <c r="A14" s="159">
        <v>4</v>
      </c>
      <c r="B14" s="160" t="s">
        <v>92</v>
      </c>
      <c r="C14" s="161" t="s">
        <v>93</v>
      </c>
      <c r="D14" s="162" t="s">
        <v>94</v>
      </c>
      <c r="E14" s="163">
        <v>0.09</v>
      </c>
      <c r="F14" s="163">
        <v>3200</v>
      </c>
      <c r="G14" s="164">
        <f>E14*F14</f>
        <v>288</v>
      </c>
      <c r="O14" s="158">
        <v>2</v>
      </c>
      <c r="AA14" s="136">
        <v>1</v>
      </c>
      <c r="AB14" s="136">
        <v>1</v>
      </c>
      <c r="AC14" s="136">
        <v>1</v>
      </c>
      <c r="AZ14" s="136">
        <v>1</v>
      </c>
      <c r="BA14" s="136">
        <f>IF(AZ14=1,G14,0)</f>
        <v>288</v>
      </c>
      <c r="BB14" s="136">
        <f>IF(AZ14=2,G14,0)</f>
        <v>0</v>
      </c>
      <c r="BC14" s="136">
        <f>IF(AZ14=3,G14,0)</f>
        <v>0</v>
      </c>
      <c r="BD14" s="136">
        <f>IF(AZ14=4,G14,0)</f>
        <v>0</v>
      </c>
      <c r="BE14" s="136">
        <f>IF(AZ14=5,G14,0)</f>
        <v>0</v>
      </c>
      <c r="CA14" s="165">
        <v>1</v>
      </c>
      <c r="CB14" s="165">
        <v>1</v>
      </c>
      <c r="CZ14" s="136">
        <v>0.00989</v>
      </c>
    </row>
    <row r="15" spans="1:15" ht="12.75">
      <c r="A15" s="166"/>
      <c r="B15" s="169"/>
      <c r="C15" s="233" t="s">
        <v>95</v>
      </c>
      <c r="D15" s="234"/>
      <c r="E15" s="170">
        <v>0.09</v>
      </c>
      <c r="F15" s="171"/>
      <c r="G15" s="172"/>
      <c r="M15" s="168" t="s">
        <v>95</v>
      </c>
      <c r="O15" s="158"/>
    </row>
    <row r="16" spans="1:57" ht="12.75">
      <c r="A16" s="173"/>
      <c r="B16" s="174" t="s">
        <v>74</v>
      </c>
      <c r="C16" s="175" t="str">
        <f>CONCATENATE(B10," ",C10)</f>
        <v>61 Upravy povrchů vnitřní</v>
      </c>
      <c r="D16" s="176"/>
      <c r="E16" s="177"/>
      <c r="F16" s="178"/>
      <c r="G16" s="179">
        <f>SUM(G10:G15)</f>
        <v>11629.212</v>
      </c>
      <c r="O16" s="158">
        <v>4</v>
      </c>
      <c r="BA16" s="180">
        <f>SUM(BA10:BA15)</f>
        <v>11629.212</v>
      </c>
      <c r="BB16" s="180">
        <f>SUM(BB10:BB15)</f>
        <v>0</v>
      </c>
      <c r="BC16" s="180">
        <f>SUM(BC10:BC15)</f>
        <v>0</v>
      </c>
      <c r="BD16" s="180">
        <f>SUM(BD10:BD15)</f>
        <v>0</v>
      </c>
      <c r="BE16" s="180">
        <f>SUM(BE10:BE15)</f>
        <v>0</v>
      </c>
    </row>
    <row r="17" spans="1:15" ht="12.75">
      <c r="A17" s="151" t="s">
        <v>73</v>
      </c>
      <c r="B17" s="152" t="s">
        <v>96</v>
      </c>
      <c r="C17" s="153" t="s">
        <v>97</v>
      </c>
      <c r="D17" s="154"/>
      <c r="E17" s="155"/>
      <c r="F17" s="155"/>
      <c r="G17" s="156"/>
      <c r="H17" s="157"/>
      <c r="I17" s="157"/>
      <c r="O17" s="158">
        <v>1</v>
      </c>
    </row>
    <row r="18" spans="1:104" ht="12.75">
      <c r="A18" s="159">
        <v>5</v>
      </c>
      <c r="B18" s="160" t="s">
        <v>98</v>
      </c>
      <c r="C18" s="161" t="s">
        <v>99</v>
      </c>
      <c r="D18" s="162" t="s">
        <v>94</v>
      </c>
      <c r="E18" s="163">
        <v>0.09</v>
      </c>
      <c r="F18" s="163">
        <v>2880</v>
      </c>
      <c r="G18" s="164">
        <f>E18*F18</f>
        <v>259.2</v>
      </c>
      <c r="O18" s="158">
        <v>2</v>
      </c>
      <c r="AA18" s="136">
        <v>1</v>
      </c>
      <c r="AB18" s="136">
        <v>1</v>
      </c>
      <c r="AC18" s="136">
        <v>1</v>
      </c>
      <c r="AZ18" s="136">
        <v>1</v>
      </c>
      <c r="BA18" s="136">
        <f>IF(AZ18=1,G18,0)</f>
        <v>259.2</v>
      </c>
      <c r="BB18" s="136">
        <f>IF(AZ18=2,G18,0)</f>
        <v>0</v>
      </c>
      <c r="BC18" s="136">
        <f>IF(AZ18=3,G18,0)</f>
        <v>0</v>
      </c>
      <c r="BD18" s="136">
        <f>IF(AZ18=4,G18,0)</f>
        <v>0</v>
      </c>
      <c r="BE18" s="136">
        <f>IF(AZ18=5,G18,0)</f>
        <v>0</v>
      </c>
      <c r="CA18" s="165">
        <v>1</v>
      </c>
      <c r="CB18" s="165">
        <v>1</v>
      </c>
      <c r="CZ18" s="136">
        <v>2.37855</v>
      </c>
    </row>
    <row r="19" spans="1:15" ht="12.75">
      <c r="A19" s="166"/>
      <c r="B19" s="169"/>
      <c r="C19" s="233" t="s">
        <v>95</v>
      </c>
      <c r="D19" s="234"/>
      <c r="E19" s="170">
        <v>0.09</v>
      </c>
      <c r="F19" s="171"/>
      <c r="G19" s="172"/>
      <c r="M19" s="168" t="s">
        <v>95</v>
      </c>
      <c r="O19" s="158"/>
    </row>
    <row r="20" spans="1:57" ht="12.75">
      <c r="A20" s="173"/>
      <c r="B20" s="174" t="s">
        <v>74</v>
      </c>
      <c r="C20" s="175" t="str">
        <f>CONCATENATE(B17," ",C17)</f>
        <v>63 Podlahy a podlahové konstrukce</v>
      </c>
      <c r="D20" s="176"/>
      <c r="E20" s="177"/>
      <c r="F20" s="178"/>
      <c r="G20" s="179">
        <f>SUM(G17:G19)</f>
        <v>259.2</v>
      </c>
      <c r="O20" s="158">
        <v>4</v>
      </c>
      <c r="BA20" s="180">
        <f>SUM(BA17:BA19)</f>
        <v>259.2</v>
      </c>
      <c r="BB20" s="180">
        <f>SUM(BB17:BB19)</f>
        <v>0</v>
      </c>
      <c r="BC20" s="180">
        <f>SUM(BC17:BC19)</f>
        <v>0</v>
      </c>
      <c r="BD20" s="180">
        <f>SUM(BD17:BD19)</f>
        <v>0</v>
      </c>
      <c r="BE20" s="180">
        <f>SUM(BE17:BE19)</f>
        <v>0</v>
      </c>
    </row>
    <row r="21" spans="1:15" ht="12.75">
      <c r="A21" s="151" t="s">
        <v>73</v>
      </c>
      <c r="B21" s="152" t="s">
        <v>100</v>
      </c>
      <c r="C21" s="153" t="s">
        <v>101</v>
      </c>
      <c r="D21" s="154"/>
      <c r="E21" s="155"/>
      <c r="F21" s="155"/>
      <c r="G21" s="156"/>
      <c r="H21" s="157"/>
      <c r="I21" s="157"/>
      <c r="O21" s="158">
        <v>1</v>
      </c>
    </row>
    <row r="22" spans="1:104" ht="12.75">
      <c r="A22" s="159">
        <v>6</v>
      </c>
      <c r="B22" s="160" t="s">
        <v>102</v>
      </c>
      <c r="C22" s="161" t="s">
        <v>103</v>
      </c>
      <c r="D22" s="162" t="s">
        <v>104</v>
      </c>
      <c r="E22" s="163">
        <v>2.2</v>
      </c>
      <c r="F22" s="163">
        <v>363</v>
      </c>
      <c r="G22" s="164">
        <f>E22*F22</f>
        <v>798.6</v>
      </c>
      <c r="O22" s="158">
        <v>2</v>
      </c>
      <c r="AA22" s="136">
        <v>1</v>
      </c>
      <c r="AB22" s="136">
        <v>1</v>
      </c>
      <c r="AC22" s="136">
        <v>1</v>
      </c>
      <c r="AZ22" s="136">
        <v>1</v>
      </c>
      <c r="BA22" s="136">
        <f>IF(AZ22=1,G22,0)</f>
        <v>798.6</v>
      </c>
      <c r="BB22" s="136">
        <f>IF(AZ22=2,G22,0)</f>
        <v>0</v>
      </c>
      <c r="BC22" s="136">
        <f>IF(AZ22=3,G22,0)</f>
        <v>0</v>
      </c>
      <c r="BD22" s="136">
        <f>IF(AZ22=4,G22,0)</f>
        <v>0</v>
      </c>
      <c r="BE22" s="136">
        <f>IF(AZ22=5,G22,0)</f>
        <v>0</v>
      </c>
      <c r="CA22" s="165">
        <v>1</v>
      </c>
      <c r="CB22" s="165">
        <v>1</v>
      </c>
      <c r="CZ22" s="136">
        <v>0</v>
      </c>
    </row>
    <row r="23" spans="1:15" ht="12.75">
      <c r="A23" s="166"/>
      <c r="B23" s="169"/>
      <c r="C23" s="233" t="s">
        <v>105</v>
      </c>
      <c r="D23" s="234"/>
      <c r="E23" s="170">
        <v>2.2</v>
      </c>
      <c r="F23" s="171"/>
      <c r="G23" s="172"/>
      <c r="M23" s="168" t="s">
        <v>105</v>
      </c>
      <c r="O23" s="158"/>
    </row>
    <row r="24" spans="1:57" ht="12.75">
      <c r="A24" s="173"/>
      <c r="B24" s="174" t="s">
        <v>74</v>
      </c>
      <c r="C24" s="175" t="str">
        <f>CONCATENATE(B21," ",C21)</f>
        <v>91 Doplňující práce na komunikaci</v>
      </c>
      <c r="D24" s="176"/>
      <c r="E24" s="177"/>
      <c r="F24" s="178"/>
      <c r="G24" s="179">
        <f>SUM(G21:G23)</f>
        <v>798.6</v>
      </c>
      <c r="O24" s="158">
        <v>4</v>
      </c>
      <c r="BA24" s="180">
        <f>SUM(BA21:BA23)</f>
        <v>798.6</v>
      </c>
      <c r="BB24" s="180">
        <f>SUM(BB21:BB23)</f>
        <v>0</v>
      </c>
      <c r="BC24" s="180">
        <f>SUM(BC21:BC23)</f>
        <v>0</v>
      </c>
      <c r="BD24" s="180">
        <f>SUM(BD21:BD23)</f>
        <v>0</v>
      </c>
      <c r="BE24" s="180">
        <f>SUM(BE21:BE23)</f>
        <v>0</v>
      </c>
    </row>
    <row r="25" spans="1:15" ht="12.75">
      <c r="A25" s="151" t="s">
        <v>73</v>
      </c>
      <c r="B25" s="152" t="s">
        <v>106</v>
      </c>
      <c r="C25" s="153" t="s">
        <v>107</v>
      </c>
      <c r="D25" s="154"/>
      <c r="E25" s="155"/>
      <c r="F25" s="155"/>
      <c r="G25" s="156"/>
      <c r="H25" s="157"/>
      <c r="I25" s="157"/>
      <c r="O25" s="158">
        <v>1</v>
      </c>
    </row>
    <row r="26" spans="1:104" ht="12.75">
      <c r="A26" s="159">
        <v>7</v>
      </c>
      <c r="B26" s="160" t="s">
        <v>108</v>
      </c>
      <c r="C26" s="161" t="s">
        <v>109</v>
      </c>
      <c r="D26" s="162" t="s">
        <v>88</v>
      </c>
      <c r="E26" s="163">
        <v>8</v>
      </c>
      <c r="F26" s="163">
        <v>77.2</v>
      </c>
      <c r="G26" s="164">
        <f>E26*F26</f>
        <v>617.6</v>
      </c>
      <c r="O26" s="158">
        <v>2</v>
      </c>
      <c r="AA26" s="136">
        <v>1</v>
      </c>
      <c r="AB26" s="136">
        <v>1</v>
      </c>
      <c r="AC26" s="136">
        <v>1</v>
      </c>
      <c r="AZ26" s="136">
        <v>1</v>
      </c>
      <c r="BA26" s="136">
        <f>IF(AZ26=1,G26,0)</f>
        <v>617.6</v>
      </c>
      <c r="BB26" s="136">
        <f>IF(AZ26=2,G26,0)</f>
        <v>0</v>
      </c>
      <c r="BC26" s="136">
        <f>IF(AZ26=3,G26,0)</f>
        <v>0</v>
      </c>
      <c r="BD26" s="136">
        <f>IF(AZ26=4,G26,0)</f>
        <v>0</v>
      </c>
      <c r="BE26" s="136">
        <f>IF(AZ26=5,G26,0)</f>
        <v>0</v>
      </c>
      <c r="CA26" s="165">
        <v>1</v>
      </c>
      <c r="CB26" s="165">
        <v>1</v>
      </c>
      <c r="CZ26" s="136">
        <v>0.03459</v>
      </c>
    </row>
    <row r="27" spans="1:57" ht="12.75">
      <c r="A27" s="173"/>
      <c r="B27" s="174" t="s">
        <v>74</v>
      </c>
      <c r="C27" s="175" t="str">
        <f>CONCATENATE(B25," ",C25)</f>
        <v>94 Lešení a stavební výtahy</v>
      </c>
      <c r="D27" s="176"/>
      <c r="E27" s="177"/>
      <c r="F27" s="178"/>
      <c r="G27" s="179">
        <f>SUM(G25:G26)</f>
        <v>617.6</v>
      </c>
      <c r="O27" s="158">
        <v>4</v>
      </c>
      <c r="BA27" s="180">
        <f>SUM(BA25:BA26)</f>
        <v>617.6</v>
      </c>
      <c r="BB27" s="180">
        <f>SUM(BB25:BB26)</f>
        <v>0</v>
      </c>
      <c r="BC27" s="180">
        <f>SUM(BC25:BC26)</f>
        <v>0</v>
      </c>
      <c r="BD27" s="180">
        <f>SUM(BD25:BD26)</f>
        <v>0</v>
      </c>
      <c r="BE27" s="180">
        <f>SUM(BE25:BE26)</f>
        <v>0</v>
      </c>
    </row>
    <row r="28" spans="1:15" ht="12.75">
      <c r="A28" s="151" t="s">
        <v>73</v>
      </c>
      <c r="B28" s="152" t="s">
        <v>110</v>
      </c>
      <c r="C28" s="153" t="s">
        <v>111</v>
      </c>
      <c r="D28" s="154"/>
      <c r="E28" s="155"/>
      <c r="F28" s="155"/>
      <c r="G28" s="156"/>
      <c r="H28" s="157"/>
      <c r="I28" s="157"/>
      <c r="O28" s="158">
        <v>1</v>
      </c>
    </row>
    <row r="29" spans="1:104" ht="12.75">
      <c r="A29" s="159">
        <v>8</v>
      </c>
      <c r="B29" s="160" t="s">
        <v>112</v>
      </c>
      <c r="C29" s="161" t="s">
        <v>113</v>
      </c>
      <c r="D29" s="162" t="s">
        <v>88</v>
      </c>
      <c r="E29" s="163">
        <v>223</v>
      </c>
      <c r="F29" s="163">
        <v>35</v>
      </c>
      <c r="G29" s="164">
        <f>E29*F29</f>
        <v>7805</v>
      </c>
      <c r="O29" s="158">
        <v>2</v>
      </c>
      <c r="AA29" s="136">
        <v>1</v>
      </c>
      <c r="AB29" s="136">
        <v>1</v>
      </c>
      <c r="AC29" s="136">
        <v>1</v>
      </c>
      <c r="AZ29" s="136">
        <v>1</v>
      </c>
      <c r="BA29" s="136">
        <f>IF(AZ29=1,G29,0)</f>
        <v>7805</v>
      </c>
      <c r="BB29" s="136">
        <f>IF(AZ29=2,G29,0)</f>
        <v>0</v>
      </c>
      <c r="BC29" s="136">
        <f>IF(AZ29=3,G29,0)</f>
        <v>0</v>
      </c>
      <c r="BD29" s="136">
        <f>IF(AZ29=4,G29,0)</f>
        <v>0</v>
      </c>
      <c r="BE29" s="136">
        <f>IF(AZ29=5,G29,0)</f>
        <v>0</v>
      </c>
      <c r="CA29" s="165">
        <v>1</v>
      </c>
      <c r="CB29" s="165">
        <v>1</v>
      </c>
      <c r="CZ29" s="136">
        <v>4E-05</v>
      </c>
    </row>
    <row r="30" spans="1:57" ht="12.75">
      <c r="A30" s="173"/>
      <c r="B30" s="174" t="s">
        <v>74</v>
      </c>
      <c r="C30" s="175" t="str">
        <f>CONCATENATE(B28," ",C28)</f>
        <v>95 Dokončovací konstrukce na pozemních stavbách</v>
      </c>
      <c r="D30" s="176"/>
      <c r="E30" s="177"/>
      <c r="F30" s="178"/>
      <c r="G30" s="179">
        <f>SUM(G28:G29)</f>
        <v>7805</v>
      </c>
      <c r="O30" s="158">
        <v>4</v>
      </c>
      <c r="BA30" s="180">
        <f>SUM(BA28:BA29)</f>
        <v>7805</v>
      </c>
      <c r="BB30" s="180">
        <f>SUM(BB28:BB29)</f>
        <v>0</v>
      </c>
      <c r="BC30" s="180">
        <f>SUM(BC28:BC29)</f>
        <v>0</v>
      </c>
      <c r="BD30" s="180">
        <f>SUM(BD28:BD29)</f>
        <v>0</v>
      </c>
      <c r="BE30" s="180">
        <f>SUM(BE28:BE29)</f>
        <v>0</v>
      </c>
    </row>
    <row r="31" spans="1:15" ht="12.75">
      <c r="A31" s="151" t="s">
        <v>73</v>
      </c>
      <c r="B31" s="152" t="s">
        <v>114</v>
      </c>
      <c r="C31" s="153" t="s">
        <v>115</v>
      </c>
      <c r="D31" s="154"/>
      <c r="E31" s="155"/>
      <c r="F31" s="155"/>
      <c r="G31" s="156"/>
      <c r="H31" s="157"/>
      <c r="I31" s="157"/>
      <c r="O31" s="158">
        <v>1</v>
      </c>
    </row>
    <row r="32" spans="1:104" ht="12.75">
      <c r="A32" s="159">
        <v>9</v>
      </c>
      <c r="B32" s="160" t="s">
        <v>116</v>
      </c>
      <c r="C32" s="161" t="s">
        <v>117</v>
      </c>
      <c r="D32" s="162" t="s">
        <v>94</v>
      </c>
      <c r="E32" s="163">
        <v>0.09</v>
      </c>
      <c r="F32" s="163">
        <v>2355</v>
      </c>
      <c r="G32" s="164">
        <f>E32*F32</f>
        <v>211.95</v>
      </c>
      <c r="O32" s="158">
        <v>2</v>
      </c>
      <c r="AA32" s="136">
        <v>1</v>
      </c>
      <c r="AB32" s="136">
        <v>1</v>
      </c>
      <c r="AC32" s="136">
        <v>1</v>
      </c>
      <c r="AZ32" s="136">
        <v>1</v>
      </c>
      <c r="BA32" s="136">
        <f>IF(AZ32=1,G32,0)</f>
        <v>211.95</v>
      </c>
      <c r="BB32" s="136">
        <f>IF(AZ32=2,G32,0)</f>
        <v>0</v>
      </c>
      <c r="BC32" s="136">
        <f>IF(AZ32=3,G32,0)</f>
        <v>0</v>
      </c>
      <c r="BD32" s="136">
        <f>IF(AZ32=4,G32,0)</f>
        <v>0</v>
      </c>
      <c r="BE32" s="136">
        <f>IF(AZ32=5,G32,0)</f>
        <v>0</v>
      </c>
      <c r="CA32" s="165">
        <v>1</v>
      </c>
      <c r="CB32" s="165">
        <v>1</v>
      </c>
      <c r="CZ32" s="136">
        <v>0</v>
      </c>
    </row>
    <row r="33" spans="1:15" ht="12.75">
      <c r="A33" s="166"/>
      <c r="B33" s="169"/>
      <c r="C33" s="233" t="s">
        <v>118</v>
      </c>
      <c r="D33" s="234"/>
      <c r="E33" s="170">
        <v>0.09</v>
      </c>
      <c r="F33" s="171"/>
      <c r="G33" s="172"/>
      <c r="M33" s="168" t="s">
        <v>118</v>
      </c>
      <c r="O33" s="158"/>
    </row>
    <row r="34" spans="1:57" ht="12.75">
      <c r="A34" s="173"/>
      <c r="B34" s="174" t="s">
        <v>74</v>
      </c>
      <c r="C34" s="175" t="str">
        <f>CONCATENATE(B31," ",C31)</f>
        <v>96 Bourání konstrukcí</v>
      </c>
      <c r="D34" s="176"/>
      <c r="E34" s="177"/>
      <c r="F34" s="178"/>
      <c r="G34" s="179">
        <f>SUM(G31:G33)</f>
        <v>211.95</v>
      </c>
      <c r="O34" s="158">
        <v>4</v>
      </c>
      <c r="BA34" s="180">
        <f>SUM(BA31:BA33)</f>
        <v>211.95</v>
      </c>
      <c r="BB34" s="180">
        <f>SUM(BB31:BB33)</f>
        <v>0</v>
      </c>
      <c r="BC34" s="180">
        <f>SUM(BC31:BC33)</f>
        <v>0</v>
      </c>
      <c r="BD34" s="180">
        <f>SUM(BD31:BD33)</f>
        <v>0</v>
      </c>
      <c r="BE34" s="180">
        <f>SUM(BE31:BE33)</f>
        <v>0</v>
      </c>
    </row>
    <row r="35" spans="1:15" ht="12.75">
      <c r="A35" s="151" t="s">
        <v>73</v>
      </c>
      <c r="B35" s="152" t="s">
        <v>119</v>
      </c>
      <c r="C35" s="153" t="s">
        <v>120</v>
      </c>
      <c r="D35" s="154"/>
      <c r="E35" s="155"/>
      <c r="F35" s="155"/>
      <c r="G35" s="156"/>
      <c r="H35" s="157"/>
      <c r="I35" s="157"/>
      <c r="O35" s="158">
        <v>1</v>
      </c>
    </row>
    <row r="36" spans="1:104" ht="12.75">
      <c r="A36" s="159">
        <v>10</v>
      </c>
      <c r="B36" s="160" t="s">
        <v>121</v>
      </c>
      <c r="C36" s="161" t="s">
        <v>122</v>
      </c>
      <c r="D36" s="162" t="s">
        <v>104</v>
      </c>
      <c r="E36" s="163">
        <v>0.8</v>
      </c>
      <c r="F36" s="163">
        <v>2020</v>
      </c>
      <c r="G36" s="164">
        <f>E36*F36</f>
        <v>1616</v>
      </c>
      <c r="O36" s="158">
        <v>2</v>
      </c>
      <c r="AA36" s="136">
        <v>1</v>
      </c>
      <c r="AB36" s="136">
        <v>1</v>
      </c>
      <c r="AC36" s="136">
        <v>1</v>
      </c>
      <c r="AZ36" s="136">
        <v>1</v>
      </c>
      <c r="BA36" s="136">
        <f>IF(AZ36=1,G36,0)</f>
        <v>1616</v>
      </c>
      <c r="BB36" s="136">
        <f>IF(AZ36=2,G36,0)</f>
        <v>0</v>
      </c>
      <c r="BC36" s="136">
        <f>IF(AZ36=3,G36,0)</f>
        <v>0</v>
      </c>
      <c r="BD36" s="136">
        <f>IF(AZ36=4,G36,0)</f>
        <v>0</v>
      </c>
      <c r="BE36" s="136">
        <f>IF(AZ36=5,G36,0)</f>
        <v>0</v>
      </c>
      <c r="CA36" s="165">
        <v>1</v>
      </c>
      <c r="CB36" s="165">
        <v>1</v>
      </c>
      <c r="CZ36" s="136">
        <v>0.00057</v>
      </c>
    </row>
    <row r="37" spans="1:15" ht="12.75">
      <c r="A37" s="166"/>
      <c r="B37" s="169"/>
      <c r="C37" s="233" t="s">
        <v>123</v>
      </c>
      <c r="D37" s="234"/>
      <c r="E37" s="170">
        <v>0.8</v>
      </c>
      <c r="F37" s="171"/>
      <c r="G37" s="172"/>
      <c r="M37" s="168" t="s">
        <v>123</v>
      </c>
      <c r="O37" s="158"/>
    </row>
    <row r="38" spans="1:104" ht="12.75">
      <c r="A38" s="159">
        <v>11</v>
      </c>
      <c r="B38" s="160" t="s">
        <v>124</v>
      </c>
      <c r="C38" s="161" t="s">
        <v>125</v>
      </c>
      <c r="D38" s="162" t="s">
        <v>104</v>
      </c>
      <c r="E38" s="163">
        <v>2.4</v>
      </c>
      <c r="F38" s="163">
        <v>2050</v>
      </c>
      <c r="G38" s="164">
        <f>E38*F38</f>
        <v>4920</v>
      </c>
      <c r="O38" s="158">
        <v>2</v>
      </c>
      <c r="AA38" s="136">
        <v>1</v>
      </c>
      <c r="AB38" s="136">
        <v>1</v>
      </c>
      <c r="AC38" s="136">
        <v>1</v>
      </c>
      <c r="AZ38" s="136">
        <v>1</v>
      </c>
      <c r="BA38" s="136">
        <f>IF(AZ38=1,G38,0)</f>
        <v>4920</v>
      </c>
      <c r="BB38" s="136">
        <f>IF(AZ38=2,G38,0)</f>
        <v>0</v>
      </c>
      <c r="BC38" s="136">
        <f>IF(AZ38=3,G38,0)</f>
        <v>0</v>
      </c>
      <c r="BD38" s="136">
        <f>IF(AZ38=4,G38,0)</f>
        <v>0</v>
      </c>
      <c r="BE38" s="136">
        <f>IF(AZ38=5,G38,0)</f>
        <v>0</v>
      </c>
      <c r="CA38" s="165">
        <v>1</v>
      </c>
      <c r="CB38" s="165">
        <v>1</v>
      </c>
      <c r="CZ38" s="136">
        <v>0.00057</v>
      </c>
    </row>
    <row r="39" spans="1:15" ht="12.75">
      <c r="A39" s="166"/>
      <c r="B39" s="169"/>
      <c r="C39" s="233" t="s">
        <v>126</v>
      </c>
      <c r="D39" s="234"/>
      <c r="E39" s="170">
        <v>2.4</v>
      </c>
      <c r="F39" s="171"/>
      <c r="G39" s="172"/>
      <c r="M39" s="168" t="s">
        <v>126</v>
      </c>
      <c r="O39" s="158"/>
    </row>
    <row r="40" spans="1:104" ht="12.75">
      <c r="A40" s="159">
        <v>12</v>
      </c>
      <c r="B40" s="160" t="s">
        <v>127</v>
      </c>
      <c r="C40" s="161" t="s">
        <v>128</v>
      </c>
      <c r="D40" s="162" t="s">
        <v>104</v>
      </c>
      <c r="E40" s="163">
        <v>2.2</v>
      </c>
      <c r="F40" s="163">
        <v>2000</v>
      </c>
      <c r="G40" s="164">
        <f>E40*F40</f>
        <v>4400</v>
      </c>
      <c r="O40" s="158">
        <v>2</v>
      </c>
      <c r="AA40" s="136">
        <v>1</v>
      </c>
      <c r="AB40" s="136">
        <v>1</v>
      </c>
      <c r="AC40" s="136">
        <v>1</v>
      </c>
      <c r="AZ40" s="136">
        <v>1</v>
      </c>
      <c r="BA40" s="136">
        <f>IF(AZ40=1,G40,0)</f>
        <v>4400</v>
      </c>
      <c r="BB40" s="136">
        <f>IF(AZ40=2,G40,0)</f>
        <v>0</v>
      </c>
      <c r="BC40" s="136">
        <f>IF(AZ40=3,G40,0)</f>
        <v>0</v>
      </c>
      <c r="BD40" s="136">
        <f>IF(AZ40=4,G40,0)</f>
        <v>0</v>
      </c>
      <c r="BE40" s="136">
        <f>IF(AZ40=5,G40,0)</f>
        <v>0</v>
      </c>
      <c r="CA40" s="165">
        <v>1</v>
      </c>
      <c r="CB40" s="165">
        <v>1</v>
      </c>
      <c r="CZ40" s="136">
        <v>0.00067</v>
      </c>
    </row>
    <row r="41" spans="1:15" ht="12.75">
      <c r="A41" s="166"/>
      <c r="B41" s="169"/>
      <c r="C41" s="233" t="s">
        <v>129</v>
      </c>
      <c r="D41" s="234"/>
      <c r="E41" s="170">
        <v>2.2</v>
      </c>
      <c r="F41" s="171"/>
      <c r="G41" s="172"/>
      <c r="M41" s="168" t="s">
        <v>129</v>
      </c>
      <c r="O41" s="158"/>
    </row>
    <row r="42" spans="1:104" ht="12.75">
      <c r="A42" s="159">
        <v>13</v>
      </c>
      <c r="B42" s="160" t="s">
        <v>130</v>
      </c>
      <c r="C42" s="161" t="s">
        <v>131</v>
      </c>
      <c r="D42" s="162" t="s">
        <v>104</v>
      </c>
      <c r="E42" s="163">
        <v>0.8</v>
      </c>
      <c r="F42" s="163">
        <v>2200</v>
      </c>
      <c r="G42" s="164">
        <f>E42*F42</f>
        <v>1760</v>
      </c>
      <c r="O42" s="158">
        <v>2</v>
      </c>
      <c r="AA42" s="136">
        <v>1</v>
      </c>
      <c r="AB42" s="136">
        <v>1</v>
      </c>
      <c r="AC42" s="136">
        <v>1</v>
      </c>
      <c r="AZ42" s="136">
        <v>1</v>
      </c>
      <c r="BA42" s="136">
        <f>IF(AZ42=1,G42,0)</f>
        <v>1760</v>
      </c>
      <c r="BB42" s="136">
        <f>IF(AZ42=2,G42,0)</f>
        <v>0</v>
      </c>
      <c r="BC42" s="136">
        <f>IF(AZ42=3,G42,0)</f>
        <v>0</v>
      </c>
      <c r="BD42" s="136">
        <f>IF(AZ42=4,G42,0)</f>
        <v>0</v>
      </c>
      <c r="BE42" s="136">
        <f>IF(AZ42=5,G42,0)</f>
        <v>0</v>
      </c>
      <c r="CA42" s="165">
        <v>1</v>
      </c>
      <c r="CB42" s="165">
        <v>1</v>
      </c>
      <c r="CZ42" s="136">
        <v>0.00076</v>
      </c>
    </row>
    <row r="43" spans="1:15" ht="12.75">
      <c r="A43" s="166"/>
      <c r="B43" s="169"/>
      <c r="C43" s="233" t="s">
        <v>123</v>
      </c>
      <c r="D43" s="234"/>
      <c r="E43" s="170">
        <v>0.8</v>
      </c>
      <c r="F43" s="171"/>
      <c r="G43" s="172"/>
      <c r="M43" s="168" t="s">
        <v>123</v>
      </c>
      <c r="O43" s="158"/>
    </row>
    <row r="44" spans="1:104" ht="12.75">
      <c r="A44" s="159">
        <v>14</v>
      </c>
      <c r="B44" s="160" t="s">
        <v>132</v>
      </c>
      <c r="C44" s="161" t="s">
        <v>133</v>
      </c>
      <c r="D44" s="162" t="s">
        <v>104</v>
      </c>
      <c r="E44" s="163">
        <v>3.8</v>
      </c>
      <c r="F44" s="163">
        <v>2480</v>
      </c>
      <c r="G44" s="164">
        <f>E44*F44</f>
        <v>9424</v>
      </c>
      <c r="O44" s="158">
        <v>2</v>
      </c>
      <c r="AA44" s="136">
        <v>1</v>
      </c>
      <c r="AB44" s="136">
        <v>1</v>
      </c>
      <c r="AC44" s="136">
        <v>1</v>
      </c>
      <c r="AZ44" s="136">
        <v>1</v>
      </c>
      <c r="BA44" s="136">
        <f>IF(AZ44=1,G44,0)</f>
        <v>9424</v>
      </c>
      <c r="BB44" s="136">
        <f>IF(AZ44=2,G44,0)</f>
        <v>0</v>
      </c>
      <c r="BC44" s="136">
        <f>IF(AZ44=3,G44,0)</f>
        <v>0</v>
      </c>
      <c r="BD44" s="136">
        <f>IF(AZ44=4,G44,0)</f>
        <v>0</v>
      </c>
      <c r="BE44" s="136">
        <f>IF(AZ44=5,G44,0)</f>
        <v>0</v>
      </c>
      <c r="CA44" s="165">
        <v>1</v>
      </c>
      <c r="CB44" s="165">
        <v>1</v>
      </c>
      <c r="CZ44" s="136">
        <v>0.00085</v>
      </c>
    </row>
    <row r="45" spans="1:15" ht="12.75">
      <c r="A45" s="166"/>
      <c r="B45" s="169"/>
      <c r="C45" s="233" t="s">
        <v>134</v>
      </c>
      <c r="D45" s="234"/>
      <c r="E45" s="170">
        <v>3.8</v>
      </c>
      <c r="F45" s="171"/>
      <c r="G45" s="172"/>
      <c r="M45" s="168" t="s">
        <v>134</v>
      </c>
      <c r="O45" s="158"/>
    </row>
    <row r="46" spans="1:104" ht="12.75">
      <c r="A46" s="159">
        <v>15</v>
      </c>
      <c r="B46" s="160" t="s">
        <v>135</v>
      </c>
      <c r="C46" s="161" t="s">
        <v>136</v>
      </c>
      <c r="D46" s="162" t="s">
        <v>137</v>
      </c>
      <c r="E46" s="163">
        <v>0.3652</v>
      </c>
      <c r="F46" s="163">
        <v>215</v>
      </c>
      <c r="G46" s="164">
        <f aca="true" t="shared" si="0" ref="G46:G52">E46*F46</f>
        <v>78.518</v>
      </c>
      <c r="O46" s="158">
        <v>2</v>
      </c>
      <c r="AA46" s="136">
        <v>8</v>
      </c>
      <c r="AB46" s="136">
        <v>0</v>
      </c>
      <c r="AC46" s="136">
        <v>3</v>
      </c>
      <c r="AZ46" s="136">
        <v>1</v>
      </c>
      <c r="BA46" s="136">
        <f aca="true" t="shared" si="1" ref="BA46:BA52">IF(AZ46=1,G46,0)</f>
        <v>78.518</v>
      </c>
      <c r="BB46" s="136">
        <f aca="true" t="shared" si="2" ref="BB46:BB52">IF(AZ46=2,G46,0)</f>
        <v>0</v>
      </c>
      <c r="BC46" s="136">
        <f aca="true" t="shared" si="3" ref="BC46:BC52">IF(AZ46=3,G46,0)</f>
        <v>0</v>
      </c>
      <c r="BD46" s="136">
        <f aca="true" t="shared" si="4" ref="BD46:BD52">IF(AZ46=4,G46,0)</f>
        <v>0</v>
      </c>
      <c r="BE46" s="136">
        <f aca="true" t="shared" si="5" ref="BE46:BE52">IF(AZ46=5,G46,0)</f>
        <v>0</v>
      </c>
      <c r="CA46" s="165">
        <v>8</v>
      </c>
      <c r="CB46" s="165">
        <v>0</v>
      </c>
      <c r="CZ46" s="136">
        <v>0</v>
      </c>
    </row>
    <row r="47" spans="1:104" ht="12.75">
      <c r="A47" s="159">
        <v>16</v>
      </c>
      <c r="B47" s="160" t="s">
        <v>138</v>
      </c>
      <c r="C47" s="161" t="s">
        <v>139</v>
      </c>
      <c r="D47" s="162" t="s">
        <v>137</v>
      </c>
      <c r="E47" s="163">
        <v>0.3652</v>
      </c>
      <c r="F47" s="163">
        <v>262</v>
      </c>
      <c r="G47" s="164">
        <f t="shared" si="0"/>
        <v>95.6824</v>
      </c>
      <c r="O47" s="158">
        <v>2</v>
      </c>
      <c r="AA47" s="136">
        <v>8</v>
      </c>
      <c r="AB47" s="136">
        <v>0</v>
      </c>
      <c r="AC47" s="136">
        <v>3</v>
      </c>
      <c r="AZ47" s="136">
        <v>1</v>
      </c>
      <c r="BA47" s="136">
        <f t="shared" si="1"/>
        <v>95.6824</v>
      </c>
      <c r="BB47" s="136">
        <f t="shared" si="2"/>
        <v>0</v>
      </c>
      <c r="BC47" s="136">
        <f t="shared" si="3"/>
        <v>0</v>
      </c>
      <c r="BD47" s="136">
        <f t="shared" si="4"/>
        <v>0</v>
      </c>
      <c r="BE47" s="136">
        <f t="shared" si="5"/>
        <v>0</v>
      </c>
      <c r="CA47" s="165">
        <v>8</v>
      </c>
      <c r="CB47" s="165">
        <v>0</v>
      </c>
      <c r="CZ47" s="136">
        <v>0</v>
      </c>
    </row>
    <row r="48" spans="1:104" ht="12.75">
      <c r="A48" s="159">
        <v>17</v>
      </c>
      <c r="B48" s="160" t="s">
        <v>140</v>
      </c>
      <c r="C48" s="161" t="s">
        <v>141</v>
      </c>
      <c r="D48" s="162" t="s">
        <v>137</v>
      </c>
      <c r="E48" s="163">
        <v>3.652</v>
      </c>
      <c r="F48" s="163">
        <v>14.8</v>
      </c>
      <c r="G48" s="164">
        <f t="shared" si="0"/>
        <v>54.049600000000005</v>
      </c>
      <c r="O48" s="158">
        <v>2</v>
      </c>
      <c r="AA48" s="136">
        <v>8</v>
      </c>
      <c r="AB48" s="136">
        <v>0</v>
      </c>
      <c r="AC48" s="136">
        <v>3</v>
      </c>
      <c r="AZ48" s="136">
        <v>1</v>
      </c>
      <c r="BA48" s="136">
        <f t="shared" si="1"/>
        <v>54.049600000000005</v>
      </c>
      <c r="BB48" s="136">
        <f t="shared" si="2"/>
        <v>0</v>
      </c>
      <c r="BC48" s="136">
        <f t="shared" si="3"/>
        <v>0</v>
      </c>
      <c r="BD48" s="136">
        <f t="shared" si="4"/>
        <v>0</v>
      </c>
      <c r="BE48" s="136">
        <f t="shared" si="5"/>
        <v>0</v>
      </c>
      <c r="CA48" s="165">
        <v>8</v>
      </c>
      <c r="CB48" s="165">
        <v>0</v>
      </c>
      <c r="CZ48" s="136">
        <v>0</v>
      </c>
    </row>
    <row r="49" spans="1:104" ht="12.75">
      <c r="A49" s="159">
        <v>18</v>
      </c>
      <c r="B49" s="160" t="s">
        <v>142</v>
      </c>
      <c r="C49" s="161" t="s">
        <v>143</v>
      </c>
      <c r="D49" s="162" t="s">
        <v>137</v>
      </c>
      <c r="E49" s="163">
        <v>0.3652</v>
      </c>
      <c r="F49" s="163">
        <v>217</v>
      </c>
      <c r="G49" s="164">
        <f t="shared" si="0"/>
        <v>79.2484</v>
      </c>
      <c r="O49" s="158">
        <v>2</v>
      </c>
      <c r="AA49" s="136">
        <v>8</v>
      </c>
      <c r="AB49" s="136">
        <v>0</v>
      </c>
      <c r="AC49" s="136">
        <v>3</v>
      </c>
      <c r="AZ49" s="136">
        <v>1</v>
      </c>
      <c r="BA49" s="136">
        <f t="shared" si="1"/>
        <v>79.2484</v>
      </c>
      <c r="BB49" s="136">
        <f t="shared" si="2"/>
        <v>0</v>
      </c>
      <c r="BC49" s="136">
        <f t="shared" si="3"/>
        <v>0</v>
      </c>
      <c r="BD49" s="136">
        <f t="shared" si="4"/>
        <v>0</v>
      </c>
      <c r="BE49" s="136">
        <f t="shared" si="5"/>
        <v>0</v>
      </c>
      <c r="CA49" s="165">
        <v>8</v>
      </c>
      <c r="CB49" s="165">
        <v>0</v>
      </c>
      <c r="CZ49" s="136">
        <v>0</v>
      </c>
    </row>
    <row r="50" spans="1:104" ht="12.75">
      <c r="A50" s="159">
        <v>19</v>
      </c>
      <c r="B50" s="160" t="s">
        <v>144</v>
      </c>
      <c r="C50" s="161" t="s">
        <v>145</v>
      </c>
      <c r="D50" s="162" t="s">
        <v>137</v>
      </c>
      <c r="E50" s="163">
        <v>0.3652</v>
      </c>
      <c r="F50" s="163">
        <v>24.2</v>
      </c>
      <c r="G50" s="164">
        <f t="shared" si="0"/>
        <v>8.83784</v>
      </c>
      <c r="O50" s="158">
        <v>2</v>
      </c>
      <c r="AA50" s="136">
        <v>8</v>
      </c>
      <c r="AB50" s="136">
        <v>0</v>
      </c>
      <c r="AC50" s="136">
        <v>3</v>
      </c>
      <c r="AZ50" s="136">
        <v>1</v>
      </c>
      <c r="BA50" s="136">
        <f t="shared" si="1"/>
        <v>8.83784</v>
      </c>
      <c r="BB50" s="136">
        <f t="shared" si="2"/>
        <v>0</v>
      </c>
      <c r="BC50" s="136">
        <f t="shared" si="3"/>
        <v>0</v>
      </c>
      <c r="BD50" s="136">
        <f t="shared" si="4"/>
        <v>0</v>
      </c>
      <c r="BE50" s="136">
        <f t="shared" si="5"/>
        <v>0</v>
      </c>
      <c r="CA50" s="165">
        <v>8</v>
      </c>
      <c r="CB50" s="165">
        <v>0</v>
      </c>
      <c r="CZ50" s="136">
        <v>0</v>
      </c>
    </row>
    <row r="51" spans="1:104" ht="12.75">
      <c r="A51" s="159">
        <v>20</v>
      </c>
      <c r="B51" s="160" t="s">
        <v>146</v>
      </c>
      <c r="C51" s="161" t="s">
        <v>147</v>
      </c>
      <c r="D51" s="162" t="s">
        <v>137</v>
      </c>
      <c r="E51" s="163">
        <v>0.3652</v>
      </c>
      <c r="F51" s="163">
        <v>130</v>
      </c>
      <c r="G51" s="164">
        <f t="shared" si="0"/>
        <v>47.476000000000006</v>
      </c>
      <c r="O51" s="158">
        <v>2</v>
      </c>
      <c r="AA51" s="136">
        <v>8</v>
      </c>
      <c r="AB51" s="136">
        <v>0</v>
      </c>
      <c r="AC51" s="136">
        <v>3</v>
      </c>
      <c r="AZ51" s="136">
        <v>1</v>
      </c>
      <c r="BA51" s="136">
        <f t="shared" si="1"/>
        <v>47.476000000000006</v>
      </c>
      <c r="BB51" s="136">
        <f t="shared" si="2"/>
        <v>0</v>
      </c>
      <c r="BC51" s="136">
        <f t="shared" si="3"/>
        <v>0</v>
      </c>
      <c r="BD51" s="136">
        <f t="shared" si="4"/>
        <v>0</v>
      </c>
      <c r="BE51" s="136">
        <f t="shared" si="5"/>
        <v>0</v>
      </c>
      <c r="CA51" s="165">
        <v>8</v>
      </c>
      <c r="CB51" s="165">
        <v>0</v>
      </c>
      <c r="CZ51" s="136">
        <v>0</v>
      </c>
    </row>
    <row r="52" spans="1:104" ht="12.75">
      <c r="A52" s="159">
        <v>21</v>
      </c>
      <c r="B52" s="160" t="s">
        <v>148</v>
      </c>
      <c r="C52" s="161" t="s">
        <v>149</v>
      </c>
      <c r="D52" s="162" t="s">
        <v>137</v>
      </c>
      <c r="E52" s="163">
        <v>0.3652</v>
      </c>
      <c r="F52" s="163">
        <v>350</v>
      </c>
      <c r="G52" s="164">
        <f t="shared" si="0"/>
        <v>127.82000000000001</v>
      </c>
      <c r="O52" s="158">
        <v>2</v>
      </c>
      <c r="AA52" s="136">
        <v>8</v>
      </c>
      <c r="AB52" s="136">
        <v>0</v>
      </c>
      <c r="AC52" s="136">
        <v>3</v>
      </c>
      <c r="AZ52" s="136">
        <v>1</v>
      </c>
      <c r="BA52" s="136">
        <f t="shared" si="1"/>
        <v>127.82000000000001</v>
      </c>
      <c r="BB52" s="136">
        <f t="shared" si="2"/>
        <v>0</v>
      </c>
      <c r="BC52" s="136">
        <f t="shared" si="3"/>
        <v>0</v>
      </c>
      <c r="BD52" s="136">
        <f t="shared" si="4"/>
        <v>0</v>
      </c>
      <c r="BE52" s="136">
        <f t="shared" si="5"/>
        <v>0</v>
      </c>
      <c r="CA52" s="165">
        <v>8</v>
      </c>
      <c r="CB52" s="165">
        <v>0</v>
      </c>
      <c r="CZ52" s="136">
        <v>0</v>
      </c>
    </row>
    <row r="53" spans="1:57" ht="12.75">
      <c r="A53" s="173"/>
      <c r="B53" s="174" t="s">
        <v>74</v>
      </c>
      <c r="C53" s="175" t="str">
        <f>CONCATENATE(B35," ",C35)</f>
        <v>97 Prorážení otvorů</v>
      </c>
      <c r="D53" s="176"/>
      <c r="E53" s="177"/>
      <c r="F53" s="178"/>
      <c r="G53" s="179">
        <f>SUM(G35:G52)</f>
        <v>22611.63224</v>
      </c>
      <c r="O53" s="158">
        <v>4</v>
      </c>
      <c r="BA53" s="180">
        <f>SUM(BA35:BA52)</f>
        <v>22611.63224</v>
      </c>
      <c r="BB53" s="180">
        <f>SUM(BB35:BB52)</f>
        <v>0</v>
      </c>
      <c r="BC53" s="180">
        <f>SUM(BC35:BC52)</f>
        <v>0</v>
      </c>
      <c r="BD53" s="180">
        <f>SUM(BD35:BD52)</f>
        <v>0</v>
      </c>
      <c r="BE53" s="180">
        <f>SUM(BE35:BE52)</f>
        <v>0</v>
      </c>
    </row>
    <row r="54" spans="1:15" ht="12.75">
      <c r="A54" s="151" t="s">
        <v>73</v>
      </c>
      <c r="B54" s="152" t="s">
        <v>150</v>
      </c>
      <c r="C54" s="153" t="s">
        <v>151</v>
      </c>
      <c r="D54" s="154"/>
      <c r="E54" s="155"/>
      <c r="F54" s="155"/>
      <c r="G54" s="156"/>
      <c r="H54" s="157"/>
      <c r="I54" s="157"/>
      <c r="O54" s="158">
        <v>1</v>
      </c>
    </row>
    <row r="55" spans="1:104" ht="12.75">
      <c r="A55" s="159">
        <v>22</v>
      </c>
      <c r="B55" s="160" t="s">
        <v>152</v>
      </c>
      <c r="C55" s="161" t="s">
        <v>153</v>
      </c>
      <c r="D55" s="162" t="s">
        <v>137</v>
      </c>
      <c r="E55" s="163">
        <v>2.22093</v>
      </c>
      <c r="F55" s="163">
        <v>745</v>
      </c>
      <c r="G55" s="164">
        <f>E55*F55</f>
        <v>1654.59285</v>
      </c>
      <c r="O55" s="158">
        <v>2</v>
      </c>
      <c r="AA55" s="136">
        <v>7</v>
      </c>
      <c r="AB55" s="136">
        <v>1</v>
      </c>
      <c r="AC55" s="136">
        <v>2</v>
      </c>
      <c r="AZ55" s="136">
        <v>1</v>
      </c>
      <c r="BA55" s="136">
        <f>IF(AZ55=1,G55,0)</f>
        <v>1654.59285</v>
      </c>
      <c r="BB55" s="136">
        <f>IF(AZ55=2,G55,0)</f>
        <v>0</v>
      </c>
      <c r="BC55" s="136">
        <f>IF(AZ55=3,G55,0)</f>
        <v>0</v>
      </c>
      <c r="BD55" s="136">
        <f>IF(AZ55=4,G55,0)</f>
        <v>0</v>
      </c>
      <c r="BE55" s="136">
        <f>IF(AZ55=5,G55,0)</f>
        <v>0</v>
      </c>
      <c r="CA55" s="165">
        <v>7</v>
      </c>
      <c r="CB55" s="165">
        <v>1</v>
      </c>
      <c r="CZ55" s="136">
        <v>0</v>
      </c>
    </row>
    <row r="56" spans="1:57" ht="12.75">
      <c r="A56" s="173"/>
      <c r="B56" s="174" t="s">
        <v>74</v>
      </c>
      <c r="C56" s="175" t="str">
        <f>CONCATENATE(B54," ",C54)</f>
        <v>99 Staveništní přesun hmot</v>
      </c>
      <c r="D56" s="176"/>
      <c r="E56" s="177"/>
      <c r="F56" s="178"/>
      <c r="G56" s="179">
        <f>SUM(G54:G55)</f>
        <v>1654.59285</v>
      </c>
      <c r="O56" s="158">
        <v>4</v>
      </c>
      <c r="BA56" s="180">
        <f>SUM(BA54:BA55)</f>
        <v>1654.59285</v>
      </c>
      <c r="BB56" s="180">
        <f>SUM(BB54:BB55)</f>
        <v>0</v>
      </c>
      <c r="BC56" s="180">
        <f>SUM(BC54:BC55)</f>
        <v>0</v>
      </c>
      <c r="BD56" s="180">
        <f>SUM(BD54:BD55)</f>
        <v>0</v>
      </c>
      <c r="BE56" s="180">
        <f>SUM(BE54:BE55)</f>
        <v>0</v>
      </c>
    </row>
    <row r="57" spans="1:15" ht="12.75">
      <c r="A57" s="151" t="s">
        <v>73</v>
      </c>
      <c r="B57" s="152" t="s">
        <v>154</v>
      </c>
      <c r="C57" s="153" t="s">
        <v>155</v>
      </c>
      <c r="D57" s="154"/>
      <c r="E57" s="155"/>
      <c r="F57" s="155"/>
      <c r="G57" s="156"/>
      <c r="H57" s="157"/>
      <c r="I57" s="157"/>
      <c r="O57" s="158">
        <v>1</v>
      </c>
    </row>
    <row r="58" spans="1:104" ht="22.5">
      <c r="A58" s="159">
        <v>23</v>
      </c>
      <c r="B58" s="160" t="s">
        <v>156</v>
      </c>
      <c r="C58" s="161" t="s">
        <v>157</v>
      </c>
      <c r="D58" s="162" t="s">
        <v>104</v>
      </c>
      <c r="E58" s="163">
        <v>4</v>
      </c>
      <c r="F58" s="163">
        <v>65.8</v>
      </c>
      <c r="G58" s="164">
        <f aca="true" t="shared" si="6" ref="G58:G70">E58*F58</f>
        <v>263.2</v>
      </c>
      <c r="O58" s="158">
        <v>2</v>
      </c>
      <c r="AA58" s="136">
        <v>1</v>
      </c>
      <c r="AB58" s="136">
        <v>7</v>
      </c>
      <c r="AC58" s="136">
        <v>7</v>
      </c>
      <c r="AZ58" s="136">
        <v>2</v>
      </c>
      <c r="BA58" s="136">
        <f aca="true" t="shared" si="7" ref="BA58:BA70">IF(AZ58=1,G58,0)</f>
        <v>0</v>
      </c>
      <c r="BB58" s="136">
        <f aca="true" t="shared" si="8" ref="BB58:BB70">IF(AZ58=2,G58,0)</f>
        <v>263.2</v>
      </c>
      <c r="BC58" s="136">
        <f aca="true" t="shared" si="9" ref="BC58:BC70">IF(AZ58=3,G58,0)</f>
        <v>0</v>
      </c>
      <c r="BD58" s="136">
        <f aca="true" t="shared" si="10" ref="BD58:BD70">IF(AZ58=4,G58,0)</f>
        <v>0</v>
      </c>
      <c r="BE58" s="136">
        <f aca="true" t="shared" si="11" ref="BE58:BE70">IF(AZ58=5,G58,0)</f>
        <v>0</v>
      </c>
      <c r="CA58" s="165">
        <v>1</v>
      </c>
      <c r="CB58" s="165">
        <v>7</v>
      </c>
      <c r="CZ58" s="136">
        <v>1E-05</v>
      </c>
    </row>
    <row r="59" spans="1:104" ht="22.5">
      <c r="A59" s="159">
        <v>24</v>
      </c>
      <c r="B59" s="160" t="s">
        <v>158</v>
      </c>
      <c r="C59" s="161" t="s">
        <v>159</v>
      </c>
      <c r="D59" s="162" t="s">
        <v>104</v>
      </c>
      <c r="E59" s="163">
        <v>2.5</v>
      </c>
      <c r="F59" s="163">
        <v>68.4</v>
      </c>
      <c r="G59" s="164">
        <f t="shared" si="6"/>
        <v>171</v>
      </c>
      <c r="O59" s="158">
        <v>2</v>
      </c>
      <c r="AA59" s="136">
        <v>1</v>
      </c>
      <c r="AB59" s="136">
        <v>7</v>
      </c>
      <c r="AC59" s="136">
        <v>7</v>
      </c>
      <c r="AZ59" s="136">
        <v>2</v>
      </c>
      <c r="BA59" s="136">
        <f t="shared" si="7"/>
        <v>0</v>
      </c>
      <c r="BB59" s="136">
        <f t="shared" si="8"/>
        <v>171</v>
      </c>
      <c r="BC59" s="136">
        <f t="shared" si="9"/>
        <v>0</v>
      </c>
      <c r="BD59" s="136">
        <f t="shared" si="10"/>
        <v>0</v>
      </c>
      <c r="BE59" s="136">
        <f t="shared" si="11"/>
        <v>0</v>
      </c>
      <c r="CA59" s="165">
        <v>1</v>
      </c>
      <c r="CB59" s="165">
        <v>7</v>
      </c>
      <c r="CZ59" s="136">
        <v>2E-05</v>
      </c>
    </row>
    <row r="60" spans="1:104" ht="22.5">
      <c r="A60" s="159">
        <v>25</v>
      </c>
      <c r="B60" s="160" t="s">
        <v>160</v>
      </c>
      <c r="C60" s="161" t="s">
        <v>161</v>
      </c>
      <c r="D60" s="162" t="s">
        <v>104</v>
      </c>
      <c r="E60" s="163">
        <v>5.5</v>
      </c>
      <c r="F60" s="163">
        <v>71.6</v>
      </c>
      <c r="G60" s="164">
        <f t="shared" si="6"/>
        <v>393.79999999999995</v>
      </c>
      <c r="O60" s="158">
        <v>2</v>
      </c>
      <c r="AA60" s="136">
        <v>1</v>
      </c>
      <c r="AB60" s="136">
        <v>7</v>
      </c>
      <c r="AC60" s="136">
        <v>7</v>
      </c>
      <c r="AZ60" s="136">
        <v>2</v>
      </c>
      <c r="BA60" s="136">
        <f t="shared" si="7"/>
        <v>0</v>
      </c>
      <c r="BB60" s="136">
        <f t="shared" si="8"/>
        <v>393.79999999999995</v>
      </c>
      <c r="BC60" s="136">
        <f t="shared" si="9"/>
        <v>0</v>
      </c>
      <c r="BD60" s="136">
        <f t="shared" si="10"/>
        <v>0</v>
      </c>
      <c r="BE60" s="136">
        <f t="shared" si="11"/>
        <v>0</v>
      </c>
      <c r="CA60" s="165">
        <v>1</v>
      </c>
      <c r="CB60" s="165">
        <v>7</v>
      </c>
      <c r="CZ60" s="136">
        <v>3E-05</v>
      </c>
    </row>
    <row r="61" spans="1:104" ht="22.5">
      <c r="A61" s="159">
        <v>26</v>
      </c>
      <c r="B61" s="160" t="s">
        <v>162</v>
      </c>
      <c r="C61" s="161" t="s">
        <v>163</v>
      </c>
      <c r="D61" s="162" t="s">
        <v>104</v>
      </c>
      <c r="E61" s="163">
        <v>14</v>
      </c>
      <c r="F61" s="163">
        <v>79.6</v>
      </c>
      <c r="G61" s="164">
        <f t="shared" si="6"/>
        <v>1114.3999999999999</v>
      </c>
      <c r="O61" s="158">
        <v>2</v>
      </c>
      <c r="AA61" s="136">
        <v>1</v>
      </c>
      <c r="AB61" s="136">
        <v>7</v>
      </c>
      <c r="AC61" s="136">
        <v>7</v>
      </c>
      <c r="AZ61" s="136">
        <v>2</v>
      </c>
      <c r="BA61" s="136">
        <f t="shared" si="7"/>
        <v>0</v>
      </c>
      <c r="BB61" s="136">
        <f t="shared" si="8"/>
        <v>1114.3999999999999</v>
      </c>
      <c r="BC61" s="136">
        <f t="shared" si="9"/>
        <v>0</v>
      </c>
      <c r="BD61" s="136">
        <f t="shared" si="10"/>
        <v>0</v>
      </c>
      <c r="BE61" s="136">
        <f t="shared" si="11"/>
        <v>0</v>
      </c>
      <c r="CA61" s="165">
        <v>1</v>
      </c>
      <c r="CB61" s="165">
        <v>7</v>
      </c>
      <c r="CZ61" s="136">
        <v>4E-05</v>
      </c>
    </row>
    <row r="62" spans="1:104" ht="22.5">
      <c r="A62" s="159">
        <v>27</v>
      </c>
      <c r="B62" s="160" t="s">
        <v>164</v>
      </c>
      <c r="C62" s="161" t="s">
        <v>165</v>
      </c>
      <c r="D62" s="162" t="s">
        <v>104</v>
      </c>
      <c r="E62" s="163">
        <v>28</v>
      </c>
      <c r="F62" s="163">
        <v>94.9</v>
      </c>
      <c r="G62" s="164">
        <f t="shared" si="6"/>
        <v>2657.2000000000003</v>
      </c>
      <c r="O62" s="158">
        <v>2</v>
      </c>
      <c r="AA62" s="136">
        <v>1</v>
      </c>
      <c r="AB62" s="136">
        <v>7</v>
      </c>
      <c r="AC62" s="136">
        <v>7</v>
      </c>
      <c r="AZ62" s="136">
        <v>2</v>
      </c>
      <c r="BA62" s="136">
        <f t="shared" si="7"/>
        <v>0</v>
      </c>
      <c r="BB62" s="136">
        <f t="shared" si="8"/>
        <v>2657.2000000000003</v>
      </c>
      <c r="BC62" s="136">
        <f t="shared" si="9"/>
        <v>0</v>
      </c>
      <c r="BD62" s="136">
        <f t="shared" si="10"/>
        <v>0</v>
      </c>
      <c r="BE62" s="136">
        <f t="shared" si="11"/>
        <v>0</v>
      </c>
      <c r="CA62" s="165">
        <v>1</v>
      </c>
      <c r="CB62" s="165">
        <v>7</v>
      </c>
      <c r="CZ62" s="136">
        <v>9E-05</v>
      </c>
    </row>
    <row r="63" spans="1:104" ht="22.5">
      <c r="A63" s="159">
        <v>28</v>
      </c>
      <c r="B63" s="160" t="s">
        <v>166</v>
      </c>
      <c r="C63" s="161" t="s">
        <v>167</v>
      </c>
      <c r="D63" s="162" t="s">
        <v>104</v>
      </c>
      <c r="E63" s="163">
        <v>49</v>
      </c>
      <c r="F63" s="163">
        <v>103</v>
      </c>
      <c r="G63" s="164">
        <f t="shared" si="6"/>
        <v>5047</v>
      </c>
      <c r="O63" s="158">
        <v>2</v>
      </c>
      <c r="AA63" s="136">
        <v>1</v>
      </c>
      <c r="AB63" s="136">
        <v>7</v>
      </c>
      <c r="AC63" s="136">
        <v>7</v>
      </c>
      <c r="AZ63" s="136">
        <v>2</v>
      </c>
      <c r="BA63" s="136">
        <f t="shared" si="7"/>
        <v>0</v>
      </c>
      <c r="BB63" s="136">
        <f t="shared" si="8"/>
        <v>5047</v>
      </c>
      <c r="BC63" s="136">
        <f t="shared" si="9"/>
        <v>0</v>
      </c>
      <c r="BD63" s="136">
        <f t="shared" si="10"/>
        <v>0</v>
      </c>
      <c r="BE63" s="136">
        <f t="shared" si="11"/>
        <v>0</v>
      </c>
      <c r="CA63" s="165">
        <v>1</v>
      </c>
      <c r="CB63" s="165">
        <v>7</v>
      </c>
      <c r="CZ63" s="136">
        <v>0.00011</v>
      </c>
    </row>
    <row r="64" spans="1:104" ht="22.5">
      <c r="A64" s="159">
        <v>29</v>
      </c>
      <c r="B64" s="160" t="s">
        <v>168</v>
      </c>
      <c r="C64" s="161" t="s">
        <v>169</v>
      </c>
      <c r="D64" s="162" t="s">
        <v>104</v>
      </c>
      <c r="E64" s="163">
        <v>3</v>
      </c>
      <c r="F64" s="163">
        <v>109</v>
      </c>
      <c r="G64" s="164">
        <f t="shared" si="6"/>
        <v>327</v>
      </c>
      <c r="O64" s="158">
        <v>2</v>
      </c>
      <c r="AA64" s="136">
        <v>1</v>
      </c>
      <c r="AB64" s="136">
        <v>7</v>
      </c>
      <c r="AC64" s="136">
        <v>7</v>
      </c>
      <c r="AZ64" s="136">
        <v>2</v>
      </c>
      <c r="BA64" s="136">
        <f t="shared" si="7"/>
        <v>0</v>
      </c>
      <c r="BB64" s="136">
        <f t="shared" si="8"/>
        <v>327</v>
      </c>
      <c r="BC64" s="136">
        <f t="shared" si="9"/>
        <v>0</v>
      </c>
      <c r="BD64" s="136">
        <f t="shared" si="10"/>
        <v>0</v>
      </c>
      <c r="BE64" s="136">
        <f t="shared" si="11"/>
        <v>0</v>
      </c>
      <c r="CA64" s="165">
        <v>1</v>
      </c>
      <c r="CB64" s="165">
        <v>7</v>
      </c>
      <c r="CZ64" s="136">
        <v>0.00012</v>
      </c>
    </row>
    <row r="65" spans="1:104" ht="22.5">
      <c r="A65" s="159">
        <v>30</v>
      </c>
      <c r="B65" s="160" t="s">
        <v>170</v>
      </c>
      <c r="C65" s="161" t="s">
        <v>171</v>
      </c>
      <c r="D65" s="162" t="s">
        <v>104</v>
      </c>
      <c r="E65" s="163">
        <v>24</v>
      </c>
      <c r="F65" s="163">
        <v>114.5</v>
      </c>
      <c r="G65" s="164">
        <f t="shared" si="6"/>
        <v>2748</v>
      </c>
      <c r="O65" s="158">
        <v>2</v>
      </c>
      <c r="AA65" s="136">
        <v>1</v>
      </c>
      <c r="AB65" s="136">
        <v>7</v>
      </c>
      <c r="AC65" s="136">
        <v>7</v>
      </c>
      <c r="AZ65" s="136">
        <v>2</v>
      </c>
      <c r="BA65" s="136">
        <f t="shared" si="7"/>
        <v>0</v>
      </c>
      <c r="BB65" s="136">
        <f t="shared" si="8"/>
        <v>2748</v>
      </c>
      <c r="BC65" s="136">
        <f t="shared" si="9"/>
        <v>0</v>
      </c>
      <c r="BD65" s="136">
        <f t="shared" si="10"/>
        <v>0</v>
      </c>
      <c r="BE65" s="136">
        <f t="shared" si="11"/>
        <v>0</v>
      </c>
      <c r="CA65" s="165">
        <v>1</v>
      </c>
      <c r="CB65" s="165">
        <v>7</v>
      </c>
      <c r="CZ65" s="136">
        <v>0.00012</v>
      </c>
    </row>
    <row r="66" spans="1:104" ht="22.5">
      <c r="A66" s="159">
        <v>31</v>
      </c>
      <c r="B66" s="160" t="s">
        <v>172</v>
      </c>
      <c r="C66" s="161" t="s">
        <v>173</v>
      </c>
      <c r="D66" s="162" t="s">
        <v>104</v>
      </c>
      <c r="E66" s="163">
        <v>29</v>
      </c>
      <c r="F66" s="163">
        <v>139</v>
      </c>
      <c r="G66" s="164">
        <f t="shared" si="6"/>
        <v>4031</v>
      </c>
      <c r="O66" s="158">
        <v>2</v>
      </c>
      <c r="AA66" s="136">
        <v>1</v>
      </c>
      <c r="AB66" s="136">
        <v>7</v>
      </c>
      <c r="AC66" s="136">
        <v>7</v>
      </c>
      <c r="AZ66" s="136">
        <v>2</v>
      </c>
      <c r="BA66" s="136">
        <f t="shared" si="7"/>
        <v>0</v>
      </c>
      <c r="BB66" s="136">
        <f t="shared" si="8"/>
        <v>4031</v>
      </c>
      <c r="BC66" s="136">
        <f t="shared" si="9"/>
        <v>0</v>
      </c>
      <c r="BD66" s="136">
        <f t="shared" si="10"/>
        <v>0</v>
      </c>
      <c r="BE66" s="136">
        <f t="shared" si="11"/>
        <v>0</v>
      </c>
      <c r="CA66" s="165">
        <v>1</v>
      </c>
      <c r="CB66" s="165">
        <v>7</v>
      </c>
      <c r="CZ66" s="136">
        <v>0.00022</v>
      </c>
    </row>
    <row r="67" spans="1:104" ht="22.5">
      <c r="A67" s="159">
        <v>32</v>
      </c>
      <c r="B67" s="160" t="s">
        <v>174</v>
      </c>
      <c r="C67" s="161" t="s">
        <v>175</v>
      </c>
      <c r="D67" s="162" t="s">
        <v>104</v>
      </c>
      <c r="E67" s="163">
        <v>2</v>
      </c>
      <c r="F67" s="163">
        <v>187.5</v>
      </c>
      <c r="G67" s="164">
        <f t="shared" si="6"/>
        <v>375</v>
      </c>
      <c r="O67" s="158">
        <v>2</v>
      </c>
      <c r="AA67" s="136">
        <v>1</v>
      </c>
      <c r="AB67" s="136">
        <v>7</v>
      </c>
      <c r="AC67" s="136">
        <v>7</v>
      </c>
      <c r="AZ67" s="136">
        <v>2</v>
      </c>
      <c r="BA67" s="136">
        <f t="shared" si="7"/>
        <v>0</v>
      </c>
      <c r="BB67" s="136">
        <f t="shared" si="8"/>
        <v>375</v>
      </c>
      <c r="BC67" s="136">
        <f t="shared" si="9"/>
        <v>0</v>
      </c>
      <c r="BD67" s="136">
        <f t="shared" si="10"/>
        <v>0</v>
      </c>
      <c r="BE67" s="136">
        <f t="shared" si="11"/>
        <v>0</v>
      </c>
      <c r="CA67" s="165">
        <v>1</v>
      </c>
      <c r="CB67" s="165">
        <v>7</v>
      </c>
      <c r="CZ67" s="136">
        <v>0.00026</v>
      </c>
    </row>
    <row r="68" spans="1:104" ht="12.75">
      <c r="A68" s="159">
        <v>33</v>
      </c>
      <c r="B68" s="160" t="s">
        <v>176</v>
      </c>
      <c r="C68" s="161" t="s">
        <v>177</v>
      </c>
      <c r="D68" s="162" t="s">
        <v>104</v>
      </c>
      <c r="E68" s="163">
        <v>149</v>
      </c>
      <c r="F68" s="163">
        <v>18.3</v>
      </c>
      <c r="G68" s="164">
        <f t="shared" si="6"/>
        <v>2726.7000000000003</v>
      </c>
      <c r="O68" s="158">
        <v>2</v>
      </c>
      <c r="AA68" s="136">
        <v>1</v>
      </c>
      <c r="AB68" s="136">
        <v>7</v>
      </c>
      <c r="AC68" s="136">
        <v>7</v>
      </c>
      <c r="AZ68" s="136">
        <v>2</v>
      </c>
      <c r="BA68" s="136">
        <f t="shared" si="7"/>
        <v>0</v>
      </c>
      <c r="BB68" s="136">
        <f t="shared" si="8"/>
        <v>2726.7000000000003</v>
      </c>
      <c r="BC68" s="136">
        <f t="shared" si="9"/>
        <v>0</v>
      </c>
      <c r="BD68" s="136">
        <f t="shared" si="10"/>
        <v>0</v>
      </c>
      <c r="BE68" s="136">
        <f t="shared" si="11"/>
        <v>0</v>
      </c>
      <c r="CA68" s="165">
        <v>1</v>
      </c>
      <c r="CB68" s="165">
        <v>7</v>
      </c>
      <c r="CZ68" s="136">
        <v>0</v>
      </c>
    </row>
    <row r="69" spans="1:104" ht="12.75">
      <c r="A69" s="159">
        <v>34</v>
      </c>
      <c r="B69" s="160" t="s">
        <v>178</v>
      </c>
      <c r="C69" s="161" t="s">
        <v>179</v>
      </c>
      <c r="D69" s="162" t="s">
        <v>104</v>
      </c>
      <c r="E69" s="163">
        <v>99</v>
      </c>
      <c r="F69" s="163">
        <v>55.1</v>
      </c>
      <c r="G69" s="164">
        <f t="shared" si="6"/>
        <v>5454.900000000001</v>
      </c>
      <c r="O69" s="158">
        <v>2</v>
      </c>
      <c r="AA69" s="136">
        <v>1</v>
      </c>
      <c r="AB69" s="136">
        <v>7</v>
      </c>
      <c r="AC69" s="136">
        <v>7</v>
      </c>
      <c r="AZ69" s="136">
        <v>2</v>
      </c>
      <c r="BA69" s="136">
        <f t="shared" si="7"/>
        <v>0</v>
      </c>
      <c r="BB69" s="136">
        <f t="shared" si="8"/>
        <v>5454.900000000001</v>
      </c>
      <c r="BC69" s="136">
        <f t="shared" si="9"/>
        <v>0</v>
      </c>
      <c r="BD69" s="136">
        <f t="shared" si="10"/>
        <v>0</v>
      </c>
      <c r="BE69" s="136">
        <f t="shared" si="11"/>
        <v>0</v>
      </c>
      <c r="CA69" s="165">
        <v>1</v>
      </c>
      <c r="CB69" s="165">
        <v>7</v>
      </c>
      <c r="CZ69" s="136">
        <v>0</v>
      </c>
    </row>
    <row r="70" spans="1:104" ht="12.75">
      <c r="A70" s="159">
        <v>35</v>
      </c>
      <c r="B70" s="160" t="s">
        <v>180</v>
      </c>
      <c r="C70" s="161" t="s">
        <v>181</v>
      </c>
      <c r="D70" s="162" t="s">
        <v>61</v>
      </c>
      <c r="E70" s="163">
        <v>253.092</v>
      </c>
      <c r="F70" s="163">
        <v>1.9</v>
      </c>
      <c r="G70" s="164">
        <f t="shared" si="6"/>
        <v>480.8748</v>
      </c>
      <c r="O70" s="158">
        <v>2</v>
      </c>
      <c r="AA70" s="136">
        <v>7</v>
      </c>
      <c r="AB70" s="136">
        <v>1002</v>
      </c>
      <c r="AC70" s="136">
        <v>5</v>
      </c>
      <c r="AZ70" s="136">
        <v>2</v>
      </c>
      <c r="BA70" s="136">
        <f t="shared" si="7"/>
        <v>0</v>
      </c>
      <c r="BB70" s="136">
        <f t="shared" si="8"/>
        <v>480.8748</v>
      </c>
      <c r="BC70" s="136">
        <f t="shared" si="9"/>
        <v>0</v>
      </c>
      <c r="BD70" s="136">
        <f t="shared" si="10"/>
        <v>0</v>
      </c>
      <c r="BE70" s="136">
        <f t="shared" si="11"/>
        <v>0</v>
      </c>
      <c r="CA70" s="165">
        <v>7</v>
      </c>
      <c r="CB70" s="165">
        <v>1002</v>
      </c>
      <c r="CZ70" s="136">
        <v>0</v>
      </c>
    </row>
    <row r="71" spans="1:57" ht="12.75">
      <c r="A71" s="173"/>
      <c r="B71" s="174" t="s">
        <v>74</v>
      </c>
      <c r="C71" s="175" t="str">
        <f>CONCATENATE(B57," ",C57)</f>
        <v>713 Izolace tepelné</v>
      </c>
      <c r="D71" s="176"/>
      <c r="E71" s="177"/>
      <c r="F71" s="178"/>
      <c r="G71" s="179">
        <f>SUM(G57:G70)</f>
        <v>25790.074800000002</v>
      </c>
      <c r="O71" s="158">
        <v>4</v>
      </c>
      <c r="BA71" s="180">
        <f>SUM(BA57:BA70)</f>
        <v>0</v>
      </c>
      <c r="BB71" s="180">
        <f>SUM(BB57:BB70)</f>
        <v>25790.074800000002</v>
      </c>
      <c r="BC71" s="180">
        <f>SUM(BC57:BC70)</f>
        <v>0</v>
      </c>
      <c r="BD71" s="180">
        <f>SUM(BD57:BD70)</f>
        <v>0</v>
      </c>
      <c r="BE71" s="180">
        <f>SUM(BE57:BE70)</f>
        <v>0</v>
      </c>
    </row>
    <row r="72" spans="1:15" ht="12.75">
      <c r="A72" s="151" t="s">
        <v>73</v>
      </c>
      <c r="B72" s="152" t="s">
        <v>182</v>
      </c>
      <c r="C72" s="153" t="s">
        <v>183</v>
      </c>
      <c r="D72" s="154"/>
      <c r="E72" s="155"/>
      <c r="F72" s="155"/>
      <c r="G72" s="156"/>
      <c r="H72" s="157"/>
      <c r="I72" s="157"/>
      <c r="O72" s="158">
        <v>1</v>
      </c>
    </row>
    <row r="73" spans="1:104" ht="12.75">
      <c r="A73" s="159">
        <v>36</v>
      </c>
      <c r="B73" s="160" t="s">
        <v>184</v>
      </c>
      <c r="C73" s="161" t="s">
        <v>185</v>
      </c>
      <c r="D73" s="162" t="s">
        <v>104</v>
      </c>
      <c r="E73" s="163">
        <v>3</v>
      </c>
      <c r="F73" s="163">
        <v>675</v>
      </c>
      <c r="G73" s="164">
        <f aca="true" t="shared" si="12" ref="G73:G113">E73*F73</f>
        <v>2025</v>
      </c>
      <c r="O73" s="158">
        <v>2</v>
      </c>
      <c r="AA73" s="136">
        <v>1</v>
      </c>
      <c r="AB73" s="136">
        <v>7</v>
      </c>
      <c r="AC73" s="136">
        <v>7</v>
      </c>
      <c r="AZ73" s="136">
        <v>2</v>
      </c>
      <c r="BA73" s="136">
        <f aca="true" t="shared" si="13" ref="BA73:BA113">IF(AZ73=1,G73,0)</f>
        <v>0</v>
      </c>
      <c r="BB73" s="136">
        <f aca="true" t="shared" si="14" ref="BB73:BB113">IF(AZ73=2,G73,0)</f>
        <v>2025</v>
      </c>
      <c r="BC73" s="136">
        <f aca="true" t="shared" si="15" ref="BC73:BC113">IF(AZ73=3,G73,0)</f>
        <v>0</v>
      </c>
      <c r="BD73" s="136">
        <f aca="true" t="shared" si="16" ref="BD73:BD113">IF(AZ73=4,G73,0)</f>
        <v>0</v>
      </c>
      <c r="BE73" s="136">
        <f aca="true" t="shared" si="17" ref="BE73:BE113">IF(AZ73=5,G73,0)</f>
        <v>0</v>
      </c>
      <c r="CA73" s="165">
        <v>1</v>
      </c>
      <c r="CB73" s="165">
        <v>7</v>
      </c>
      <c r="CZ73" s="136">
        <v>0.01795</v>
      </c>
    </row>
    <row r="74" spans="1:104" ht="12.75">
      <c r="A74" s="159">
        <v>37</v>
      </c>
      <c r="B74" s="160" t="s">
        <v>186</v>
      </c>
      <c r="C74" s="161" t="s">
        <v>187</v>
      </c>
      <c r="D74" s="162" t="s">
        <v>104</v>
      </c>
      <c r="E74" s="163">
        <v>29</v>
      </c>
      <c r="F74" s="163">
        <v>873</v>
      </c>
      <c r="G74" s="164">
        <f t="shared" si="12"/>
        <v>25317</v>
      </c>
      <c r="O74" s="158">
        <v>2</v>
      </c>
      <c r="AA74" s="136">
        <v>1</v>
      </c>
      <c r="AB74" s="136">
        <v>7</v>
      </c>
      <c r="AC74" s="136">
        <v>7</v>
      </c>
      <c r="AZ74" s="136">
        <v>2</v>
      </c>
      <c r="BA74" s="136">
        <f t="shared" si="13"/>
        <v>0</v>
      </c>
      <c r="BB74" s="136">
        <f t="shared" si="14"/>
        <v>25317</v>
      </c>
      <c r="BC74" s="136">
        <f t="shared" si="15"/>
        <v>0</v>
      </c>
      <c r="BD74" s="136">
        <f t="shared" si="16"/>
        <v>0</v>
      </c>
      <c r="BE74" s="136">
        <f t="shared" si="17"/>
        <v>0</v>
      </c>
      <c r="CA74" s="165">
        <v>1</v>
      </c>
      <c r="CB74" s="165">
        <v>7</v>
      </c>
      <c r="CZ74" s="136">
        <v>0.02103</v>
      </c>
    </row>
    <row r="75" spans="1:104" ht="12.75">
      <c r="A75" s="159">
        <v>38</v>
      </c>
      <c r="B75" s="160" t="s">
        <v>188</v>
      </c>
      <c r="C75" s="161" t="s">
        <v>189</v>
      </c>
      <c r="D75" s="162" t="s">
        <v>104</v>
      </c>
      <c r="E75" s="163">
        <v>66</v>
      </c>
      <c r="F75" s="163">
        <v>987</v>
      </c>
      <c r="G75" s="164">
        <f t="shared" si="12"/>
        <v>65142</v>
      </c>
      <c r="O75" s="158">
        <v>2</v>
      </c>
      <c r="AA75" s="136">
        <v>1</v>
      </c>
      <c r="AB75" s="136">
        <v>7</v>
      </c>
      <c r="AC75" s="136">
        <v>7</v>
      </c>
      <c r="AZ75" s="136">
        <v>2</v>
      </c>
      <c r="BA75" s="136">
        <f t="shared" si="13"/>
        <v>0</v>
      </c>
      <c r="BB75" s="136">
        <f t="shared" si="14"/>
        <v>65142</v>
      </c>
      <c r="BC75" s="136">
        <f t="shared" si="15"/>
        <v>0</v>
      </c>
      <c r="BD75" s="136">
        <f t="shared" si="16"/>
        <v>0</v>
      </c>
      <c r="BE75" s="136">
        <f t="shared" si="17"/>
        <v>0</v>
      </c>
      <c r="CA75" s="165">
        <v>1</v>
      </c>
      <c r="CB75" s="165">
        <v>7</v>
      </c>
      <c r="CZ75" s="136">
        <v>0.01828</v>
      </c>
    </row>
    <row r="76" spans="1:104" ht="12.75">
      <c r="A76" s="159">
        <v>39</v>
      </c>
      <c r="B76" s="160" t="s">
        <v>190</v>
      </c>
      <c r="C76" s="161" t="s">
        <v>191</v>
      </c>
      <c r="D76" s="162" t="s">
        <v>104</v>
      </c>
      <c r="E76" s="163">
        <v>67</v>
      </c>
      <c r="F76" s="163">
        <v>43.9</v>
      </c>
      <c r="G76" s="164">
        <f t="shared" si="12"/>
        <v>2941.2999999999997</v>
      </c>
      <c r="O76" s="158">
        <v>2</v>
      </c>
      <c r="AA76" s="136">
        <v>1</v>
      </c>
      <c r="AB76" s="136">
        <v>7</v>
      </c>
      <c r="AC76" s="136">
        <v>7</v>
      </c>
      <c r="AZ76" s="136">
        <v>2</v>
      </c>
      <c r="BA76" s="136">
        <f t="shared" si="13"/>
        <v>0</v>
      </c>
      <c r="BB76" s="136">
        <f t="shared" si="14"/>
        <v>2941.2999999999997</v>
      </c>
      <c r="BC76" s="136">
        <f t="shared" si="15"/>
        <v>0</v>
      </c>
      <c r="BD76" s="136">
        <f t="shared" si="16"/>
        <v>0</v>
      </c>
      <c r="BE76" s="136">
        <f t="shared" si="17"/>
        <v>0</v>
      </c>
      <c r="CA76" s="165">
        <v>1</v>
      </c>
      <c r="CB76" s="165">
        <v>7</v>
      </c>
      <c r="CZ76" s="136">
        <v>0</v>
      </c>
    </row>
    <row r="77" spans="1:104" ht="12.75">
      <c r="A77" s="159">
        <v>40</v>
      </c>
      <c r="B77" s="160" t="s">
        <v>192</v>
      </c>
      <c r="C77" s="161" t="s">
        <v>193</v>
      </c>
      <c r="D77" s="162" t="s">
        <v>104</v>
      </c>
      <c r="E77" s="163">
        <v>67</v>
      </c>
      <c r="F77" s="163">
        <v>51.8</v>
      </c>
      <c r="G77" s="164">
        <f t="shared" si="12"/>
        <v>3470.6</v>
      </c>
      <c r="O77" s="158">
        <v>2</v>
      </c>
      <c r="AA77" s="136">
        <v>1</v>
      </c>
      <c r="AB77" s="136">
        <v>7</v>
      </c>
      <c r="AC77" s="136">
        <v>7</v>
      </c>
      <c r="AZ77" s="136">
        <v>2</v>
      </c>
      <c r="BA77" s="136">
        <f t="shared" si="13"/>
        <v>0</v>
      </c>
      <c r="BB77" s="136">
        <f t="shared" si="14"/>
        <v>3470.6</v>
      </c>
      <c r="BC77" s="136">
        <f t="shared" si="15"/>
        <v>0</v>
      </c>
      <c r="BD77" s="136">
        <f t="shared" si="16"/>
        <v>0</v>
      </c>
      <c r="BE77" s="136">
        <f t="shared" si="17"/>
        <v>0</v>
      </c>
      <c r="CA77" s="165">
        <v>1</v>
      </c>
      <c r="CB77" s="165">
        <v>7</v>
      </c>
      <c r="CZ77" s="136">
        <v>0</v>
      </c>
    </row>
    <row r="78" spans="1:104" ht="12.75">
      <c r="A78" s="159">
        <v>41</v>
      </c>
      <c r="B78" s="160" t="s">
        <v>194</v>
      </c>
      <c r="C78" s="161" t="s">
        <v>195</v>
      </c>
      <c r="D78" s="162" t="s">
        <v>104</v>
      </c>
      <c r="E78" s="163">
        <v>15</v>
      </c>
      <c r="F78" s="163">
        <v>60.7</v>
      </c>
      <c r="G78" s="164">
        <f t="shared" si="12"/>
        <v>910.5</v>
      </c>
      <c r="O78" s="158">
        <v>2</v>
      </c>
      <c r="AA78" s="136">
        <v>1</v>
      </c>
      <c r="AB78" s="136">
        <v>7</v>
      </c>
      <c r="AC78" s="136">
        <v>7</v>
      </c>
      <c r="AZ78" s="136">
        <v>2</v>
      </c>
      <c r="BA78" s="136">
        <f t="shared" si="13"/>
        <v>0</v>
      </c>
      <c r="BB78" s="136">
        <f t="shared" si="14"/>
        <v>910.5</v>
      </c>
      <c r="BC78" s="136">
        <f t="shared" si="15"/>
        <v>0</v>
      </c>
      <c r="BD78" s="136">
        <f t="shared" si="16"/>
        <v>0</v>
      </c>
      <c r="BE78" s="136">
        <f t="shared" si="17"/>
        <v>0</v>
      </c>
      <c r="CA78" s="165">
        <v>1</v>
      </c>
      <c r="CB78" s="165">
        <v>7</v>
      </c>
      <c r="CZ78" s="136">
        <v>0</v>
      </c>
    </row>
    <row r="79" spans="1:104" ht="12.75">
      <c r="A79" s="159">
        <v>42</v>
      </c>
      <c r="B79" s="160" t="s">
        <v>196</v>
      </c>
      <c r="C79" s="161" t="s">
        <v>197</v>
      </c>
      <c r="D79" s="162" t="s">
        <v>104</v>
      </c>
      <c r="E79" s="163">
        <v>99</v>
      </c>
      <c r="F79" s="163">
        <v>75.4</v>
      </c>
      <c r="G79" s="164">
        <f t="shared" si="12"/>
        <v>7464.6</v>
      </c>
      <c r="O79" s="158">
        <v>2</v>
      </c>
      <c r="AA79" s="136">
        <v>1</v>
      </c>
      <c r="AB79" s="136">
        <v>7</v>
      </c>
      <c r="AC79" s="136">
        <v>7</v>
      </c>
      <c r="AZ79" s="136">
        <v>2</v>
      </c>
      <c r="BA79" s="136">
        <f t="shared" si="13"/>
        <v>0</v>
      </c>
      <c r="BB79" s="136">
        <f t="shared" si="14"/>
        <v>7464.6</v>
      </c>
      <c r="BC79" s="136">
        <f t="shared" si="15"/>
        <v>0</v>
      </c>
      <c r="BD79" s="136">
        <f t="shared" si="16"/>
        <v>0</v>
      </c>
      <c r="BE79" s="136">
        <f t="shared" si="17"/>
        <v>0</v>
      </c>
      <c r="CA79" s="165">
        <v>1</v>
      </c>
      <c r="CB79" s="165">
        <v>7</v>
      </c>
      <c r="CZ79" s="136">
        <v>0</v>
      </c>
    </row>
    <row r="80" spans="1:104" ht="12.75">
      <c r="A80" s="159">
        <v>43</v>
      </c>
      <c r="B80" s="160" t="s">
        <v>198</v>
      </c>
      <c r="C80" s="161" t="s">
        <v>199</v>
      </c>
      <c r="D80" s="162" t="s">
        <v>83</v>
      </c>
      <c r="E80" s="163">
        <v>2</v>
      </c>
      <c r="F80" s="163">
        <v>237</v>
      </c>
      <c r="G80" s="164">
        <f t="shared" si="12"/>
        <v>474</v>
      </c>
      <c r="O80" s="158">
        <v>2</v>
      </c>
      <c r="AA80" s="136">
        <v>1</v>
      </c>
      <c r="AB80" s="136">
        <v>0</v>
      </c>
      <c r="AC80" s="136">
        <v>0</v>
      </c>
      <c r="AZ80" s="136">
        <v>2</v>
      </c>
      <c r="BA80" s="136">
        <f t="shared" si="13"/>
        <v>0</v>
      </c>
      <c r="BB80" s="136">
        <f t="shared" si="14"/>
        <v>474</v>
      </c>
      <c r="BC80" s="136">
        <f t="shared" si="15"/>
        <v>0</v>
      </c>
      <c r="BD80" s="136">
        <f t="shared" si="16"/>
        <v>0</v>
      </c>
      <c r="BE80" s="136">
        <f t="shared" si="17"/>
        <v>0</v>
      </c>
      <c r="CA80" s="165">
        <v>1</v>
      </c>
      <c r="CB80" s="165">
        <v>0</v>
      </c>
      <c r="CZ80" s="136">
        <v>0.00074</v>
      </c>
    </row>
    <row r="81" spans="1:104" ht="12.75">
      <c r="A81" s="159">
        <v>44</v>
      </c>
      <c r="B81" s="160" t="s">
        <v>200</v>
      </c>
      <c r="C81" s="161" t="s">
        <v>201</v>
      </c>
      <c r="D81" s="162" t="s">
        <v>83</v>
      </c>
      <c r="E81" s="163">
        <v>1</v>
      </c>
      <c r="F81" s="163">
        <v>261</v>
      </c>
      <c r="G81" s="164">
        <f t="shared" si="12"/>
        <v>261</v>
      </c>
      <c r="O81" s="158">
        <v>2</v>
      </c>
      <c r="AA81" s="136">
        <v>1</v>
      </c>
      <c r="AB81" s="136">
        <v>7</v>
      </c>
      <c r="AC81" s="136">
        <v>7</v>
      </c>
      <c r="AZ81" s="136">
        <v>2</v>
      </c>
      <c r="BA81" s="136">
        <f t="shared" si="13"/>
        <v>0</v>
      </c>
      <c r="BB81" s="136">
        <f t="shared" si="14"/>
        <v>261</v>
      </c>
      <c r="BC81" s="136">
        <f t="shared" si="15"/>
        <v>0</v>
      </c>
      <c r="BD81" s="136">
        <f t="shared" si="16"/>
        <v>0</v>
      </c>
      <c r="BE81" s="136">
        <f t="shared" si="17"/>
        <v>0</v>
      </c>
      <c r="CA81" s="165">
        <v>1</v>
      </c>
      <c r="CB81" s="165">
        <v>7</v>
      </c>
      <c r="CZ81" s="136">
        <v>0.00084</v>
      </c>
    </row>
    <row r="82" spans="1:104" ht="12.75">
      <c r="A82" s="159">
        <v>45</v>
      </c>
      <c r="B82" s="160" t="s">
        <v>202</v>
      </c>
      <c r="C82" s="161" t="s">
        <v>203</v>
      </c>
      <c r="D82" s="162" t="s">
        <v>83</v>
      </c>
      <c r="E82" s="163">
        <v>3</v>
      </c>
      <c r="F82" s="163">
        <v>299</v>
      </c>
      <c r="G82" s="164">
        <f t="shared" si="12"/>
        <v>897</v>
      </c>
      <c r="O82" s="158">
        <v>2</v>
      </c>
      <c r="AA82" s="136">
        <v>1</v>
      </c>
      <c r="AB82" s="136">
        <v>7</v>
      </c>
      <c r="AC82" s="136">
        <v>7</v>
      </c>
      <c r="AZ82" s="136">
        <v>2</v>
      </c>
      <c r="BA82" s="136">
        <f t="shared" si="13"/>
        <v>0</v>
      </c>
      <c r="BB82" s="136">
        <f t="shared" si="14"/>
        <v>897</v>
      </c>
      <c r="BC82" s="136">
        <f t="shared" si="15"/>
        <v>0</v>
      </c>
      <c r="BD82" s="136">
        <f t="shared" si="16"/>
        <v>0</v>
      </c>
      <c r="BE82" s="136">
        <f t="shared" si="17"/>
        <v>0</v>
      </c>
      <c r="CA82" s="165">
        <v>1</v>
      </c>
      <c r="CB82" s="165">
        <v>7</v>
      </c>
      <c r="CZ82" s="136">
        <v>0.00107</v>
      </c>
    </row>
    <row r="83" spans="1:104" ht="12.75">
      <c r="A83" s="159">
        <v>46</v>
      </c>
      <c r="B83" s="160" t="s">
        <v>204</v>
      </c>
      <c r="C83" s="161" t="s">
        <v>205</v>
      </c>
      <c r="D83" s="162" t="s">
        <v>83</v>
      </c>
      <c r="E83" s="163">
        <v>4</v>
      </c>
      <c r="F83" s="163">
        <v>378.5</v>
      </c>
      <c r="G83" s="164">
        <f t="shared" si="12"/>
        <v>1514</v>
      </c>
      <c r="O83" s="158">
        <v>2</v>
      </c>
      <c r="AA83" s="136">
        <v>1</v>
      </c>
      <c r="AB83" s="136">
        <v>7</v>
      </c>
      <c r="AC83" s="136">
        <v>7</v>
      </c>
      <c r="AZ83" s="136">
        <v>2</v>
      </c>
      <c r="BA83" s="136">
        <f t="shared" si="13"/>
        <v>0</v>
      </c>
      <c r="BB83" s="136">
        <f t="shared" si="14"/>
        <v>1514</v>
      </c>
      <c r="BC83" s="136">
        <f t="shared" si="15"/>
        <v>0</v>
      </c>
      <c r="BD83" s="136">
        <f t="shared" si="16"/>
        <v>0</v>
      </c>
      <c r="BE83" s="136">
        <f t="shared" si="17"/>
        <v>0</v>
      </c>
      <c r="CA83" s="165">
        <v>1</v>
      </c>
      <c r="CB83" s="165">
        <v>7</v>
      </c>
      <c r="CZ83" s="136">
        <v>0.00144</v>
      </c>
    </row>
    <row r="84" spans="1:104" ht="12.75">
      <c r="A84" s="159">
        <v>47</v>
      </c>
      <c r="B84" s="160" t="s">
        <v>206</v>
      </c>
      <c r="C84" s="161" t="s">
        <v>207</v>
      </c>
      <c r="D84" s="162" t="s">
        <v>83</v>
      </c>
      <c r="E84" s="163">
        <v>2</v>
      </c>
      <c r="F84" s="163">
        <v>464.5</v>
      </c>
      <c r="G84" s="164">
        <f t="shared" si="12"/>
        <v>929</v>
      </c>
      <c r="O84" s="158">
        <v>2</v>
      </c>
      <c r="AA84" s="136">
        <v>1</v>
      </c>
      <c r="AB84" s="136">
        <v>7</v>
      </c>
      <c r="AC84" s="136">
        <v>7</v>
      </c>
      <c r="AZ84" s="136">
        <v>2</v>
      </c>
      <c r="BA84" s="136">
        <f t="shared" si="13"/>
        <v>0</v>
      </c>
      <c r="BB84" s="136">
        <f t="shared" si="14"/>
        <v>929</v>
      </c>
      <c r="BC84" s="136">
        <f t="shared" si="15"/>
        <v>0</v>
      </c>
      <c r="BD84" s="136">
        <f t="shared" si="16"/>
        <v>0</v>
      </c>
      <c r="BE84" s="136">
        <f t="shared" si="17"/>
        <v>0</v>
      </c>
      <c r="CA84" s="165">
        <v>1</v>
      </c>
      <c r="CB84" s="165">
        <v>7</v>
      </c>
      <c r="CZ84" s="136">
        <v>0.00168</v>
      </c>
    </row>
    <row r="85" spans="1:104" ht="12.75">
      <c r="A85" s="159">
        <v>48</v>
      </c>
      <c r="B85" s="160" t="s">
        <v>208</v>
      </c>
      <c r="C85" s="161" t="s">
        <v>209</v>
      </c>
      <c r="D85" s="162" t="s">
        <v>83</v>
      </c>
      <c r="E85" s="163">
        <v>2</v>
      </c>
      <c r="F85" s="163">
        <v>644</v>
      </c>
      <c r="G85" s="164">
        <f t="shared" si="12"/>
        <v>1288</v>
      </c>
      <c r="O85" s="158">
        <v>2</v>
      </c>
      <c r="AA85" s="136">
        <v>1</v>
      </c>
      <c r="AB85" s="136">
        <v>7</v>
      </c>
      <c r="AC85" s="136">
        <v>7</v>
      </c>
      <c r="AZ85" s="136">
        <v>2</v>
      </c>
      <c r="BA85" s="136">
        <f t="shared" si="13"/>
        <v>0</v>
      </c>
      <c r="BB85" s="136">
        <f t="shared" si="14"/>
        <v>1288</v>
      </c>
      <c r="BC85" s="136">
        <f t="shared" si="15"/>
        <v>0</v>
      </c>
      <c r="BD85" s="136">
        <f t="shared" si="16"/>
        <v>0</v>
      </c>
      <c r="BE85" s="136">
        <f t="shared" si="17"/>
        <v>0</v>
      </c>
      <c r="CA85" s="165">
        <v>1</v>
      </c>
      <c r="CB85" s="165">
        <v>7</v>
      </c>
      <c r="CZ85" s="136">
        <v>0.00243</v>
      </c>
    </row>
    <row r="86" spans="1:104" ht="12.75">
      <c r="A86" s="159">
        <v>49</v>
      </c>
      <c r="B86" s="160" t="s">
        <v>210</v>
      </c>
      <c r="C86" s="161" t="s">
        <v>211</v>
      </c>
      <c r="D86" s="162" t="s">
        <v>83</v>
      </c>
      <c r="E86" s="163">
        <v>1</v>
      </c>
      <c r="F86" s="163">
        <v>1059</v>
      </c>
      <c r="G86" s="164">
        <f t="shared" si="12"/>
        <v>1059</v>
      </c>
      <c r="O86" s="158">
        <v>2</v>
      </c>
      <c r="AA86" s="136">
        <v>1</v>
      </c>
      <c r="AB86" s="136">
        <v>7</v>
      </c>
      <c r="AC86" s="136">
        <v>7</v>
      </c>
      <c r="AZ86" s="136">
        <v>2</v>
      </c>
      <c r="BA86" s="136">
        <f t="shared" si="13"/>
        <v>0</v>
      </c>
      <c r="BB86" s="136">
        <f t="shared" si="14"/>
        <v>1059</v>
      </c>
      <c r="BC86" s="136">
        <f t="shared" si="15"/>
        <v>0</v>
      </c>
      <c r="BD86" s="136">
        <f t="shared" si="16"/>
        <v>0</v>
      </c>
      <c r="BE86" s="136">
        <f t="shared" si="17"/>
        <v>0</v>
      </c>
      <c r="CA86" s="165">
        <v>1</v>
      </c>
      <c r="CB86" s="165">
        <v>7</v>
      </c>
      <c r="CZ86" s="136">
        <v>0.00365</v>
      </c>
    </row>
    <row r="87" spans="1:104" ht="12.75">
      <c r="A87" s="159">
        <v>50</v>
      </c>
      <c r="B87" s="160" t="s">
        <v>212</v>
      </c>
      <c r="C87" s="161" t="s">
        <v>213</v>
      </c>
      <c r="D87" s="162" t="s">
        <v>83</v>
      </c>
      <c r="E87" s="163">
        <v>1</v>
      </c>
      <c r="F87" s="163">
        <v>1456</v>
      </c>
      <c r="G87" s="164">
        <f t="shared" si="12"/>
        <v>1456</v>
      </c>
      <c r="O87" s="158">
        <v>2</v>
      </c>
      <c r="AA87" s="136">
        <v>1</v>
      </c>
      <c r="AB87" s="136">
        <v>7</v>
      </c>
      <c r="AC87" s="136">
        <v>7</v>
      </c>
      <c r="AZ87" s="136">
        <v>2</v>
      </c>
      <c r="BA87" s="136">
        <f t="shared" si="13"/>
        <v>0</v>
      </c>
      <c r="BB87" s="136">
        <f t="shared" si="14"/>
        <v>1456</v>
      </c>
      <c r="BC87" s="136">
        <f t="shared" si="15"/>
        <v>0</v>
      </c>
      <c r="BD87" s="136">
        <f t="shared" si="16"/>
        <v>0</v>
      </c>
      <c r="BE87" s="136">
        <f t="shared" si="17"/>
        <v>0</v>
      </c>
      <c r="CA87" s="165">
        <v>1</v>
      </c>
      <c r="CB87" s="165">
        <v>7</v>
      </c>
      <c r="CZ87" s="136">
        <v>0.00641</v>
      </c>
    </row>
    <row r="88" spans="1:104" ht="22.5">
      <c r="A88" s="159">
        <v>51</v>
      </c>
      <c r="B88" s="160" t="s">
        <v>214</v>
      </c>
      <c r="C88" s="161" t="s">
        <v>215</v>
      </c>
      <c r="D88" s="162" t="s">
        <v>104</v>
      </c>
      <c r="E88" s="163">
        <v>4</v>
      </c>
      <c r="F88" s="163">
        <v>138</v>
      </c>
      <c r="G88" s="164">
        <f t="shared" si="12"/>
        <v>552</v>
      </c>
      <c r="O88" s="158">
        <v>2</v>
      </c>
      <c r="AA88" s="136">
        <v>1</v>
      </c>
      <c r="AB88" s="136">
        <v>7</v>
      </c>
      <c r="AC88" s="136">
        <v>7</v>
      </c>
      <c r="AZ88" s="136">
        <v>2</v>
      </c>
      <c r="BA88" s="136">
        <f t="shared" si="13"/>
        <v>0</v>
      </c>
      <c r="BB88" s="136">
        <f t="shared" si="14"/>
        <v>552</v>
      </c>
      <c r="BC88" s="136">
        <f t="shared" si="15"/>
        <v>0</v>
      </c>
      <c r="BD88" s="136">
        <f t="shared" si="16"/>
        <v>0</v>
      </c>
      <c r="BE88" s="136">
        <f t="shared" si="17"/>
        <v>0</v>
      </c>
      <c r="CA88" s="165">
        <v>1</v>
      </c>
      <c r="CB88" s="165">
        <v>7</v>
      </c>
      <c r="CZ88" s="136">
        <v>0.00041</v>
      </c>
    </row>
    <row r="89" spans="1:104" ht="22.5">
      <c r="A89" s="159">
        <v>52</v>
      </c>
      <c r="B89" s="160" t="s">
        <v>216</v>
      </c>
      <c r="C89" s="161" t="s">
        <v>217</v>
      </c>
      <c r="D89" s="162" t="s">
        <v>104</v>
      </c>
      <c r="E89" s="163">
        <v>2.5</v>
      </c>
      <c r="F89" s="163">
        <v>154</v>
      </c>
      <c r="G89" s="164">
        <f t="shared" si="12"/>
        <v>385</v>
      </c>
      <c r="O89" s="158">
        <v>2</v>
      </c>
      <c r="AA89" s="136">
        <v>1</v>
      </c>
      <c r="AB89" s="136">
        <v>7</v>
      </c>
      <c r="AC89" s="136">
        <v>7</v>
      </c>
      <c r="AZ89" s="136">
        <v>2</v>
      </c>
      <c r="BA89" s="136">
        <f t="shared" si="13"/>
        <v>0</v>
      </c>
      <c r="BB89" s="136">
        <f t="shared" si="14"/>
        <v>385</v>
      </c>
      <c r="BC89" s="136">
        <f t="shared" si="15"/>
        <v>0</v>
      </c>
      <c r="BD89" s="136">
        <f t="shared" si="16"/>
        <v>0</v>
      </c>
      <c r="BE89" s="136">
        <f t="shared" si="17"/>
        <v>0</v>
      </c>
      <c r="CA89" s="165">
        <v>1</v>
      </c>
      <c r="CB89" s="165">
        <v>7</v>
      </c>
      <c r="CZ89" s="136">
        <v>0.00049</v>
      </c>
    </row>
    <row r="90" spans="1:104" ht="22.5">
      <c r="A90" s="159">
        <v>53</v>
      </c>
      <c r="B90" s="160" t="s">
        <v>218</v>
      </c>
      <c r="C90" s="161" t="s">
        <v>219</v>
      </c>
      <c r="D90" s="162" t="s">
        <v>104</v>
      </c>
      <c r="E90" s="163">
        <v>5.5</v>
      </c>
      <c r="F90" s="163">
        <v>182</v>
      </c>
      <c r="G90" s="164">
        <f t="shared" si="12"/>
        <v>1001</v>
      </c>
      <c r="O90" s="158">
        <v>2</v>
      </c>
      <c r="AA90" s="136">
        <v>1</v>
      </c>
      <c r="AB90" s="136">
        <v>7</v>
      </c>
      <c r="AC90" s="136">
        <v>7</v>
      </c>
      <c r="AZ90" s="136">
        <v>2</v>
      </c>
      <c r="BA90" s="136">
        <f t="shared" si="13"/>
        <v>0</v>
      </c>
      <c r="BB90" s="136">
        <f t="shared" si="14"/>
        <v>1001</v>
      </c>
      <c r="BC90" s="136">
        <f t="shared" si="15"/>
        <v>0</v>
      </c>
      <c r="BD90" s="136">
        <f t="shared" si="16"/>
        <v>0</v>
      </c>
      <c r="BE90" s="136">
        <f t="shared" si="17"/>
        <v>0</v>
      </c>
      <c r="CA90" s="165">
        <v>1</v>
      </c>
      <c r="CB90" s="165">
        <v>7</v>
      </c>
      <c r="CZ90" s="136">
        <v>0.0006</v>
      </c>
    </row>
    <row r="91" spans="1:104" ht="22.5">
      <c r="A91" s="159">
        <v>54</v>
      </c>
      <c r="B91" s="160" t="s">
        <v>220</v>
      </c>
      <c r="C91" s="161" t="s">
        <v>221</v>
      </c>
      <c r="D91" s="162" t="s">
        <v>104</v>
      </c>
      <c r="E91" s="163">
        <v>14</v>
      </c>
      <c r="F91" s="163">
        <v>229</v>
      </c>
      <c r="G91" s="164">
        <f t="shared" si="12"/>
        <v>3206</v>
      </c>
      <c r="O91" s="158">
        <v>2</v>
      </c>
      <c r="AA91" s="136">
        <v>1</v>
      </c>
      <c r="AB91" s="136">
        <v>7</v>
      </c>
      <c r="AC91" s="136">
        <v>7</v>
      </c>
      <c r="AZ91" s="136">
        <v>2</v>
      </c>
      <c r="BA91" s="136">
        <f t="shared" si="13"/>
        <v>0</v>
      </c>
      <c r="BB91" s="136">
        <f t="shared" si="14"/>
        <v>3206</v>
      </c>
      <c r="BC91" s="136">
        <f t="shared" si="15"/>
        <v>0</v>
      </c>
      <c r="BD91" s="136">
        <f t="shared" si="16"/>
        <v>0</v>
      </c>
      <c r="BE91" s="136">
        <f t="shared" si="17"/>
        <v>0</v>
      </c>
      <c r="CA91" s="165">
        <v>1</v>
      </c>
      <c r="CB91" s="165">
        <v>7</v>
      </c>
      <c r="CZ91" s="136">
        <v>0.00079</v>
      </c>
    </row>
    <row r="92" spans="1:104" ht="22.5">
      <c r="A92" s="159">
        <v>55</v>
      </c>
      <c r="B92" s="160" t="s">
        <v>222</v>
      </c>
      <c r="C92" s="161" t="s">
        <v>223</v>
      </c>
      <c r="D92" s="162" t="s">
        <v>104</v>
      </c>
      <c r="E92" s="163">
        <v>28</v>
      </c>
      <c r="F92" s="163">
        <v>290</v>
      </c>
      <c r="G92" s="164">
        <f t="shared" si="12"/>
        <v>8120</v>
      </c>
      <c r="O92" s="158">
        <v>2</v>
      </c>
      <c r="AA92" s="136">
        <v>1</v>
      </c>
      <c r="AB92" s="136">
        <v>7</v>
      </c>
      <c r="AC92" s="136">
        <v>7</v>
      </c>
      <c r="AZ92" s="136">
        <v>2</v>
      </c>
      <c r="BA92" s="136">
        <f t="shared" si="13"/>
        <v>0</v>
      </c>
      <c r="BB92" s="136">
        <f t="shared" si="14"/>
        <v>8120</v>
      </c>
      <c r="BC92" s="136">
        <f t="shared" si="15"/>
        <v>0</v>
      </c>
      <c r="BD92" s="136">
        <f t="shared" si="16"/>
        <v>0</v>
      </c>
      <c r="BE92" s="136">
        <f t="shared" si="17"/>
        <v>0</v>
      </c>
      <c r="CA92" s="165">
        <v>1</v>
      </c>
      <c r="CB92" s="165">
        <v>7</v>
      </c>
      <c r="CZ92" s="136">
        <v>0.0011</v>
      </c>
    </row>
    <row r="93" spans="1:104" ht="22.5">
      <c r="A93" s="159">
        <v>56</v>
      </c>
      <c r="B93" s="160" t="s">
        <v>224</v>
      </c>
      <c r="C93" s="161" t="s">
        <v>225</v>
      </c>
      <c r="D93" s="162" t="s">
        <v>104</v>
      </c>
      <c r="E93" s="163">
        <v>49</v>
      </c>
      <c r="F93" s="163">
        <v>414</v>
      </c>
      <c r="G93" s="164">
        <f t="shared" si="12"/>
        <v>20286</v>
      </c>
      <c r="O93" s="158">
        <v>2</v>
      </c>
      <c r="AA93" s="136">
        <v>1</v>
      </c>
      <c r="AB93" s="136">
        <v>7</v>
      </c>
      <c r="AC93" s="136">
        <v>7</v>
      </c>
      <c r="AZ93" s="136">
        <v>2</v>
      </c>
      <c r="BA93" s="136">
        <f t="shared" si="13"/>
        <v>0</v>
      </c>
      <c r="BB93" s="136">
        <f t="shared" si="14"/>
        <v>20286</v>
      </c>
      <c r="BC93" s="136">
        <f t="shared" si="15"/>
        <v>0</v>
      </c>
      <c r="BD93" s="136">
        <f t="shared" si="16"/>
        <v>0</v>
      </c>
      <c r="BE93" s="136">
        <f t="shared" si="17"/>
        <v>0</v>
      </c>
      <c r="CA93" s="165">
        <v>1</v>
      </c>
      <c r="CB93" s="165">
        <v>7</v>
      </c>
      <c r="CZ93" s="136">
        <v>0.00157</v>
      </c>
    </row>
    <row r="94" spans="1:104" ht="22.5">
      <c r="A94" s="159">
        <v>57</v>
      </c>
      <c r="B94" s="160" t="s">
        <v>226</v>
      </c>
      <c r="C94" s="161" t="s">
        <v>227</v>
      </c>
      <c r="D94" s="162" t="s">
        <v>104</v>
      </c>
      <c r="E94" s="163">
        <v>24</v>
      </c>
      <c r="F94" s="163">
        <v>560</v>
      </c>
      <c r="G94" s="164">
        <f t="shared" si="12"/>
        <v>13440</v>
      </c>
      <c r="O94" s="158">
        <v>2</v>
      </c>
      <c r="AA94" s="136">
        <v>1</v>
      </c>
      <c r="AB94" s="136">
        <v>7</v>
      </c>
      <c r="AC94" s="136">
        <v>7</v>
      </c>
      <c r="AZ94" s="136">
        <v>2</v>
      </c>
      <c r="BA94" s="136">
        <f t="shared" si="13"/>
        <v>0</v>
      </c>
      <c r="BB94" s="136">
        <f t="shared" si="14"/>
        <v>13440</v>
      </c>
      <c r="BC94" s="136">
        <f t="shared" si="15"/>
        <v>0</v>
      </c>
      <c r="BD94" s="136">
        <f t="shared" si="16"/>
        <v>0</v>
      </c>
      <c r="BE94" s="136">
        <f t="shared" si="17"/>
        <v>0</v>
      </c>
      <c r="CA94" s="165">
        <v>1</v>
      </c>
      <c r="CB94" s="165">
        <v>7</v>
      </c>
      <c r="CZ94" s="136">
        <v>0.00239</v>
      </c>
    </row>
    <row r="95" spans="1:104" ht="12.75">
      <c r="A95" s="159">
        <v>58</v>
      </c>
      <c r="B95" s="160" t="s">
        <v>228</v>
      </c>
      <c r="C95" s="161" t="s">
        <v>229</v>
      </c>
      <c r="D95" s="162" t="s">
        <v>83</v>
      </c>
      <c r="E95" s="163">
        <v>2</v>
      </c>
      <c r="F95" s="163">
        <v>110</v>
      </c>
      <c r="G95" s="164">
        <f t="shared" si="12"/>
        <v>220</v>
      </c>
      <c r="O95" s="158">
        <v>2</v>
      </c>
      <c r="AA95" s="136">
        <v>1</v>
      </c>
      <c r="AB95" s="136">
        <v>7</v>
      </c>
      <c r="AC95" s="136">
        <v>7</v>
      </c>
      <c r="AZ95" s="136">
        <v>2</v>
      </c>
      <c r="BA95" s="136">
        <f t="shared" si="13"/>
        <v>0</v>
      </c>
      <c r="BB95" s="136">
        <f t="shared" si="14"/>
        <v>220</v>
      </c>
      <c r="BC95" s="136">
        <f t="shared" si="15"/>
        <v>0</v>
      </c>
      <c r="BD95" s="136">
        <f t="shared" si="16"/>
        <v>0</v>
      </c>
      <c r="BE95" s="136">
        <f t="shared" si="17"/>
        <v>0</v>
      </c>
      <c r="CA95" s="165">
        <v>1</v>
      </c>
      <c r="CB95" s="165">
        <v>7</v>
      </c>
      <c r="CZ95" s="136">
        <v>0</v>
      </c>
    </row>
    <row r="96" spans="1:104" ht="12.75">
      <c r="A96" s="159">
        <v>59</v>
      </c>
      <c r="B96" s="160" t="s">
        <v>230</v>
      </c>
      <c r="C96" s="161" t="s">
        <v>231</v>
      </c>
      <c r="D96" s="162" t="s">
        <v>83</v>
      </c>
      <c r="E96" s="163">
        <v>8</v>
      </c>
      <c r="F96" s="163">
        <v>10.4</v>
      </c>
      <c r="G96" s="164">
        <f t="shared" si="12"/>
        <v>83.2</v>
      </c>
      <c r="O96" s="158">
        <v>2</v>
      </c>
      <c r="AA96" s="136">
        <v>1</v>
      </c>
      <c r="AB96" s="136">
        <v>7</v>
      </c>
      <c r="AC96" s="136">
        <v>7</v>
      </c>
      <c r="AZ96" s="136">
        <v>2</v>
      </c>
      <c r="BA96" s="136">
        <f t="shared" si="13"/>
        <v>0</v>
      </c>
      <c r="BB96" s="136">
        <f t="shared" si="14"/>
        <v>83.2</v>
      </c>
      <c r="BC96" s="136">
        <f t="shared" si="15"/>
        <v>0</v>
      </c>
      <c r="BD96" s="136">
        <f t="shared" si="16"/>
        <v>0</v>
      </c>
      <c r="BE96" s="136">
        <f t="shared" si="17"/>
        <v>0</v>
      </c>
      <c r="CA96" s="165">
        <v>1</v>
      </c>
      <c r="CB96" s="165">
        <v>7</v>
      </c>
      <c r="CZ96" s="136">
        <v>0</v>
      </c>
    </row>
    <row r="97" spans="1:104" ht="12.75">
      <c r="A97" s="159">
        <v>60</v>
      </c>
      <c r="B97" s="160" t="s">
        <v>232</v>
      </c>
      <c r="C97" s="161" t="s">
        <v>233</v>
      </c>
      <c r="D97" s="162" t="s">
        <v>83</v>
      </c>
      <c r="E97" s="163">
        <v>11</v>
      </c>
      <c r="F97" s="163">
        <v>15.8</v>
      </c>
      <c r="G97" s="164">
        <f t="shared" si="12"/>
        <v>173.8</v>
      </c>
      <c r="O97" s="158">
        <v>2</v>
      </c>
      <c r="AA97" s="136">
        <v>1</v>
      </c>
      <c r="AB97" s="136">
        <v>7</v>
      </c>
      <c r="AC97" s="136">
        <v>7</v>
      </c>
      <c r="AZ97" s="136">
        <v>2</v>
      </c>
      <c r="BA97" s="136">
        <f t="shared" si="13"/>
        <v>0</v>
      </c>
      <c r="BB97" s="136">
        <f t="shared" si="14"/>
        <v>173.8</v>
      </c>
      <c r="BC97" s="136">
        <f t="shared" si="15"/>
        <v>0</v>
      </c>
      <c r="BD97" s="136">
        <f t="shared" si="16"/>
        <v>0</v>
      </c>
      <c r="BE97" s="136">
        <f t="shared" si="17"/>
        <v>0</v>
      </c>
      <c r="CA97" s="165">
        <v>1</v>
      </c>
      <c r="CB97" s="165">
        <v>7</v>
      </c>
      <c r="CZ97" s="136">
        <v>0</v>
      </c>
    </row>
    <row r="98" spans="1:104" ht="12.75">
      <c r="A98" s="159">
        <v>61</v>
      </c>
      <c r="B98" s="160" t="s">
        <v>234</v>
      </c>
      <c r="C98" s="161" t="s">
        <v>235</v>
      </c>
      <c r="D98" s="162" t="s">
        <v>83</v>
      </c>
      <c r="E98" s="163">
        <v>15</v>
      </c>
      <c r="F98" s="163">
        <v>18.3</v>
      </c>
      <c r="G98" s="164">
        <f t="shared" si="12"/>
        <v>274.5</v>
      </c>
      <c r="O98" s="158">
        <v>2</v>
      </c>
      <c r="AA98" s="136">
        <v>1</v>
      </c>
      <c r="AB98" s="136">
        <v>7</v>
      </c>
      <c r="AC98" s="136">
        <v>7</v>
      </c>
      <c r="AZ98" s="136">
        <v>2</v>
      </c>
      <c r="BA98" s="136">
        <f t="shared" si="13"/>
        <v>0</v>
      </c>
      <c r="BB98" s="136">
        <f t="shared" si="14"/>
        <v>274.5</v>
      </c>
      <c r="BC98" s="136">
        <f t="shared" si="15"/>
        <v>0</v>
      </c>
      <c r="BD98" s="136">
        <f t="shared" si="16"/>
        <v>0</v>
      </c>
      <c r="BE98" s="136">
        <f t="shared" si="17"/>
        <v>0</v>
      </c>
      <c r="CA98" s="165">
        <v>1</v>
      </c>
      <c r="CB98" s="165">
        <v>7</v>
      </c>
      <c r="CZ98" s="136">
        <v>0</v>
      </c>
    </row>
    <row r="99" spans="1:104" ht="12.75">
      <c r="A99" s="159">
        <v>62</v>
      </c>
      <c r="B99" s="160" t="s">
        <v>236</v>
      </c>
      <c r="C99" s="161" t="s">
        <v>237</v>
      </c>
      <c r="D99" s="162" t="s">
        <v>83</v>
      </c>
      <c r="E99" s="163">
        <v>4</v>
      </c>
      <c r="F99" s="163">
        <v>26.2</v>
      </c>
      <c r="G99" s="164">
        <f t="shared" si="12"/>
        <v>104.8</v>
      </c>
      <c r="O99" s="158">
        <v>2</v>
      </c>
      <c r="AA99" s="136">
        <v>1</v>
      </c>
      <c r="AB99" s="136">
        <v>7</v>
      </c>
      <c r="AC99" s="136">
        <v>7</v>
      </c>
      <c r="AZ99" s="136">
        <v>2</v>
      </c>
      <c r="BA99" s="136">
        <f t="shared" si="13"/>
        <v>0</v>
      </c>
      <c r="BB99" s="136">
        <f t="shared" si="14"/>
        <v>104.8</v>
      </c>
      <c r="BC99" s="136">
        <f t="shared" si="15"/>
        <v>0</v>
      </c>
      <c r="BD99" s="136">
        <f t="shared" si="16"/>
        <v>0</v>
      </c>
      <c r="BE99" s="136">
        <f t="shared" si="17"/>
        <v>0</v>
      </c>
      <c r="CA99" s="165">
        <v>1</v>
      </c>
      <c r="CB99" s="165">
        <v>7</v>
      </c>
      <c r="CZ99" s="136">
        <v>0</v>
      </c>
    </row>
    <row r="100" spans="1:104" ht="12.75">
      <c r="A100" s="159">
        <v>63</v>
      </c>
      <c r="B100" s="160" t="s">
        <v>238</v>
      </c>
      <c r="C100" s="161" t="s">
        <v>239</v>
      </c>
      <c r="D100" s="162" t="s">
        <v>83</v>
      </c>
      <c r="E100" s="163">
        <v>2</v>
      </c>
      <c r="F100" s="163">
        <v>29</v>
      </c>
      <c r="G100" s="164">
        <f t="shared" si="12"/>
        <v>58</v>
      </c>
      <c r="O100" s="158">
        <v>2</v>
      </c>
      <c r="AA100" s="136">
        <v>1</v>
      </c>
      <c r="AB100" s="136">
        <v>7</v>
      </c>
      <c r="AC100" s="136">
        <v>7</v>
      </c>
      <c r="AZ100" s="136">
        <v>2</v>
      </c>
      <c r="BA100" s="136">
        <f t="shared" si="13"/>
        <v>0</v>
      </c>
      <c r="BB100" s="136">
        <f t="shared" si="14"/>
        <v>58</v>
      </c>
      <c r="BC100" s="136">
        <f t="shared" si="15"/>
        <v>0</v>
      </c>
      <c r="BD100" s="136">
        <f t="shared" si="16"/>
        <v>0</v>
      </c>
      <c r="BE100" s="136">
        <f t="shared" si="17"/>
        <v>0</v>
      </c>
      <c r="CA100" s="165">
        <v>1</v>
      </c>
      <c r="CB100" s="165">
        <v>7</v>
      </c>
      <c r="CZ100" s="136">
        <v>0</v>
      </c>
    </row>
    <row r="101" spans="1:104" ht="12.75">
      <c r="A101" s="159">
        <v>64</v>
      </c>
      <c r="B101" s="160" t="s">
        <v>240</v>
      </c>
      <c r="C101" s="161" t="s">
        <v>241</v>
      </c>
      <c r="D101" s="162" t="s">
        <v>83</v>
      </c>
      <c r="E101" s="163">
        <v>2</v>
      </c>
      <c r="F101" s="163">
        <v>39.4</v>
      </c>
      <c r="G101" s="164">
        <f t="shared" si="12"/>
        <v>78.8</v>
      </c>
      <c r="O101" s="158">
        <v>2</v>
      </c>
      <c r="AA101" s="136">
        <v>1</v>
      </c>
      <c r="AB101" s="136">
        <v>7</v>
      </c>
      <c r="AC101" s="136">
        <v>7</v>
      </c>
      <c r="AZ101" s="136">
        <v>2</v>
      </c>
      <c r="BA101" s="136">
        <f t="shared" si="13"/>
        <v>0</v>
      </c>
      <c r="BB101" s="136">
        <f t="shared" si="14"/>
        <v>78.8</v>
      </c>
      <c r="BC101" s="136">
        <f t="shared" si="15"/>
        <v>0</v>
      </c>
      <c r="BD101" s="136">
        <f t="shared" si="16"/>
        <v>0</v>
      </c>
      <c r="BE101" s="136">
        <f t="shared" si="17"/>
        <v>0</v>
      </c>
      <c r="CA101" s="165">
        <v>1</v>
      </c>
      <c r="CB101" s="165">
        <v>7</v>
      </c>
      <c r="CZ101" s="136">
        <v>0</v>
      </c>
    </row>
    <row r="102" spans="1:104" ht="12.75">
      <c r="A102" s="159">
        <v>65</v>
      </c>
      <c r="B102" s="160" t="s">
        <v>242</v>
      </c>
      <c r="C102" s="161" t="s">
        <v>243</v>
      </c>
      <c r="D102" s="162" t="s">
        <v>83</v>
      </c>
      <c r="E102" s="163">
        <v>3</v>
      </c>
      <c r="F102" s="163">
        <v>91.7</v>
      </c>
      <c r="G102" s="164">
        <f t="shared" si="12"/>
        <v>275.1</v>
      </c>
      <c r="O102" s="158">
        <v>2</v>
      </c>
      <c r="AA102" s="136">
        <v>1</v>
      </c>
      <c r="AB102" s="136">
        <v>7</v>
      </c>
      <c r="AC102" s="136">
        <v>7</v>
      </c>
      <c r="AZ102" s="136">
        <v>2</v>
      </c>
      <c r="BA102" s="136">
        <f t="shared" si="13"/>
        <v>0</v>
      </c>
      <c r="BB102" s="136">
        <f t="shared" si="14"/>
        <v>275.1</v>
      </c>
      <c r="BC102" s="136">
        <f t="shared" si="15"/>
        <v>0</v>
      </c>
      <c r="BD102" s="136">
        <f t="shared" si="16"/>
        <v>0</v>
      </c>
      <c r="BE102" s="136">
        <f t="shared" si="17"/>
        <v>0</v>
      </c>
      <c r="CA102" s="165">
        <v>1</v>
      </c>
      <c r="CB102" s="165">
        <v>7</v>
      </c>
      <c r="CZ102" s="136">
        <v>0.00039</v>
      </c>
    </row>
    <row r="103" spans="1:104" ht="22.5">
      <c r="A103" s="159">
        <v>66</v>
      </c>
      <c r="B103" s="160" t="s">
        <v>244</v>
      </c>
      <c r="C103" s="161" t="s">
        <v>245</v>
      </c>
      <c r="D103" s="162" t="s">
        <v>83</v>
      </c>
      <c r="E103" s="163">
        <v>1</v>
      </c>
      <c r="F103" s="163">
        <v>497</v>
      </c>
      <c r="G103" s="164">
        <f t="shared" si="12"/>
        <v>497</v>
      </c>
      <c r="O103" s="158">
        <v>2</v>
      </c>
      <c r="AA103" s="136">
        <v>1</v>
      </c>
      <c r="AB103" s="136">
        <v>7</v>
      </c>
      <c r="AC103" s="136">
        <v>7</v>
      </c>
      <c r="AZ103" s="136">
        <v>2</v>
      </c>
      <c r="BA103" s="136">
        <f t="shared" si="13"/>
        <v>0</v>
      </c>
      <c r="BB103" s="136">
        <f t="shared" si="14"/>
        <v>497</v>
      </c>
      <c r="BC103" s="136">
        <f t="shared" si="15"/>
        <v>0</v>
      </c>
      <c r="BD103" s="136">
        <f t="shared" si="16"/>
        <v>0</v>
      </c>
      <c r="BE103" s="136">
        <f t="shared" si="17"/>
        <v>0</v>
      </c>
      <c r="CA103" s="165">
        <v>1</v>
      </c>
      <c r="CB103" s="165">
        <v>7</v>
      </c>
      <c r="CZ103" s="136">
        <v>0</v>
      </c>
    </row>
    <row r="104" spans="1:104" ht="22.5">
      <c r="A104" s="159">
        <v>67</v>
      </c>
      <c r="B104" s="160" t="s">
        <v>246</v>
      </c>
      <c r="C104" s="161" t="s">
        <v>247</v>
      </c>
      <c r="D104" s="162" t="s">
        <v>83</v>
      </c>
      <c r="E104" s="163">
        <v>3</v>
      </c>
      <c r="F104" s="163">
        <v>831</v>
      </c>
      <c r="G104" s="164">
        <f t="shared" si="12"/>
        <v>2493</v>
      </c>
      <c r="O104" s="158">
        <v>2</v>
      </c>
      <c r="AA104" s="136">
        <v>1</v>
      </c>
      <c r="AB104" s="136">
        <v>7</v>
      </c>
      <c r="AC104" s="136">
        <v>7</v>
      </c>
      <c r="AZ104" s="136">
        <v>2</v>
      </c>
      <c r="BA104" s="136">
        <f t="shared" si="13"/>
        <v>0</v>
      </c>
      <c r="BB104" s="136">
        <f t="shared" si="14"/>
        <v>2493</v>
      </c>
      <c r="BC104" s="136">
        <f t="shared" si="15"/>
        <v>0</v>
      </c>
      <c r="BD104" s="136">
        <f t="shared" si="16"/>
        <v>0</v>
      </c>
      <c r="BE104" s="136">
        <f t="shared" si="17"/>
        <v>0</v>
      </c>
      <c r="CA104" s="165">
        <v>1</v>
      </c>
      <c r="CB104" s="165">
        <v>7</v>
      </c>
      <c r="CZ104" s="136">
        <v>0.00119</v>
      </c>
    </row>
    <row r="105" spans="1:104" ht="22.5">
      <c r="A105" s="159">
        <v>68</v>
      </c>
      <c r="B105" s="160" t="s">
        <v>248</v>
      </c>
      <c r="C105" s="161" t="s">
        <v>249</v>
      </c>
      <c r="D105" s="162" t="s">
        <v>83</v>
      </c>
      <c r="E105" s="163">
        <v>2</v>
      </c>
      <c r="F105" s="163">
        <v>268</v>
      </c>
      <c r="G105" s="164">
        <f t="shared" si="12"/>
        <v>536</v>
      </c>
      <c r="O105" s="158">
        <v>2</v>
      </c>
      <c r="AA105" s="136">
        <v>1</v>
      </c>
      <c r="AB105" s="136">
        <v>7</v>
      </c>
      <c r="AC105" s="136">
        <v>7</v>
      </c>
      <c r="AZ105" s="136">
        <v>2</v>
      </c>
      <c r="BA105" s="136">
        <f t="shared" si="13"/>
        <v>0</v>
      </c>
      <c r="BB105" s="136">
        <f t="shared" si="14"/>
        <v>536</v>
      </c>
      <c r="BC105" s="136">
        <f t="shared" si="15"/>
        <v>0</v>
      </c>
      <c r="BD105" s="136">
        <f t="shared" si="16"/>
        <v>0</v>
      </c>
      <c r="BE105" s="136">
        <f t="shared" si="17"/>
        <v>0</v>
      </c>
      <c r="CA105" s="165">
        <v>1</v>
      </c>
      <c r="CB105" s="165">
        <v>7</v>
      </c>
      <c r="CZ105" s="136">
        <v>0.00024</v>
      </c>
    </row>
    <row r="106" spans="1:104" ht="22.5">
      <c r="A106" s="159">
        <v>69</v>
      </c>
      <c r="B106" s="160" t="s">
        <v>250</v>
      </c>
      <c r="C106" s="161" t="s">
        <v>251</v>
      </c>
      <c r="D106" s="162" t="s">
        <v>83</v>
      </c>
      <c r="E106" s="163">
        <v>1</v>
      </c>
      <c r="F106" s="163">
        <v>329</v>
      </c>
      <c r="G106" s="164">
        <f t="shared" si="12"/>
        <v>329</v>
      </c>
      <c r="O106" s="158">
        <v>2</v>
      </c>
      <c r="AA106" s="136">
        <v>1</v>
      </c>
      <c r="AB106" s="136">
        <v>7</v>
      </c>
      <c r="AC106" s="136">
        <v>7</v>
      </c>
      <c r="AZ106" s="136">
        <v>2</v>
      </c>
      <c r="BA106" s="136">
        <f t="shared" si="13"/>
        <v>0</v>
      </c>
      <c r="BB106" s="136">
        <f t="shared" si="14"/>
        <v>329</v>
      </c>
      <c r="BC106" s="136">
        <f t="shared" si="15"/>
        <v>0</v>
      </c>
      <c r="BD106" s="136">
        <f t="shared" si="16"/>
        <v>0</v>
      </c>
      <c r="BE106" s="136">
        <f t="shared" si="17"/>
        <v>0</v>
      </c>
      <c r="CA106" s="165">
        <v>1</v>
      </c>
      <c r="CB106" s="165">
        <v>7</v>
      </c>
      <c r="CZ106" s="136">
        <v>0.00038</v>
      </c>
    </row>
    <row r="107" spans="1:104" ht="22.5">
      <c r="A107" s="159">
        <v>70</v>
      </c>
      <c r="B107" s="160" t="s">
        <v>252</v>
      </c>
      <c r="C107" s="161" t="s">
        <v>253</v>
      </c>
      <c r="D107" s="162" t="s">
        <v>83</v>
      </c>
      <c r="E107" s="163">
        <v>3</v>
      </c>
      <c r="F107" s="163">
        <v>434</v>
      </c>
      <c r="G107" s="164">
        <f t="shared" si="12"/>
        <v>1302</v>
      </c>
      <c r="O107" s="158">
        <v>2</v>
      </c>
      <c r="AA107" s="136">
        <v>1</v>
      </c>
      <c r="AB107" s="136">
        <v>7</v>
      </c>
      <c r="AC107" s="136">
        <v>7</v>
      </c>
      <c r="AZ107" s="136">
        <v>2</v>
      </c>
      <c r="BA107" s="136">
        <f t="shared" si="13"/>
        <v>0</v>
      </c>
      <c r="BB107" s="136">
        <f t="shared" si="14"/>
        <v>1302</v>
      </c>
      <c r="BC107" s="136">
        <f t="shared" si="15"/>
        <v>0</v>
      </c>
      <c r="BD107" s="136">
        <f t="shared" si="16"/>
        <v>0</v>
      </c>
      <c r="BE107" s="136">
        <f t="shared" si="17"/>
        <v>0</v>
      </c>
      <c r="CA107" s="165">
        <v>1</v>
      </c>
      <c r="CB107" s="165">
        <v>7</v>
      </c>
      <c r="CZ107" s="136">
        <v>0.00061</v>
      </c>
    </row>
    <row r="108" spans="1:104" ht="22.5">
      <c r="A108" s="159">
        <v>71</v>
      </c>
      <c r="B108" s="160" t="s">
        <v>254</v>
      </c>
      <c r="C108" s="161" t="s">
        <v>255</v>
      </c>
      <c r="D108" s="162" t="s">
        <v>83</v>
      </c>
      <c r="E108" s="163">
        <v>4</v>
      </c>
      <c r="F108" s="163">
        <v>604</v>
      </c>
      <c r="G108" s="164">
        <f t="shared" si="12"/>
        <v>2416</v>
      </c>
      <c r="O108" s="158">
        <v>2</v>
      </c>
      <c r="AA108" s="136">
        <v>1</v>
      </c>
      <c r="AB108" s="136">
        <v>7</v>
      </c>
      <c r="AC108" s="136">
        <v>7</v>
      </c>
      <c r="AZ108" s="136">
        <v>2</v>
      </c>
      <c r="BA108" s="136">
        <f t="shared" si="13"/>
        <v>0</v>
      </c>
      <c r="BB108" s="136">
        <f t="shared" si="14"/>
        <v>2416</v>
      </c>
      <c r="BC108" s="136">
        <f t="shared" si="15"/>
        <v>0</v>
      </c>
      <c r="BD108" s="136">
        <f t="shared" si="16"/>
        <v>0</v>
      </c>
      <c r="BE108" s="136">
        <f t="shared" si="17"/>
        <v>0</v>
      </c>
      <c r="CA108" s="165">
        <v>1</v>
      </c>
      <c r="CB108" s="165">
        <v>7</v>
      </c>
      <c r="CZ108" s="136">
        <v>0.00089</v>
      </c>
    </row>
    <row r="109" spans="1:104" ht="22.5">
      <c r="A109" s="159">
        <v>72</v>
      </c>
      <c r="B109" s="160" t="s">
        <v>256</v>
      </c>
      <c r="C109" s="161" t="s">
        <v>257</v>
      </c>
      <c r="D109" s="162" t="s">
        <v>83</v>
      </c>
      <c r="E109" s="163">
        <v>2</v>
      </c>
      <c r="F109" s="163">
        <v>912</v>
      </c>
      <c r="G109" s="164">
        <f t="shared" si="12"/>
        <v>1824</v>
      </c>
      <c r="O109" s="158">
        <v>2</v>
      </c>
      <c r="AA109" s="136">
        <v>1</v>
      </c>
      <c r="AB109" s="136">
        <v>7</v>
      </c>
      <c r="AC109" s="136">
        <v>7</v>
      </c>
      <c r="AZ109" s="136">
        <v>2</v>
      </c>
      <c r="BA109" s="136">
        <f t="shared" si="13"/>
        <v>0</v>
      </c>
      <c r="BB109" s="136">
        <f t="shared" si="14"/>
        <v>1824</v>
      </c>
      <c r="BC109" s="136">
        <f t="shared" si="15"/>
        <v>0</v>
      </c>
      <c r="BD109" s="136">
        <f t="shared" si="16"/>
        <v>0</v>
      </c>
      <c r="BE109" s="136">
        <f t="shared" si="17"/>
        <v>0</v>
      </c>
      <c r="CA109" s="165">
        <v>1</v>
      </c>
      <c r="CB109" s="165">
        <v>7</v>
      </c>
      <c r="CZ109" s="136">
        <v>0</v>
      </c>
    </row>
    <row r="110" spans="1:104" ht="22.5">
      <c r="A110" s="159">
        <v>73</v>
      </c>
      <c r="B110" s="160" t="s">
        <v>258</v>
      </c>
      <c r="C110" s="161" t="s">
        <v>259</v>
      </c>
      <c r="D110" s="162" t="s">
        <v>83</v>
      </c>
      <c r="E110" s="163">
        <v>1</v>
      </c>
      <c r="F110" s="163">
        <v>1389</v>
      </c>
      <c r="G110" s="164">
        <f t="shared" si="12"/>
        <v>1389</v>
      </c>
      <c r="O110" s="158">
        <v>2</v>
      </c>
      <c r="AA110" s="136">
        <v>1</v>
      </c>
      <c r="AB110" s="136">
        <v>7</v>
      </c>
      <c r="AC110" s="136">
        <v>7</v>
      </c>
      <c r="AZ110" s="136">
        <v>2</v>
      </c>
      <c r="BA110" s="136">
        <f t="shared" si="13"/>
        <v>0</v>
      </c>
      <c r="BB110" s="136">
        <f t="shared" si="14"/>
        <v>1389</v>
      </c>
      <c r="BC110" s="136">
        <f t="shared" si="15"/>
        <v>0</v>
      </c>
      <c r="BD110" s="136">
        <f t="shared" si="16"/>
        <v>0</v>
      </c>
      <c r="BE110" s="136">
        <f t="shared" si="17"/>
        <v>0</v>
      </c>
      <c r="CA110" s="165">
        <v>1</v>
      </c>
      <c r="CB110" s="165">
        <v>7</v>
      </c>
      <c r="CZ110" s="136">
        <v>0</v>
      </c>
    </row>
    <row r="111" spans="1:104" ht="22.5">
      <c r="A111" s="159">
        <v>74</v>
      </c>
      <c r="B111" s="160" t="s">
        <v>260</v>
      </c>
      <c r="C111" s="161" t="s">
        <v>261</v>
      </c>
      <c r="D111" s="162" t="s">
        <v>83</v>
      </c>
      <c r="E111" s="163">
        <v>1</v>
      </c>
      <c r="F111" s="163">
        <v>18.2</v>
      </c>
      <c r="G111" s="164">
        <f t="shared" si="12"/>
        <v>18.2</v>
      </c>
      <c r="O111" s="158">
        <v>2</v>
      </c>
      <c r="AA111" s="136">
        <v>1</v>
      </c>
      <c r="AB111" s="136">
        <v>7</v>
      </c>
      <c r="AC111" s="136">
        <v>7</v>
      </c>
      <c r="AZ111" s="136">
        <v>2</v>
      </c>
      <c r="BA111" s="136">
        <f t="shared" si="13"/>
        <v>0</v>
      </c>
      <c r="BB111" s="136">
        <f t="shared" si="14"/>
        <v>18.2</v>
      </c>
      <c r="BC111" s="136">
        <f t="shared" si="15"/>
        <v>0</v>
      </c>
      <c r="BD111" s="136">
        <f t="shared" si="16"/>
        <v>0</v>
      </c>
      <c r="BE111" s="136">
        <f t="shared" si="17"/>
        <v>0</v>
      </c>
      <c r="CA111" s="165">
        <v>1</v>
      </c>
      <c r="CB111" s="165">
        <v>7</v>
      </c>
      <c r="CZ111" s="136">
        <v>0</v>
      </c>
    </row>
    <row r="112" spans="1:104" ht="12.75">
      <c r="A112" s="159">
        <v>75</v>
      </c>
      <c r="B112" s="160" t="s">
        <v>262</v>
      </c>
      <c r="C112" s="161" t="s">
        <v>263</v>
      </c>
      <c r="D112" s="162" t="s">
        <v>83</v>
      </c>
      <c r="E112" s="163">
        <v>1</v>
      </c>
      <c r="F112" s="163">
        <v>89</v>
      </c>
      <c r="G112" s="164">
        <f t="shared" si="12"/>
        <v>89</v>
      </c>
      <c r="O112" s="158">
        <v>2</v>
      </c>
      <c r="AA112" s="136">
        <v>1</v>
      </c>
      <c r="AB112" s="136">
        <v>7</v>
      </c>
      <c r="AC112" s="136">
        <v>7</v>
      </c>
      <c r="AZ112" s="136">
        <v>2</v>
      </c>
      <c r="BA112" s="136">
        <f t="shared" si="13"/>
        <v>0</v>
      </c>
      <c r="BB112" s="136">
        <f t="shared" si="14"/>
        <v>89</v>
      </c>
      <c r="BC112" s="136">
        <f t="shared" si="15"/>
        <v>0</v>
      </c>
      <c r="BD112" s="136">
        <f t="shared" si="16"/>
        <v>0</v>
      </c>
      <c r="BE112" s="136">
        <f t="shared" si="17"/>
        <v>0</v>
      </c>
      <c r="CA112" s="165">
        <v>1</v>
      </c>
      <c r="CB112" s="165">
        <v>7</v>
      </c>
      <c r="CZ112" s="136">
        <v>4E-05</v>
      </c>
    </row>
    <row r="113" spans="1:104" ht="12.75">
      <c r="A113" s="159">
        <v>76</v>
      </c>
      <c r="B113" s="160" t="s">
        <v>264</v>
      </c>
      <c r="C113" s="161" t="s">
        <v>265</v>
      </c>
      <c r="D113" s="162" t="s">
        <v>104</v>
      </c>
      <c r="E113" s="163">
        <v>225</v>
      </c>
      <c r="F113" s="163">
        <v>85</v>
      </c>
      <c r="G113" s="164">
        <f t="shared" si="12"/>
        <v>19125</v>
      </c>
      <c r="O113" s="158">
        <v>2</v>
      </c>
      <c r="AA113" s="136">
        <v>1</v>
      </c>
      <c r="AB113" s="136">
        <v>0</v>
      </c>
      <c r="AC113" s="136">
        <v>0</v>
      </c>
      <c r="AZ113" s="136">
        <v>2</v>
      </c>
      <c r="BA113" s="136">
        <f t="shared" si="13"/>
        <v>0</v>
      </c>
      <c r="BB113" s="136">
        <f t="shared" si="14"/>
        <v>19125</v>
      </c>
      <c r="BC113" s="136">
        <f t="shared" si="15"/>
        <v>0</v>
      </c>
      <c r="BD113" s="136">
        <f t="shared" si="16"/>
        <v>0</v>
      </c>
      <c r="BE113" s="136">
        <f t="shared" si="17"/>
        <v>0</v>
      </c>
      <c r="CA113" s="165">
        <v>1</v>
      </c>
      <c r="CB113" s="165">
        <v>0</v>
      </c>
      <c r="CZ113" s="136">
        <v>0.00038</v>
      </c>
    </row>
    <row r="114" spans="1:15" ht="12.75">
      <c r="A114" s="166"/>
      <c r="B114" s="169"/>
      <c r="C114" s="233" t="s">
        <v>266</v>
      </c>
      <c r="D114" s="234"/>
      <c r="E114" s="170">
        <v>225</v>
      </c>
      <c r="F114" s="171"/>
      <c r="G114" s="172"/>
      <c r="M114" s="168">
        <v>225</v>
      </c>
      <c r="O114" s="158"/>
    </row>
    <row r="115" spans="1:104" ht="12.75">
      <c r="A115" s="159">
        <v>77</v>
      </c>
      <c r="B115" s="160" t="s">
        <v>267</v>
      </c>
      <c r="C115" s="161" t="s">
        <v>268</v>
      </c>
      <c r="D115" s="162" t="s">
        <v>104</v>
      </c>
      <c r="E115" s="163">
        <v>225</v>
      </c>
      <c r="F115" s="163">
        <v>21.4</v>
      </c>
      <c r="G115" s="164">
        <f>E115*F115</f>
        <v>4815</v>
      </c>
      <c r="O115" s="158">
        <v>2</v>
      </c>
      <c r="AA115" s="136">
        <v>1</v>
      </c>
      <c r="AB115" s="136">
        <v>7</v>
      </c>
      <c r="AC115" s="136">
        <v>7</v>
      </c>
      <c r="AZ115" s="136">
        <v>2</v>
      </c>
      <c r="BA115" s="136">
        <f>IF(AZ115=1,G115,0)</f>
        <v>0</v>
      </c>
      <c r="BB115" s="136">
        <f>IF(AZ115=2,G115,0)</f>
        <v>4815</v>
      </c>
      <c r="BC115" s="136">
        <f>IF(AZ115=3,G115,0)</f>
        <v>0</v>
      </c>
      <c r="BD115" s="136">
        <f>IF(AZ115=4,G115,0)</f>
        <v>0</v>
      </c>
      <c r="BE115" s="136">
        <f>IF(AZ115=5,G115,0)</f>
        <v>0</v>
      </c>
      <c r="CA115" s="165">
        <v>1</v>
      </c>
      <c r="CB115" s="165">
        <v>7</v>
      </c>
      <c r="CZ115" s="136">
        <v>1E-05</v>
      </c>
    </row>
    <row r="116" spans="1:15" ht="12.75">
      <c r="A116" s="166"/>
      <c r="B116" s="169"/>
      <c r="C116" s="233" t="s">
        <v>266</v>
      </c>
      <c r="D116" s="234"/>
      <c r="E116" s="170">
        <v>225</v>
      </c>
      <c r="F116" s="171"/>
      <c r="G116" s="172"/>
      <c r="M116" s="168">
        <v>225</v>
      </c>
      <c r="O116" s="158"/>
    </row>
    <row r="117" spans="1:104" ht="12.75">
      <c r="A117" s="159">
        <v>78</v>
      </c>
      <c r="B117" s="160" t="s">
        <v>269</v>
      </c>
      <c r="C117" s="161" t="s">
        <v>270</v>
      </c>
      <c r="D117" s="162" t="s">
        <v>137</v>
      </c>
      <c r="E117" s="163">
        <v>1.7866</v>
      </c>
      <c r="F117" s="163">
        <v>1152</v>
      </c>
      <c r="G117" s="164">
        <f>E117*F117</f>
        <v>2058.1632</v>
      </c>
      <c r="O117" s="158">
        <v>2</v>
      </c>
      <c r="AA117" s="136">
        <v>1</v>
      </c>
      <c r="AB117" s="136">
        <v>7</v>
      </c>
      <c r="AC117" s="136">
        <v>7</v>
      </c>
      <c r="AZ117" s="136">
        <v>2</v>
      </c>
      <c r="BA117" s="136">
        <f>IF(AZ117=1,G117,0)</f>
        <v>0</v>
      </c>
      <c r="BB117" s="136">
        <f>IF(AZ117=2,G117,0)</f>
        <v>2058.1632</v>
      </c>
      <c r="BC117" s="136">
        <f>IF(AZ117=3,G117,0)</f>
        <v>0</v>
      </c>
      <c r="BD117" s="136">
        <f>IF(AZ117=4,G117,0)</f>
        <v>0</v>
      </c>
      <c r="BE117" s="136">
        <f>IF(AZ117=5,G117,0)</f>
        <v>0</v>
      </c>
      <c r="CA117" s="165">
        <v>1</v>
      </c>
      <c r="CB117" s="165">
        <v>7</v>
      </c>
      <c r="CZ117" s="136">
        <v>0</v>
      </c>
    </row>
    <row r="118" spans="1:104" ht="22.5">
      <c r="A118" s="159">
        <v>79</v>
      </c>
      <c r="B118" s="160" t="s">
        <v>271</v>
      </c>
      <c r="C118" s="161" t="s">
        <v>272</v>
      </c>
      <c r="D118" s="162" t="s">
        <v>83</v>
      </c>
      <c r="E118" s="163">
        <v>6</v>
      </c>
      <c r="F118" s="163">
        <v>342</v>
      </c>
      <c r="G118" s="164">
        <f>E118*F118</f>
        <v>2052</v>
      </c>
      <c r="O118" s="158">
        <v>2</v>
      </c>
      <c r="AA118" s="136">
        <v>1</v>
      </c>
      <c r="AB118" s="136">
        <v>7</v>
      </c>
      <c r="AC118" s="136">
        <v>7</v>
      </c>
      <c r="AZ118" s="136">
        <v>2</v>
      </c>
      <c r="BA118" s="136">
        <f>IF(AZ118=1,G118,0)</f>
        <v>0</v>
      </c>
      <c r="BB118" s="136">
        <f>IF(AZ118=2,G118,0)</f>
        <v>2052</v>
      </c>
      <c r="BC118" s="136">
        <f>IF(AZ118=3,G118,0)</f>
        <v>0</v>
      </c>
      <c r="BD118" s="136">
        <f>IF(AZ118=4,G118,0)</f>
        <v>0</v>
      </c>
      <c r="BE118" s="136">
        <f>IF(AZ118=5,G118,0)</f>
        <v>0</v>
      </c>
      <c r="CA118" s="165">
        <v>1</v>
      </c>
      <c r="CB118" s="165">
        <v>7</v>
      </c>
      <c r="CZ118" s="136">
        <v>0.0004</v>
      </c>
    </row>
    <row r="119" spans="1:104" ht="12.75">
      <c r="A119" s="159">
        <v>80</v>
      </c>
      <c r="B119" s="160" t="s">
        <v>77</v>
      </c>
      <c r="C119" s="161" t="s">
        <v>273</v>
      </c>
      <c r="D119" s="162" t="s">
        <v>83</v>
      </c>
      <c r="E119" s="163">
        <v>9</v>
      </c>
      <c r="F119" s="163">
        <v>595</v>
      </c>
      <c r="G119" s="164">
        <f>E119*F119</f>
        <v>5355</v>
      </c>
      <c r="O119" s="158">
        <v>2</v>
      </c>
      <c r="AA119" s="136">
        <v>12</v>
      </c>
      <c r="AB119" s="136">
        <v>0</v>
      </c>
      <c r="AC119" s="136">
        <v>1</v>
      </c>
      <c r="AZ119" s="136">
        <v>2</v>
      </c>
      <c r="BA119" s="136">
        <f>IF(AZ119=1,G119,0)</f>
        <v>0</v>
      </c>
      <c r="BB119" s="136">
        <f>IF(AZ119=2,G119,0)</f>
        <v>5355</v>
      </c>
      <c r="BC119" s="136">
        <f>IF(AZ119=3,G119,0)</f>
        <v>0</v>
      </c>
      <c r="BD119" s="136">
        <f>IF(AZ119=4,G119,0)</f>
        <v>0</v>
      </c>
      <c r="BE119" s="136">
        <f>IF(AZ119=5,G119,0)</f>
        <v>0</v>
      </c>
      <c r="CA119" s="165">
        <v>12</v>
      </c>
      <c r="CB119" s="165">
        <v>0</v>
      </c>
      <c r="CZ119" s="136">
        <v>0</v>
      </c>
    </row>
    <row r="120" spans="1:104" ht="12.75">
      <c r="A120" s="159">
        <v>81</v>
      </c>
      <c r="B120" s="160" t="s">
        <v>274</v>
      </c>
      <c r="C120" s="161" t="s">
        <v>275</v>
      </c>
      <c r="D120" s="162" t="s">
        <v>83</v>
      </c>
      <c r="E120" s="163">
        <v>1</v>
      </c>
      <c r="F120" s="163">
        <v>6019</v>
      </c>
      <c r="G120" s="164">
        <f>E120*F120</f>
        <v>6019</v>
      </c>
      <c r="O120" s="158">
        <v>2</v>
      </c>
      <c r="AA120" s="136">
        <v>12</v>
      </c>
      <c r="AB120" s="136">
        <v>0</v>
      </c>
      <c r="AC120" s="136">
        <v>73</v>
      </c>
      <c r="AZ120" s="136">
        <v>2</v>
      </c>
      <c r="BA120" s="136">
        <f>IF(AZ120=1,G120,0)</f>
        <v>0</v>
      </c>
      <c r="BB120" s="136">
        <f>IF(AZ120=2,G120,0)</f>
        <v>6019</v>
      </c>
      <c r="BC120" s="136">
        <f>IF(AZ120=3,G120,0)</f>
        <v>0</v>
      </c>
      <c r="BD120" s="136">
        <f>IF(AZ120=4,G120,0)</f>
        <v>0</v>
      </c>
      <c r="BE120" s="136">
        <f>IF(AZ120=5,G120,0)</f>
        <v>0</v>
      </c>
      <c r="CA120" s="165">
        <v>12</v>
      </c>
      <c r="CB120" s="165">
        <v>0</v>
      </c>
      <c r="CZ120" s="136">
        <v>0</v>
      </c>
    </row>
    <row r="121" spans="1:15" ht="22.5">
      <c r="A121" s="166"/>
      <c r="B121" s="167"/>
      <c r="C121" s="235" t="s">
        <v>276</v>
      </c>
      <c r="D121" s="236"/>
      <c r="E121" s="236"/>
      <c r="F121" s="236"/>
      <c r="G121" s="237"/>
      <c r="L121" s="168" t="s">
        <v>276</v>
      </c>
      <c r="O121" s="158">
        <v>3</v>
      </c>
    </row>
    <row r="122" spans="1:104" ht="12.75">
      <c r="A122" s="159">
        <v>82</v>
      </c>
      <c r="B122" s="160" t="s">
        <v>277</v>
      </c>
      <c r="C122" s="161" t="s">
        <v>278</v>
      </c>
      <c r="D122" s="162" t="s">
        <v>83</v>
      </c>
      <c r="E122" s="163">
        <v>1</v>
      </c>
      <c r="F122" s="163">
        <v>15981</v>
      </c>
      <c r="G122" s="164">
        <f>E122*F122</f>
        <v>15981</v>
      </c>
      <c r="O122" s="158">
        <v>2</v>
      </c>
      <c r="AA122" s="136">
        <v>12</v>
      </c>
      <c r="AB122" s="136">
        <v>0</v>
      </c>
      <c r="AC122" s="136">
        <v>74</v>
      </c>
      <c r="AZ122" s="136">
        <v>2</v>
      </c>
      <c r="BA122" s="136">
        <f>IF(AZ122=1,G122,0)</f>
        <v>0</v>
      </c>
      <c r="BB122" s="136">
        <f>IF(AZ122=2,G122,0)</f>
        <v>15981</v>
      </c>
      <c r="BC122" s="136">
        <f>IF(AZ122=3,G122,0)</f>
        <v>0</v>
      </c>
      <c r="BD122" s="136">
        <f>IF(AZ122=4,G122,0)</f>
        <v>0</v>
      </c>
      <c r="BE122" s="136">
        <f>IF(AZ122=5,G122,0)</f>
        <v>0</v>
      </c>
      <c r="CA122" s="165">
        <v>12</v>
      </c>
      <c r="CB122" s="165">
        <v>0</v>
      </c>
      <c r="CZ122" s="136">
        <v>0</v>
      </c>
    </row>
    <row r="123" spans="1:15" ht="22.5">
      <c r="A123" s="166"/>
      <c r="B123" s="167"/>
      <c r="C123" s="235" t="s">
        <v>279</v>
      </c>
      <c r="D123" s="236"/>
      <c r="E123" s="236"/>
      <c r="F123" s="236"/>
      <c r="G123" s="237"/>
      <c r="L123" s="168" t="s">
        <v>279</v>
      </c>
      <c r="O123" s="158">
        <v>3</v>
      </c>
    </row>
    <row r="124" spans="1:104" ht="12.75">
      <c r="A124" s="159">
        <v>83</v>
      </c>
      <c r="B124" s="160" t="s">
        <v>280</v>
      </c>
      <c r="C124" s="161" t="s">
        <v>281</v>
      </c>
      <c r="D124" s="162" t="s">
        <v>83</v>
      </c>
      <c r="E124" s="163">
        <v>6</v>
      </c>
      <c r="F124" s="163">
        <v>125.95</v>
      </c>
      <c r="G124" s="164">
        <f>E124*F124</f>
        <v>755.7</v>
      </c>
      <c r="O124" s="158">
        <v>2</v>
      </c>
      <c r="AA124" s="136">
        <v>3</v>
      </c>
      <c r="AB124" s="136">
        <v>7</v>
      </c>
      <c r="AC124" s="136">
        <v>28654279</v>
      </c>
      <c r="AZ124" s="136">
        <v>2</v>
      </c>
      <c r="BA124" s="136">
        <f>IF(AZ124=1,G124,0)</f>
        <v>0</v>
      </c>
      <c r="BB124" s="136">
        <f>IF(AZ124=2,G124,0)</f>
        <v>755.7</v>
      </c>
      <c r="BC124" s="136">
        <f>IF(AZ124=3,G124,0)</f>
        <v>0</v>
      </c>
      <c r="BD124" s="136">
        <f>IF(AZ124=4,G124,0)</f>
        <v>0</v>
      </c>
      <c r="BE124" s="136">
        <f>IF(AZ124=5,G124,0)</f>
        <v>0</v>
      </c>
      <c r="CA124" s="165">
        <v>3</v>
      </c>
      <c r="CB124" s="165">
        <v>7</v>
      </c>
      <c r="CZ124" s="136">
        <v>0.00081</v>
      </c>
    </row>
    <row r="125" spans="1:104" ht="12.75">
      <c r="A125" s="159">
        <v>84</v>
      </c>
      <c r="B125" s="160" t="s">
        <v>282</v>
      </c>
      <c r="C125" s="161" t="s">
        <v>283</v>
      </c>
      <c r="D125" s="162" t="s">
        <v>61</v>
      </c>
      <c r="E125" s="163">
        <v>2304.612632</v>
      </c>
      <c r="F125" s="163">
        <v>1.15</v>
      </c>
      <c r="G125" s="164">
        <f>E125*F125</f>
        <v>2650.3045267999996</v>
      </c>
      <c r="O125" s="158">
        <v>2</v>
      </c>
      <c r="AA125" s="136">
        <v>7</v>
      </c>
      <c r="AB125" s="136">
        <v>1002</v>
      </c>
      <c r="AC125" s="136">
        <v>5</v>
      </c>
      <c r="AZ125" s="136">
        <v>2</v>
      </c>
      <c r="BA125" s="136">
        <f>IF(AZ125=1,G125,0)</f>
        <v>0</v>
      </c>
      <c r="BB125" s="136">
        <f>IF(AZ125=2,G125,0)</f>
        <v>2650.3045267999996</v>
      </c>
      <c r="BC125" s="136">
        <f>IF(AZ125=3,G125,0)</f>
        <v>0</v>
      </c>
      <c r="BD125" s="136">
        <f>IF(AZ125=4,G125,0)</f>
        <v>0</v>
      </c>
      <c r="BE125" s="136">
        <f>IF(AZ125=5,G125,0)</f>
        <v>0</v>
      </c>
      <c r="CA125" s="165">
        <v>7</v>
      </c>
      <c r="CB125" s="165">
        <v>1002</v>
      </c>
      <c r="CZ125" s="136">
        <v>0</v>
      </c>
    </row>
    <row r="126" spans="1:57" ht="12.75">
      <c r="A126" s="173"/>
      <c r="B126" s="174" t="s">
        <v>74</v>
      </c>
      <c r="C126" s="175" t="str">
        <f>CONCATENATE(B72," ",C72)</f>
        <v>722 Vnitřní vodovod</v>
      </c>
      <c r="D126" s="176"/>
      <c r="E126" s="177"/>
      <c r="F126" s="178"/>
      <c r="G126" s="179">
        <f>SUM(G72:G125)</f>
        <v>233111.5677268</v>
      </c>
      <c r="O126" s="158">
        <v>4</v>
      </c>
      <c r="BA126" s="180">
        <f>SUM(BA72:BA125)</f>
        <v>0</v>
      </c>
      <c r="BB126" s="180">
        <f>SUM(BB72:BB125)</f>
        <v>233111.5677268</v>
      </c>
      <c r="BC126" s="180">
        <f>SUM(BC72:BC125)</f>
        <v>0</v>
      </c>
      <c r="BD126" s="180">
        <f>SUM(BD72:BD125)</f>
        <v>0</v>
      </c>
      <c r="BE126" s="180">
        <f>SUM(BE72:BE125)</f>
        <v>0</v>
      </c>
    </row>
    <row r="127" spans="1:15" ht="12.75">
      <c r="A127" s="151" t="s">
        <v>73</v>
      </c>
      <c r="B127" s="152" t="s">
        <v>284</v>
      </c>
      <c r="C127" s="153" t="s">
        <v>285</v>
      </c>
      <c r="D127" s="154"/>
      <c r="E127" s="155"/>
      <c r="F127" s="155"/>
      <c r="G127" s="156"/>
      <c r="H127" s="157"/>
      <c r="I127" s="157"/>
      <c r="O127" s="158">
        <v>1</v>
      </c>
    </row>
    <row r="128" spans="1:104" ht="22.5">
      <c r="A128" s="159">
        <v>85</v>
      </c>
      <c r="B128" s="160" t="s">
        <v>286</v>
      </c>
      <c r="C128" s="161" t="s">
        <v>287</v>
      </c>
      <c r="D128" s="162" t="s">
        <v>104</v>
      </c>
      <c r="E128" s="163">
        <v>3</v>
      </c>
      <c r="F128" s="163">
        <v>37.2</v>
      </c>
      <c r="G128" s="164">
        <f>E128*F128</f>
        <v>111.60000000000001</v>
      </c>
      <c r="O128" s="158">
        <v>2</v>
      </c>
      <c r="AA128" s="136">
        <v>1</v>
      </c>
      <c r="AB128" s="136">
        <v>0</v>
      </c>
      <c r="AC128" s="136">
        <v>0</v>
      </c>
      <c r="AZ128" s="136">
        <v>2</v>
      </c>
      <c r="BA128" s="136">
        <f>IF(AZ128=1,G128,0)</f>
        <v>0</v>
      </c>
      <c r="BB128" s="136">
        <f>IF(AZ128=2,G128,0)</f>
        <v>111.60000000000001</v>
      </c>
      <c r="BC128" s="136">
        <f>IF(AZ128=3,G128,0)</f>
        <v>0</v>
      </c>
      <c r="BD128" s="136">
        <f>IF(AZ128=4,G128,0)</f>
        <v>0</v>
      </c>
      <c r="BE128" s="136">
        <f>IF(AZ128=5,G128,0)</f>
        <v>0</v>
      </c>
      <c r="CA128" s="165">
        <v>1</v>
      </c>
      <c r="CB128" s="165">
        <v>0</v>
      </c>
      <c r="CZ128" s="136">
        <v>3E-05</v>
      </c>
    </row>
    <row r="129" spans="1:15" ht="12.75">
      <c r="A129" s="166"/>
      <c r="B129" s="169"/>
      <c r="C129" s="233" t="s">
        <v>79</v>
      </c>
      <c r="D129" s="234"/>
      <c r="E129" s="170">
        <v>3</v>
      </c>
      <c r="F129" s="171"/>
      <c r="G129" s="172"/>
      <c r="M129" s="168">
        <v>3</v>
      </c>
      <c r="O129" s="158"/>
    </row>
    <row r="130" spans="1:104" ht="22.5">
      <c r="A130" s="159">
        <v>86</v>
      </c>
      <c r="B130" s="160" t="s">
        <v>288</v>
      </c>
      <c r="C130" s="161" t="s">
        <v>289</v>
      </c>
      <c r="D130" s="162" t="s">
        <v>104</v>
      </c>
      <c r="E130" s="163">
        <v>95</v>
      </c>
      <c r="F130" s="163">
        <v>33.7</v>
      </c>
      <c r="G130" s="164">
        <f>E130*F130</f>
        <v>3201.5000000000005</v>
      </c>
      <c r="O130" s="158">
        <v>2</v>
      </c>
      <c r="AA130" s="136">
        <v>1</v>
      </c>
      <c r="AB130" s="136">
        <v>0</v>
      </c>
      <c r="AC130" s="136">
        <v>0</v>
      </c>
      <c r="AZ130" s="136">
        <v>2</v>
      </c>
      <c r="BA130" s="136">
        <f>IF(AZ130=1,G130,0)</f>
        <v>0</v>
      </c>
      <c r="BB130" s="136">
        <f>IF(AZ130=2,G130,0)</f>
        <v>3201.5000000000005</v>
      </c>
      <c r="BC130" s="136">
        <f>IF(AZ130=3,G130,0)</f>
        <v>0</v>
      </c>
      <c r="BD130" s="136">
        <f>IF(AZ130=4,G130,0)</f>
        <v>0</v>
      </c>
      <c r="BE130" s="136">
        <f>IF(AZ130=5,G130,0)</f>
        <v>0</v>
      </c>
      <c r="CA130" s="165">
        <v>1</v>
      </c>
      <c r="CB130" s="165">
        <v>0</v>
      </c>
      <c r="CZ130" s="136">
        <v>6E-05</v>
      </c>
    </row>
    <row r="131" spans="1:15" ht="12.75">
      <c r="A131" s="166"/>
      <c r="B131" s="169"/>
      <c r="C131" s="233" t="s">
        <v>290</v>
      </c>
      <c r="D131" s="234"/>
      <c r="E131" s="170">
        <v>95</v>
      </c>
      <c r="F131" s="171"/>
      <c r="G131" s="172"/>
      <c r="M131" s="168" t="s">
        <v>290</v>
      </c>
      <c r="O131" s="158"/>
    </row>
    <row r="132" spans="1:57" ht="12.75">
      <c r="A132" s="173"/>
      <c r="B132" s="174" t="s">
        <v>74</v>
      </c>
      <c r="C132" s="175" t="str">
        <f>CONCATENATE(B127," ",C127)</f>
        <v>783 Nátěry</v>
      </c>
      <c r="D132" s="176"/>
      <c r="E132" s="177"/>
      <c r="F132" s="178"/>
      <c r="G132" s="179">
        <f>SUM(G127:G131)</f>
        <v>3313.1000000000004</v>
      </c>
      <c r="O132" s="158">
        <v>4</v>
      </c>
      <c r="BA132" s="180">
        <f>SUM(BA127:BA131)</f>
        <v>0</v>
      </c>
      <c r="BB132" s="180">
        <f>SUM(BB127:BB131)</f>
        <v>3313.1000000000004</v>
      </c>
      <c r="BC132" s="180">
        <f>SUM(BC127:BC131)</f>
        <v>0</v>
      </c>
      <c r="BD132" s="180">
        <f>SUM(BD127:BD131)</f>
        <v>0</v>
      </c>
      <c r="BE132" s="180">
        <f>SUM(BE127:BE131)</f>
        <v>0</v>
      </c>
    </row>
    <row r="133" spans="1:15" ht="12.75">
      <c r="A133" s="151" t="s">
        <v>73</v>
      </c>
      <c r="B133" s="152" t="s">
        <v>291</v>
      </c>
      <c r="C133" s="153" t="s">
        <v>292</v>
      </c>
      <c r="D133" s="154"/>
      <c r="E133" s="155"/>
      <c r="F133" s="155"/>
      <c r="G133" s="156"/>
      <c r="H133" s="157"/>
      <c r="I133" s="157"/>
      <c r="O133" s="158">
        <v>1</v>
      </c>
    </row>
    <row r="134" spans="1:104" ht="12.75">
      <c r="A134" s="159">
        <v>87</v>
      </c>
      <c r="B134" s="160" t="s">
        <v>293</v>
      </c>
      <c r="C134" s="161" t="s">
        <v>294</v>
      </c>
      <c r="D134" s="162" t="s">
        <v>88</v>
      </c>
      <c r="E134" s="163">
        <v>12.5</v>
      </c>
      <c r="F134" s="163">
        <v>33.9</v>
      </c>
      <c r="G134" s="164">
        <f>E134*F134</f>
        <v>423.75</v>
      </c>
      <c r="O134" s="158">
        <v>2</v>
      </c>
      <c r="AA134" s="136">
        <v>1</v>
      </c>
      <c r="AB134" s="136">
        <v>7</v>
      </c>
      <c r="AC134" s="136">
        <v>7</v>
      </c>
      <c r="AZ134" s="136">
        <v>2</v>
      </c>
      <c r="BA134" s="136">
        <f>IF(AZ134=1,G134,0)</f>
        <v>0</v>
      </c>
      <c r="BB134" s="136">
        <f>IF(AZ134=2,G134,0)</f>
        <v>423.75</v>
      </c>
      <c r="BC134" s="136">
        <f>IF(AZ134=3,G134,0)</f>
        <v>0</v>
      </c>
      <c r="BD134" s="136">
        <f>IF(AZ134=4,G134,0)</f>
        <v>0</v>
      </c>
      <c r="BE134" s="136">
        <f>IF(AZ134=5,G134,0)</f>
        <v>0</v>
      </c>
      <c r="CA134" s="165">
        <v>1</v>
      </c>
      <c r="CB134" s="165">
        <v>7</v>
      </c>
      <c r="CZ134" s="136">
        <v>0.00015</v>
      </c>
    </row>
    <row r="135" spans="1:15" ht="12.75">
      <c r="A135" s="166"/>
      <c r="B135" s="169"/>
      <c r="C135" s="233" t="s">
        <v>295</v>
      </c>
      <c r="D135" s="234"/>
      <c r="E135" s="170">
        <v>12.5</v>
      </c>
      <c r="F135" s="171"/>
      <c r="G135" s="172"/>
      <c r="M135" s="168" t="s">
        <v>295</v>
      </c>
      <c r="O135" s="158"/>
    </row>
    <row r="136" spans="1:104" ht="12.75">
      <c r="A136" s="159">
        <v>88</v>
      </c>
      <c r="B136" s="160" t="s">
        <v>296</v>
      </c>
      <c r="C136" s="161" t="s">
        <v>297</v>
      </c>
      <c r="D136" s="162" t="s">
        <v>88</v>
      </c>
      <c r="E136" s="163">
        <v>12.5</v>
      </c>
      <c r="F136" s="163">
        <v>7.9</v>
      </c>
      <c r="G136" s="164">
        <f>E136*F136</f>
        <v>98.75</v>
      </c>
      <c r="O136" s="158">
        <v>2</v>
      </c>
      <c r="AA136" s="136">
        <v>1</v>
      </c>
      <c r="AB136" s="136">
        <v>7</v>
      </c>
      <c r="AC136" s="136">
        <v>7</v>
      </c>
      <c r="AZ136" s="136">
        <v>2</v>
      </c>
      <c r="BA136" s="136">
        <f>IF(AZ136=1,G136,0)</f>
        <v>0</v>
      </c>
      <c r="BB136" s="136">
        <f>IF(AZ136=2,G136,0)</f>
        <v>98.75</v>
      </c>
      <c r="BC136" s="136">
        <f>IF(AZ136=3,G136,0)</f>
        <v>0</v>
      </c>
      <c r="BD136" s="136">
        <f>IF(AZ136=4,G136,0)</f>
        <v>0</v>
      </c>
      <c r="BE136" s="136">
        <f>IF(AZ136=5,G136,0)</f>
        <v>0</v>
      </c>
      <c r="CA136" s="165">
        <v>1</v>
      </c>
      <c r="CB136" s="165">
        <v>7</v>
      </c>
      <c r="CZ136" s="136">
        <v>0</v>
      </c>
    </row>
    <row r="137" spans="1:57" ht="12.75">
      <c r="A137" s="173"/>
      <c r="B137" s="174" t="s">
        <v>74</v>
      </c>
      <c r="C137" s="175" t="str">
        <f>CONCATENATE(B133," ",C133)</f>
        <v>784 Malby</v>
      </c>
      <c r="D137" s="176"/>
      <c r="E137" s="177"/>
      <c r="F137" s="178"/>
      <c r="G137" s="179">
        <f>SUM(G133:G136)</f>
        <v>522.5</v>
      </c>
      <c r="O137" s="158">
        <v>4</v>
      </c>
      <c r="BA137" s="180">
        <f>SUM(BA133:BA136)</f>
        <v>0</v>
      </c>
      <c r="BB137" s="180">
        <f>SUM(BB133:BB136)</f>
        <v>522.5</v>
      </c>
      <c r="BC137" s="180">
        <f>SUM(BC133:BC136)</f>
        <v>0</v>
      </c>
      <c r="BD137" s="180">
        <f>SUM(BD133:BD136)</f>
        <v>0</v>
      </c>
      <c r="BE137" s="180">
        <f>SUM(BE133:BE136)</f>
        <v>0</v>
      </c>
    </row>
    <row r="138" ht="12.75">
      <c r="E138" s="136"/>
    </row>
    <row r="139" ht="12.75">
      <c r="E139" s="136"/>
    </row>
    <row r="140" ht="12.75">
      <c r="E140" s="136"/>
    </row>
    <row r="141" ht="12.75">
      <c r="E141" s="136"/>
    </row>
    <row r="142" ht="12.75">
      <c r="E142" s="136"/>
    </row>
    <row r="143" ht="12.75">
      <c r="E143" s="136"/>
    </row>
    <row r="144" ht="12.75">
      <c r="E144" s="136"/>
    </row>
    <row r="145" ht="12.75">
      <c r="E145" s="136"/>
    </row>
    <row r="146" ht="12.75">
      <c r="E146" s="136"/>
    </row>
    <row r="147" ht="12.75">
      <c r="E147" s="136"/>
    </row>
    <row r="148" ht="12.75">
      <c r="E148" s="136"/>
    </row>
    <row r="149" ht="12.75">
      <c r="E149" s="136"/>
    </row>
    <row r="150" ht="12.75">
      <c r="E150" s="136"/>
    </row>
    <row r="151" ht="12.75">
      <c r="E151" s="136"/>
    </row>
    <row r="152" ht="12.75">
      <c r="E152" s="136"/>
    </row>
    <row r="153" ht="12.75">
      <c r="E153" s="136"/>
    </row>
    <row r="154" ht="12.75">
      <c r="E154" s="136"/>
    </row>
    <row r="155" ht="12.75">
      <c r="E155" s="136"/>
    </row>
    <row r="156" ht="12.75">
      <c r="E156" s="136"/>
    </row>
    <row r="157" ht="12.75">
      <c r="E157" s="136"/>
    </row>
    <row r="158" ht="12.75">
      <c r="E158" s="136"/>
    </row>
    <row r="159" ht="12.75">
      <c r="E159" s="136"/>
    </row>
    <row r="160" ht="12.75">
      <c r="E160" s="136"/>
    </row>
    <row r="161" spans="1:7" ht="12.75">
      <c r="A161" s="181"/>
      <c r="B161" s="181"/>
      <c r="C161" s="181"/>
      <c r="D161" s="181"/>
      <c r="E161" s="181"/>
      <c r="F161" s="181"/>
      <c r="G161" s="181"/>
    </row>
    <row r="162" spans="1:7" ht="12.75">
      <c r="A162" s="181"/>
      <c r="B162" s="181"/>
      <c r="C162" s="181"/>
      <c r="D162" s="181"/>
      <c r="E162" s="181"/>
      <c r="F162" s="181"/>
      <c r="G162" s="181"/>
    </row>
    <row r="163" spans="1:7" ht="12.75">
      <c r="A163" s="181"/>
      <c r="B163" s="181"/>
      <c r="C163" s="181"/>
      <c r="D163" s="181"/>
      <c r="E163" s="181"/>
      <c r="F163" s="181"/>
      <c r="G163" s="181"/>
    </row>
    <row r="164" spans="1:7" ht="12.75">
      <c r="A164" s="181"/>
      <c r="B164" s="181"/>
      <c r="C164" s="181"/>
      <c r="D164" s="181"/>
      <c r="E164" s="181"/>
      <c r="F164" s="181"/>
      <c r="G164" s="181"/>
    </row>
    <row r="165" ht="12.75">
      <c r="E165" s="136"/>
    </row>
    <row r="166" ht="12.75">
      <c r="E166" s="136"/>
    </row>
    <row r="167" ht="12.75">
      <c r="E167" s="136"/>
    </row>
    <row r="168" ht="12.75">
      <c r="E168" s="136"/>
    </row>
    <row r="169" ht="12.75">
      <c r="E169" s="136"/>
    </row>
    <row r="170" ht="12.75">
      <c r="E170" s="136"/>
    </row>
    <row r="171" ht="12.75">
      <c r="E171" s="136"/>
    </row>
    <row r="172" ht="12.75">
      <c r="E172" s="136"/>
    </row>
    <row r="173" ht="12.75">
      <c r="E173" s="136"/>
    </row>
    <row r="174" ht="12.75">
      <c r="E174" s="136"/>
    </row>
    <row r="175" ht="12.75">
      <c r="E175" s="136"/>
    </row>
    <row r="176" ht="12.75">
      <c r="E176" s="136"/>
    </row>
    <row r="177" ht="12.75">
      <c r="E177" s="136"/>
    </row>
    <row r="178" ht="12.75">
      <c r="E178" s="136"/>
    </row>
    <row r="179" ht="12.75">
      <c r="E179" s="136"/>
    </row>
    <row r="180" ht="12.75">
      <c r="E180" s="136"/>
    </row>
    <row r="181" ht="12.75">
      <c r="E181" s="136"/>
    </row>
    <row r="182" ht="12.75">
      <c r="E182" s="136"/>
    </row>
    <row r="183" ht="12.75">
      <c r="E183" s="136"/>
    </row>
    <row r="184" ht="12.75">
      <c r="E184" s="136"/>
    </row>
    <row r="185" ht="12.75">
      <c r="E185" s="136"/>
    </row>
    <row r="186" ht="12.75">
      <c r="E186" s="136"/>
    </row>
    <row r="187" ht="12.75">
      <c r="E187" s="136"/>
    </row>
    <row r="188" ht="12.75">
      <c r="E188" s="136"/>
    </row>
    <row r="189" ht="12.75">
      <c r="E189" s="136"/>
    </row>
    <row r="190" ht="12.75">
      <c r="E190" s="136"/>
    </row>
    <row r="191" ht="12.75">
      <c r="E191" s="136"/>
    </row>
    <row r="192" ht="12.75">
      <c r="E192" s="136"/>
    </row>
    <row r="193" ht="12.75">
      <c r="E193" s="136"/>
    </row>
    <row r="194" ht="12.75">
      <c r="E194" s="136"/>
    </row>
    <row r="195" ht="12.75">
      <c r="E195" s="136"/>
    </row>
    <row r="196" spans="1:2" ht="12.75">
      <c r="A196" s="182"/>
      <c r="B196" s="182"/>
    </row>
    <row r="197" spans="1:7" ht="12.75">
      <c r="A197" s="181"/>
      <c r="B197" s="181"/>
      <c r="C197" s="184"/>
      <c r="D197" s="184"/>
      <c r="E197" s="185"/>
      <c r="F197" s="184"/>
      <c r="G197" s="186"/>
    </row>
    <row r="198" spans="1:7" ht="12.75">
      <c r="A198" s="187"/>
      <c r="B198" s="187"/>
      <c r="C198" s="181"/>
      <c r="D198" s="181"/>
      <c r="E198" s="188"/>
      <c r="F198" s="181"/>
      <c r="G198" s="181"/>
    </row>
    <row r="199" spans="1:7" ht="12.75">
      <c r="A199" s="181"/>
      <c r="B199" s="181"/>
      <c r="C199" s="181"/>
      <c r="D199" s="181"/>
      <c r="E199" s="188"/>
      <c r="F199" s="181"/>
      <c r="G199" s="181"/>
    </row>
    <row r="200" spans="1:7" ht="12.75">
      <c r="A200" s="181"/>
      <c r="B200" s="181"/>
      <c r="C200" s="181"/>
      <c r="D200" s="181"/>
      <c r="E200" s="188"/>
      <c r="F200" s="181"/>
      <c r="G200" s="181"/>
    </row>
    <row r="201" spans="1:7" ht="12.75">
      <c r="A201" s="181"/>
      <c r="B201" s="181"/>
      <c r="C201" s="181"/>
      <c r="D201" s="181"/>
      <c r="E201" s="188"/>
      <c r="F201" s="181"/>
      <c r="G201" s="181"/>
    </row>
    <row r="202" spans="1:7" ht="12.75">
      <c r="A202" s="181"/>
      <c r="B202" s="181"/>
      <c r="C202" s="181"/>
      <c r="D202" s="181"/>
      <c r="E202" s="188"/>
      <c r="F202" s="181"/>
      <c r="G202" s="181"/>
    </row>
    <row r="203" spans="1:7" ht="12.75">
      <c r="A203" s="181"/>
      <c r="B203" s="181"/>
      <c r="C203" s="181"/>
      <c r="D203" s="181"/>
      <c r="E203" s="188"/>
      <c r="F203" s="181"/>
      <c r="G203" s="181"/>
    </row>
    <row r="204" spans="1:7" ht="12.75">
      <c r="A204" s="181"/>
      <c r="B204" s="181"/>
      <c r="C204" s="181"/>
      <c r="D204" s="181"/>
      <c r="E204" s="188"/>
      <c r="F204" s="181"/>
      <c r="G204" s="181"/>
    </row>
    <row r="205" spans="1:7" ht="12.75">
      <c r="A205" s="181"/>
      <c r="B205" s="181"/>
      <c r="C205" s="181"/>
      <c r="D205" s="181"/>
      <c r="E205" s="188"/>
      <c r="F205" s="181"/>
      <c r="G205" s="181"/>
    </row>
    <row r="206" spans="1:7" ht="12.75">
      <c r="A206" s="181"/>
      <c r="B206" s="181"/>
      <c r="C206" s="181"/>
      <c r="D206" s="181"/>
      <c r="E206" s="188"/>
      <c r="F206" s="181"/>
      <c r="G206" s="181"/>
    </row>
    <row r="207" spans="1:7" ht="12.75">
      <c r="A207" s="181"/>
      <c r="B207" s="181"/>
      <c r="C207" s="181"/>
      <c r="D207" s="181"/>
      <c r="E207" s="188"/>
      <c r="F207" s="181"/>
      <c r="G207" s="181"/>
    </row>
    <row r="208" spans="1:7" ht="12.75">
      <c r="A208" s="181"/>
      <c r="B208" s="181"/>
      <c r="C208" s="181"/>
      <c r="D208" s="181"/>
      <c r="E208" s="188"/>
      <c r="F208" s="181"/>
      <c r="G208" s="181"/>
    </row>
    <row r="209" spans="1:7" ht="12.75">
      <c r="A209" s="181"/>
      <c r="B209" s="181"/>
      <c r="C209" s="181"/>
      <c r="D209" s="181"/>
      <c r="E209" s="188"/>
      <c r="F209" s="181"/>
      <c r="G209" s="181"/>
    </row>
    <row r="210" spans="1:7" ht="12.75">
      <c r="A210" s="181"/>
      <c r="B210" s="181"/>
      <c r="C210" s="181"/>
      <c r="D210" s="181"/>
      <c r="E210" s="188"/>
      <c r="F210" s="181"/>
      <c r="G210" s="181"/>
    </row>
  </sheetData>
  <sheetProtection/>
  <mergeCells count="21">
    <mergeCell ref="C129:D129"/>
    <mergeCell ref="C131:D131"/>
    <mergeCell ref="C135:D135"/>
    <mergeCell ref="C114:D114"/>
    <mergeCell ref="C116:D116"/>
    <mergeCell ref="C121:G121"/>
    <mergeCell ref="C123:G123"/>
    <mergeCell ref="C45:D45"/>
    <mergeCell ref="C33:D33"/>
    <mergeCell ref="C37:D37"/>
    <mergeCell ref="C39:D39"/>
    <mergeCell ref="C41:D41"/>
    <mergeCell ref="C43:D43"/>
    <mergeCell ref="C23:D23"/>
    <mergeCell ref="C12:D12"/>
    <mergeCell ref="C15:D15"/>
    <mergeCell ref="C19:D19"/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Sochna</dc:creator>
  <cp:keywords/>
  <dc:description/>
  <cp:lastModifiedBy>pospichalova</cp:lastModifiedBy>
  <cp:lastPrinted>2012-02-17T08:56:24Z</cp:lastPrinted>
  <dcterms:created xsi:type="dcterms:W3CDTF">2011-12-15T12:27:33Z</dcterms:created>
  <dcterms:modified xsi:type="dcterms:W3CDTF">2012-02-21T09:57:33Z</dcterms:modified>
  <cp:category/>
  <cp:version/>
  <cp:contentType/>
  <cp:contentStatus/>
</cp:coreProperties>
</file>