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2504" activeTab="0"/>
  </bookViews>
  <sheets>
    <sheet name="RK-39-2011-64, př. 1" sheetId="1" r:id="rId1"/>
  </sheets>
  <externalReferences>
    <externalReference r:id="rId4"/>
  </externalReferences>
  <definedNames>
    <definedName name="_xlnm.Print_Titles" localSheetId="0">'RK-39-2011-64, př. 1'!$1:$14</definedName>
    <definedName name="_xlnm.Print_Area" localSheetId="0">'RK-39-2011-64, př. 1'!$A$1:$W$96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<sst xmlns="http://schemas.openxmlformats.org/spreadsheetml/2006/main" count="506" uniqueCount="307">
  <si>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</si>
  <si>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</si>
  <si>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</si>
  <si>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</si>
  <si>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</si>
  <si>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</si>
  <si>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</si>
  <si>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</si>
  <si>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</si>
  <si>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</si>
  <si>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MA-G 21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</si>
  <si>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</si>
  <si>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</si>
  <si>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</si>
  <si>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</si>
  <si>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</si>
  <si>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</si>
  <si>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</si>
  <si>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</si>
  <si>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</si>
  <si>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</si>
  <si>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</si>
  <si>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</si>
  <si>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</si>
  <si>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</si>
  <si>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</si>
  <si>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</si>
  <si>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</si>
  <si>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</si>
  <si>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</si>
  <si>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</si>
  <si>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</si>
  <si>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</si>
  <si>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</si>
  <si>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</si>
  <si>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</si>
  <si>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</si>
  <si>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</si>
  <si>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</si>
  <si>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</si>
  <si>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</si>
  <si>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</si>
  <si>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</si>
  <si>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</si>
  <si>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</si>
  <si>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</si>
  <si>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</si>
  <si>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</si>
  <si>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</si>
  <si>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</si>
  <si>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</si>
  <si>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</si>
  <si>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</si>
  <si>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</si>
  <si>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</si>
  <si>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</si>
  <si>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</si>
  <si>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</si>
  <si>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</si>
  <si>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</si>
  <si>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</si>
  <si>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</si>
  <si>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</si>
  <si>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t>1.1.3.1</t>
  </si>
  <si>
    <t>Mzdové výdaje za 2. MO</t>
  </si>
  <si>
    <t>NIV</t>
  </si>
  <si>
    <t>04/750004</t>
  </si>
  <si>
    <t>Krajský úřad Kraje Vysočina</t>
  </si>
  <si>
    <t>1.1.3.2</t>
  </si>
  <si>
    <t>Kooperativa</t>
  </si>
  <si>
    <t>Koopertaiva za 2. MO</t>
  </si>
  <si>
    <t>05/750002</t>
  </si>
  <si>
    <t>1.2.1</t>
  </si>
  <si>
    <t>Cestovní náhrady</t>
  </si>
  <si>
    <t>CP proplacené v 2. MO</t>
  </si>
  <si>
    <t>10/750002</t>
  </si>
  <si>
    <t>Mezisoučet kapitoly 1: Personální výdaje</t>
  </si>
  <si>
    <t>2.1.1</t>
  </si>
  <si>
    <t>Propagační materiály - propagační stan</t>
  </si>
  <si>
    <t>Zakoupení propagačních materiálů</t>
  </si>
  <si>
    <t>2011130</t>
  </si>
  <si>
    <t>06/750003</t>
  </si>
  <si>
    <t>Jiří Pýcha Reklamní práce</t>
  </si>
  <si>
    <t>61733130</t>
  </si>
  <si>
    <t>2.1.3</t>
  </si>
  <si>
    <t>Propagační materiály</t>
  </si>
  <si>
    <t>Piknikové deky, láhve na kolo, reflexní pásky, žárovky</t>
  </si>
  <si>
    <t>9771110675</t>
  </si>
  <si>
    <t>11/750004</t>
  </si>
  <si>
    <t>Mechanika Prostějov 97, družstvo</t>
  </si>
  <si>
    <t>25344731</t>
  </si>
  <si>
    <t>2.1.9</t>
  </si>
  <si>
    <t>Propagační materiály - trika Klimatour</t>
  </si>
  <si>
    <t>Zakoupení propagačních mateiálů</t>
  </si>
  <si>
    <t>2.2.1.2</t>
  </si>
  <si>
    <t xml:space="preserve">Expertní poradenství  </t>
  </si>
  <si>
    <t>Aktivita č.8 - školení v Křižánkách 2.-3.5.11</t>
  </si>
  <si>
    <t>11032</t>
  </si>
  <si>
    <t>08/750003</t>
  </si>
  <si>
    <t>Institut komunitního rozvoje</t>
  </si>
  <si>
    <t>26643090</t>
  </si>
  <si>
    <t>2.2.2</t>
  </si>
  <si>
    <t xml:space="preserve">Expertní poradenství s tématikou UR, experti z A </t>
  </si>
  <si>
    <t>081/11</t>
  </si>
  <si>
    <t>06/750016</t>
  </si>
  <si>
    <t>Dorf a Stadt</t>
  </si>
  <si>
    <t>550714705</t>
  </si>
  <si>
    <t>2.2.4</t>
  </si>
  <si>
    <t xml:space="preserve">Konsekutivní tlumočení </t>
  </si>
  <si>
    <t>1050100319</t>
  </si>
  <si>
    <t>06/750009</t>
  </si>
  <si>
    <t>Jazyková škola Zachová</t>
  </si>
  <si>
    <t>26083264</t>
  </si>
  <si>
    <t>2.2.8.1</t>
  </si>
  <si>
    <t>Lektorné  - přednáška na setkání samosprávy</t>
  </si>
  <si>
    <t>Aktivita č.4 -  setkání tajemníků Křižánky 9.-10.6.</t>
  </si>
  <si>
    <t>297</t>
  </si>
  <si>
    <t>07/750011</t>
  </si>
  <si>
    <t>Mgr. Irena Swiecicki</t>
  </si>
  <si>
    <t>65458095</t>
  </si>
  <si>
    <t>2.2.8.2</t>
  </si>
  <si>
    <t>Lektorné - Konference pro podnikatelský sektor</t>
  </si>
  <si>
    <t>Aktivita č. 5, Konference pro podnikatelský sektor</t>
  </si>
  <si>
    <t>41100012</t>
  </si>
  <si>
    <t>10/750011</t>
  </si>
  <si>
    <t>Okresní hospodářksá komora Hodonín</t>
  </si>
  <si>
    <t>48532312</t>
  </si>
  <si>
    <t>2.2.8.3</t>
  </si>
  <si>
    <t>72011</t>
  </si>
  <si>
    <t>10/750015</t>
  </si>
  <si>
    <t>Maděrovičová Zlatuše</t>
  </si>
  <si>
    <t>87668831</t>
  </si>
  <si>
    <t>2.2.9.1</t>
  </si>
  <si>
    <t>Odborná výuka NJ 5/11</t>
  </si>
  <si>
    <t>Aktivita č. 9 Jazykové vzdělávání v rámci projektu MA-G 21</t>
  </si>
  <si>
    <t>10052011</t>
  </si>
  <si>
    <t>06/750008</t>
  </si>
  <si>
    <t>Šestáková Iva</t>
  </si>
  <si>
    <t>73789151</t>
  </si>
  <si>
    <t>2.2.9.2</t>
  </si>
  <si>
    <t>Odborná výuka NJ 6/11</t>
  </si>
  <si>
    <t>10062011</t>
  </si>
  <si>
    <t>07/750009</t>
  </si>
  <si>
    <t>2.2.9.3</t>
  </si>
  <si>
    <t>Odborná výuka NJ 9/11</t>
  </si>
  <si>
    <t>10092011</t>
  </si>
  <si>
    <t>Odborná výuka NJ 10/11</t>
  </si>
  <si>
    <t>10102011</t>
  </si>
  <si>
    <t>11/750007</t>
  </si>
  <si>
    <t>2.2.10</t>
  </si>
  <si>
    <t>Moderace - Skutek roku</t>
  </si>
  <si>
    <t xml:space="preserve">Aktivita č. 6, vyhlášení vítězů Skutku roku </t>
  </si>
  <si>
    <t>Smlouva o dílo</t>
  </si>
  <si>
    <t>07/750004</t>
  </si>
  <si>
    <t>Jan Kodet</t>
  </si>
  <si>
    <t>xxx</t>
  </si>
  <si>
    <t>2.2.11</t>
  </si>
  <si>
    <t>Vytvoření 2 webových portálů</t>
  </si>
  <si>
    <t xml:space="preserve">Vytovření projektového webového portálu ČJ a NJ verze </t>
  </si>
  <si>
    <t>201101</t>
  </si>
  <si>
    <t>06/750017</t>
  </si>
  <si>
    <t>Martin Musil</t>
  </si>
  <si>
    <t>87553911</t>
  </si>
  <si>
    <t>2.2.13</t>
  </si>
  <si>
    <t xml:space="preserve">Kulturně hudební vystoupení - Skutek roku </t>
  </si>
  <si>
    <t>07/750006</t>
  </si>
  <si>
    <t>Jan Fous</t>
  </si>
  <si>
    <t>2.2.14</t>
  </si>
  <si>
    <t>Realizace sociologického průzkumu</t>
  </si>
  <si>
    <t>Aktivita č. 10 Sociologický průzkum</t>
  </si>
  <si>
    <t>1111000084</t>
  </si>
  <si>
    <t>07/750001</t>
  </si>
  <si>
    <t>Vysoká škola polytechnická Jihlava</t>
  </si>
  <si>
    <t>71226401</t>
  </si>
  <si>
    <t>2.2.15.1</t>
  </si>
  <si>
    <t>Pronájem prostor - školení Křižánky</t>
  </si>
  <si>
    <t>3100003</t>
  </si>
  <si>
    <t>06/750001</t>
  </si>
  <si>
    <t>Vzdělávací centrum Křižánky, p.o.</t>
  </si>
  <si>
    <t>72048883</t>
  </si>
  <si>
    <t>2.2.15.2</t>
  </si>
  <si>
    <t xml:space="preserve">Pronájem sálů na vyhlášení Skutku roku </t>
  </si>
  <si>
    <t>15757</t>
  </si>
  <si>
    <t>06/750013</t>
  </si>
  <si>
    <t>Kinský Žďár, a.s.</t>
  </si>
  <si>
    <t>46901523</t>
  </si>
  <si>
    <t>2.2.15.3</t>
  </si>
  <si>
    <t>Pronájem prostor a techniky - setkání tajemníků</t>
  </si>
  <si>
    <t>3100006</t>
  </si>
  <si>
    <t>07/720002</t>
  </si>
  <si>
    <t>2.2.16</t>
  </si>
  <si>
    <t xml:space="preserve">Ubytování - účastníci školení v Křižánkách </t>
  </si>
  <si>
    <t>2.2.17</t>
  </si>
  <si>
    <t>Catering - Konference pro podnikatelský sektor</t>
  </si>
  <si>
    <t>Aktivita č.5, Konference pro podnikatelský sektor</t>
  </si>
  <si>
    <t>110100571</t>
  </si>
  <si>
    <t>10/750014</t>
  </si>
  <si>
    <t>Gustav Mahler</t>
  </si>
  <si>
    <t>00207829</t>
  </si>
  <si>
    <t>2.2.18</t>
  </si>
  <si>
    <t>Občerstvení - setkání realizačního týmu</t>
  </si>
  <si>
    <t>Aktivita č.1 - setkání dne 27.10.11</t>
  </si>
  <si>
    <t>8711</t>
  </si>
  <si>
    <t>11/750002</t>
  </si>
  <si>
    <t>Pavel Brabec</t>
  </si>
  <si>
    <t>10084282</t>
  </si>
  <si>
    <t>2.2.20</t>
  </si>
  <si>
    <t>Catering - vyhlášení vítězů Skutek roku</t>
  </si>
  <si>
    <t>100100009</t>
  </si>
  <si>
    <t>O7/750007</t>
  </si>
  <si>
    <t>Multima Group. s.r.o.</t>
  </si>
  <si>
    <t>25505211</t>
  </si>
  <si>
    <t>2.2.21</t>
  </si>
  <si>
    <t>Catering - účastníci školení v Křižánkách</t>
  </si>
  <si>
    <t>2.2.24</t>
  </si>
  <si>
    <t>Catering - setkání tajemníků v Křižánkách</t>
  </si>
  <si>
    <t>2.2.25.1</t>
  </si>
  <si>
    <t xml:space="preserve">Produkční náklady - Skutek roku </t>
  </si>
  <si>
    <t>Nominace - vytvoření rozhlas. spotu pro Skutek roku</t>
  </si>
  <si>
    <t>42100016</t>
  </si>
  <si>
    <t>2/750007</t>
  </si>
  <si>
    <t>MON ARCH PLUS CZ</t>
  </si>
  <si>
    <t>26255669</t>
  </si>
  <si>
    <t>2.2.25.2</t>
  </si>
  <si>
    <t>Vysílání rozhlas. reklamy - Skutek roku</t>
  </si>
  <si>
    <t>Nominace - vysílání rozhlas. Klipu v 1/2011</t>
  </si>
  <si>
    <t>41100030</t>
  </si>
  <si>
    <t>2/750008</t>
  </si>
  <si>
    <t>2.2.25.3</t>
  </si>
  <si>
    <t>Nominace, hlasování - vysílání rozhlasových klipů</t>
  </si>
  <si>
    <t>41100063</t>
  </si>
  <si>
    <t>3/750007</t>
  </si>
  <si>
    <t>2.2.25.4</t>
  </si>
  <si>
    <t>Hlasování - vytvoření rozhlas. Spotu pro Skutek roku</t>
  </si>
  <si>
    <t>42100025</t>
  </si>
  <si>
    <t>3/750009</t>
  </si>
  <si>
    <t>2.2.25.5</t>
  </si>
  <si>
    <t xml:space="preserve">Hlasování - vysílání rozhlasových spotů </t>
  </si>
  <si>
    <t>41100078</t>
  </si>
  <si>
    <t>3/750014</t>
  </si>
  <si>
    <t>2.2.25.6</t>
  </si>
  <si>
    <t>Medializace - fotograf Skutek roku</t>
  </si>
  <si>
    <t xml:space="preserve">Aktivita č. 6 Fotografování vyhlašování vítězů na Skutku roku </t>
  </si>
  <si>
    <t>122011</t>
  </si>
  <si>
    <t>06/750007</t>
  </si>
  <si>
    <t>Luboš Pavlíček</t>
  </si>
  <si>
    <t>66536286</t>
  </si>
  <si>
    <t>Mezisoučet kapitoly 2: Věcné a externí výdaje</t>
  </si>
  <si>
    <t>IV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</si>
  <si>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</si>
  <si>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</si>
  <si>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</si>
  <si>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</si>
  <si>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</si>
  <si>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</si>
  <si>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</si>
  <si>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</si>
  <si>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</si>
  <si>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</si>
  <si>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</si>
  <si>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</si>
  <si>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</si>
  <si>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</si>
  <si>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</si>
  <si>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</si>
  <si>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</si>
  <si>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</si>
  <si>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</si>
  <si>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</si>
  <si>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</si>
  <si>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</si>
  <si>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</si>
  <si>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</si>
  <si>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</si>
  <si>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</si>
  <si>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</si>
  <si>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</si>
  <si>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</si>
  <si>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</si>
  <si>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</si>
  <si>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</si>
  <si>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</si>
  <si>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</si>
  <si>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</si>
  <si>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</si>
  <si>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</si>
  <si>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</si>
  <si>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</si>
  <si>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</si>
  <si>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</si>
  <si>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</si>
  <si>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</si>
  <si>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</si>
  <si>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</si>
  <si>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</si>
  <si>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</si>
  <si>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</si>
  <si>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(titul, jméno, příjmení statutárního zástupce)</t>
  </si>
  <si>
    <t>(titul, jméno, příjmení, funkce)</t>
  </si>
  <si>
    <t>(datum, podpis, razítko)</t>
  </si>
  <si>
    <r>
      <t xml:space="preserve">Kap. 1 
</t>
    </r>
    <r>
      <rPr>
        <sz val="10"/>
        <rFont val="Arial"/>
        <family val="2"/>
      </rPr>
      <t>Personální výdaje</t>
    </r>
  </si>
  <si>
    <r>
      <t>Kap. 2</t>
    </r>
    <r>
      <rPr>
        <sz val="10"/>
        <rFont val="Arial"/>
        <family val="2"/>
      </rPr>
      <t xml:space="preserve">  
Věcné a externí výdaje</t>
    </r>
  </si>
  <si>
    <r>
      <t>Kap. 3</t>
    </r>
    <r>
      <rPr>
        <sz val="10"/>
        <rFont val="Arial"/>
        <family val="2"/>
      </rPr>
      <t xml:space="preserve"> 
Investice</t>
    </r>
  </si>
  <si>
    <t>10/750009</t>
  </si>
  <si>
    <r>
      <t>Oso</t>
    </r>
    <r>
      <rPr>
        <sz val="11"/>
        <color indexed="10"/>
        <rFont val="Arial CE"/>
        <family val="0"/>
      </rPr>
      <t>b</t>
    </r>
    <r>
      <rPr>
        <sz val="11"/>
        <rFont val="Arial CE"/>
        <family val="0"/>
      </rPr>
      <t>ní výdaje zaměstnaců</t>
    </r>
  </si>
  <si>
    <t>RK-39-2011-64, př. 1</t>
  </si>
  <si>
    <t>počet stran: 1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</si>
</sst>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00\ 00"/>
    <numFmt numFmtId="188" formatCode="dd/mm/yy;@"/>
    <numFmt numFmtId="189" formatCode="#,##0.00\ _K_č"/>
    <numFmt numFmtId="190" formatCode="#,##0.00\ &quot;Kč&quot;"/>
    <numFmt numFmtId="191" formatCode="[$-405]d\.\ mmmm\ yyyy"/>
    <numFmt numFmtId="192" formatCode="\(0\)"/>
    <numFmt numFmtId="193" formatCode="0.000"/>
    <numFmt numFmtId="194" formatCode="\(\ #\)"/>
    <numFmt numFmtId="195" formatCode="#,##0.00\ [$EUR]"/>
    <numFmt numFmtId="196" formatCode="0.0"/>
    <numFmt numFmtId="197" formatCode="d/m/yy;@"/>
    <numFmt numFmtId="198" formatCode="[$€-2]\ #,##0.00"/>
    <numFmt numFmtId="199" formatCode="mmm/yyyy"/>
    <numFmt numFmtId="200" formatCode="[$€-2]\ #,##0"/>
    <numFmt numFmtId="201" formatCode="#,##0.00\ [$€-1]"/>
    <numFmt numFmtId="202" formatCode="#,##0\ [$€-1]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E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1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hidden="1" locked="0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26" fillId="0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right"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3" fontId="28" fillId="0" borderId="0" xfId="0" applyNumberFormat="1" applyFont="1" applyFill="1" applyBorder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/>
      <protection hidden="1" locked="0"/>
    </xf>
    <xf numFmtId="4" fontId="28" fillId="0" borderId="0" xfId="0" applyNumberFormat="1" applyFont="1" applyFill="1" applyBorder="1" applyAlignment="1" applyProtection="1">
      <alignment/>
      <protection hidden="1" locked="0"/>
    </xf>
    <xf numFmtId="0" fontId="26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12" xfId="0" applyFont="1" applyFill="1" applyBorder="1" applyAlignment="1" applyProtection="1">
      <alignment horizontal="center" vertical="center" wrapText="1"/>
      <protection hidden="1" locked="0"/>
    </xf>
    <xf numFmtId="0" fontId="23" fillId="24" borderId="15" xfId="0" applyFont="1" applyFill="1" applyBorder="1" applyAlignment="1" applyProtection="1">
      <alignment horizontal="center" vertical="center" wrapText="1"/>
      <protection hidden="1" locked="0"/>
    </xf>
    <xf numFmtId="0" fontId="23" fillId="24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94" fontId="0" fillId="25" borderId="18" xfId="0" applyNumberFormat="1" applyFont="1" applyFill="1" applyBorder="1" applyAlignment="1" applyProtection="1">
      <alignment horizontal="center" vertical="center"/>
      <protection locked="0"/>
    </xf>
    <xf numFmtId="194" fontId="0" fillId="25" borderId="19" xfId="0" applyNumberFormat="1" applyFont="1" applyFill="1" applyBorder="1" applyAlignment="1" applyProtection="1">
      <alignment horizontal="center" vertical="center"/>
      <protection locked="0"/>
    </xf>
    <xf numFmtId="194" fontId="0" fillId="25" borderId="20" xfId="0" applyNumberFormat="1" applyFont="1" applyFill="1" applyBorder="1" applyAlignment="1" applyProtection="1">
      <alignment horizontal="center" vertical="center"/>
      <protection locked="0"/>
    </xf>
    <xf numFmtId="194" fontId="0" fillId="25" borderId="21" xfId="0" applyNumberFormat="1" applyFont="1" applyFill="1" applyBorder="1" applyAlignment="1" applyProtection="1">
      <alignment horizontal="center" vertical="center"/>
      <protection locked="0"/>
    </xf>
    <xf numFmtId="194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26" fillId="0" borderId="22" xfId="0" applyNumberFormat="1" applyFont="1" applyFill="1" applyBorder="1" applyAlignment="1" applyProtection="1">
      <alignment/>
      <protection locked="0"/>
    </xf>
    <xf numFmtId="49" fontId="28" fillId="0" borderId="23" xfId="0" applyNumberFormat="1" applyFont="1" applyFill="1" applyBorder="1" applyAlignment="1" applyProtection="1">
      <alignment vertical="center"/>
      <protection hidden="1" locked="0"/>
    </xf>
    <xf numFmtId="49" fontId="28" fillId="0" borderId="23" xfId="0" applyNumberFormat="1" applyFont="1" applyBorder="1" applyAlignment="1" applyProtection="1">
      <alignment vertical="center"/>
      <protection hidden="1" locked="0"/>
    </xf>
    <xf numFmtId="49" fontId="0" fillId="0" borderId="24" xfId="0" applyNumberFormat="1" applyFont="1" applyBorder="1" applyAlignment="1" applyProtection="1">
      <alignment/>
      <protection locked="0"/>
    </xf>
    <xf numFmtId="49" fontId="25" fillId="0" borderId="23" xfId="0" applyNumberFormat="1" applyFont="1" applyFill="1" applyBorder="1" applyAlignment="1" applyProtection="1">
      <alignment horizontal="left" vertical="center"/>
      <protection hidden="1" locked="0"/>
    </xf>
    <xf numFmtId="49" fontId="32" fillId="0" borderId="25" xfId="0" applyNumberFormat="1" applyFont="1" applyFill="1" applyBorder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 vertical="center"/>
      <protection hidden="1" locked="0"/>
    </xf>
    <xf numFmtId="49" fontId="23" fillId="0" borderId="14" xfId="0" applyNumberFormat="1" applyFont="1" applyBorder="1" applyAlignment="1" applyProtection="1">
      <alignment horizontal="center" vertical="center"/>
      <protection hidden="1" locked="0"/>
    </xf>
    <xf numFmtId="1" fontId="28" fillId="0" borderId="23" xfId="0" applyNumberFormat="1" applyFont="1" applyFill="1" applyBorder="1" applyAlignment="1" applyProtection="1">
      <alignment horizontal="left" vertical="center"/>
      <protection hidden="1" locked="0"/>
    </xf>
    <xf numFmtId="197" fontId="33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25" fillId="0" borderId="26" xfId="0" applyNumberFormat="1" applyFont="1" applyFill="1" applyBorder="1" applyAlignment="1" applyProtection="1">
      <alignment horizontal="left" vertical="center"/>
      <protection hidden="1" locked="0"/>
    </xf>
    <xf numFmtId="4" fontId="23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3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5" fillId="17" borderId="27" xfId="0" applyNumberFormat="1" applyFont="1" applyFill="1" applyBorder="1" applyAlignment="1" applyProtection="1">
      <alignment horizontal="right" vertical="center"/>
      <protection hidden="1" locked="0"/>
    </xf>
    <xf numFmtId="3" fontId="34" fillId="0" borderId="28" xfId="0" applyNumberFormat="1" applyFont="1" applyBorder="1" applyAlignment="1" applyProtection="1">
      <alignment horizontal="center" vertical="center"/>
      <protection hidden="1" locked="0"/>
    </xf>
    <xf numFmtId="4" fontId="23" fillId="17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27" fillId="24" borderId="23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23" fillId="0" borderId="24" xfId="0" applyNumberFormat="1" applyFont="1" applyFill="1" applyBorder="1" applyAlignment="1" applyProtection="1">
      <alignment vertical="center"/>
      <protection hidden="1" locked="0"/>
    </xf>
    <xf numFmtId="197" fontId="33" fillId="0" borderId="14" xfId="0" applyNumberFormat="1" applyFont="1" applyFill="1" applyBorder="1" applyAlignment="1" applyProtection="1">
      <alignment vertical="center"/>
      <protection hidden="1" locked="0"/>
    </xf>
    <xf numFmtId="4" fontId="0" fillId="0" borderId="29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Border="1" applyAlignment="1" applyProtection="1">
      <alignment horizontal="right" vertical="center"/>
      <protection hidden="1" locked="0"/>
    </xf>
    <xf numFmtId="0" fontId="23" fillId="17" borderId="30" xfId="0" applyNumberFormat="1" applyFont="1" applyFill="1" applyBorder="1" applyAlignment="1" applyProtection="1">
      <alignment horizontal="center" vertical="top" wrapText="1"/>
      <protection hidden="1" locked="0"/>
    </xf>
    <xf numFmtId="197" fontId="33" fillId="0" borderId="14" xfId="0" applyNumberFormat="1" applyFont="1" applyBorder="1" applyAlignment="1" applyProtection="1">
      <alignment horizontal="right" vertical="center"/>
      <protection hidden="1" locked="0"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3" fontId="34" fillId="0" borderId="31" xfId="0" applyNumberFormat="1" applyFont="1" applyBorder="1" applyAlignment="1" applyProtection="1">
      <alignment horizontal="center" vertical="center"/>
      <protection hidden="1" locked="0"/>
    </xf>
    <xf numFmtId="4" fontId="24" fillId="25" borderId="32" xfId="0" applyNumberFormat="1" applyFont="1" applyFill="1" applyBorder="1" applyAlignment="1" applyProtection="1">
      <alignment/>
      <protection locked="0"/>
    </xf>
    <xf numFmtId="4" fontId="35" fillId="25" borderId="33" xfId="0" applyNumberFormat="1" applyFont="1" applyFill="1" applyBorder="1" applyAlignment="1" applyProtection="1">
      <alignment horizontal="right" vertical="center"/>
      <protection hidden="1" locked="0"/>
    </xf>
    <xf numFmtId="4" fontId="35" fillId="25" borderId="34" xfId="0" applyNumberFormat="1" applyFont="1" applyFill="1" applyBorder="1" applyAlignment="1" applyProtection="1">
      <alignment horizontal="right" vertical="center"/>
      <protection hidden="1" locked="0"/>
    </xf>
    <xf numFmtId="3" fontId="34" fillId="25" borderId="35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33" xfId="0" applyNumberFormat="1" applyFont="1" applyFill="1" applyBorder="1" applyAlignment="1" applyProtection="1">
      <alignment horizontal="center" vertical="center"/>
      <protection hidden="1" locked="0"/>
    </xf>
    <xf numFmtId="49" fontId="24" fillId="0" borderId="22" xfId="0" applyNumberFormat="1" applyFont="1" applyFill="1" applyBorder="1" applyAlignment="1" applyProtection="1">
      <alignment/>
      <protection locked="0"/>
    </xf>
    <xf numFmtId="49" fontId="23" fillId="0" borderId="23" xfId="0" applyNumberFormat="1" applyFont="1" applyBorder="1" applyAlignment="1" applyProtection="1">
      <alignment horizontal="left" vertical="center"/>
      <protection hidden="1" locked="0"/>
    </xf>
    <xf numFmtId="49" fontId="23" fillId="0" borderId="25" xfId="0" applyNumberFormat="1" applyFont="1" applyBorder="1" applyAlignment="1" applyProtection="1">
      <alignment vertical="center"/>
      <protection hidden="1" locked="0"/>
    </xf>
    <xf numFmtId="49" fontId="23" fillId="0" borderId="23" xfId="0" applyNumberFormat="1" applyFont="1" applyFill="1" applyBorder="1" applyAlignment="1" applyProtection="1">
      <alignment vertical="center"/>
      <protection hidden="1" locked="0"/>
    </xf>
    <xf numFmtId="49" fontId="23" fillId="0" borderId="23" xfId="0" applyNumberFormat="1" applyFont="1" applyBorder="1" applyAlignment="1" applyProtection="1">
      <alignment vertical="center"/>
      <protection hidden="1" locked="0"/>
    </xf>
    <xf numFmtId="49" fontId="23" fillId="0" borderId="23" xfId="0" applyNumberFormat="1" applyFont="1" applyBorder="1" applyAlignment="1" applyProtection="1">
      <alignment horizontal="center" vertical="center"/>
      <protection hidden="1" locked="0"/>
    </xf>
    <xf numFmtId="49" fontId="23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24" fillId="0" borderId="22" xfId="0" applyNumberFormat="1" applyFont="1" applyBorder="1" applyAlignment="1" applyProtection="1">
      <alignment/>
      <protection locked="0"/>
    </xf>
    <xf numFmtId="49" fontId="23" fillId="0" borderId="25" xfId="0" applyNumberFormat="1" applyFont="1" applyFill="1" applyBorder="1" applyAlignment="1" applyProtection="1">
      <alignment vertical="center"/>
      <protection hidden="1" locked="0"/>
    </xf>
    <xf numFmtId="49" fontId="23" fillId="0" borderId="25" xfId="0" applyNumberFormat="1" applyFont="1" applyFill="1" applyBorder="1" applyAlignment="1" applyProtection="1">
      <alignment vertical="center"/>
      <protection hidden="1" locked="0"/>
    </xf>
    <xf numFmtId="4" fontId="23" fillId="0" borderId="22" xfId="0" applyNumberFormat="1" applyFont="1" applyBorder="1" applyAlignment="1" applyProtection="1">
      <alignment horizontal="right" vertical="center"/>
      <protection hidden="1" locked="0"/>
    </xf>
    <xf numFmtId="197" fontId="33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23" fillId="0" borderId="23" xfId="0" applyNumberFormat="1" applyFont="1" applyFill="1" applyBorder="1" applyAlignment="1" applyProtection="1">
      <alignment horizontal="left" vertical="center"/>
      <protection hidden="1" locked="0"/>
    </xf>
    <xf numFmtId="0" fontId="0" fillId="0" borderId="23" xfId="0" applyFont="1" applyBorder="1" applyAlignment="1">
      <alignment/>
    </xf>
    <xf numFmtId="197" fontId="33" fillId="26" borderId="14" xfId="0" applyNumberFormat="1" applyFont="1" applyFill="1" applyBorder="1" applyAlignment="1" applyProtection="1">
      <alignment vertical="center"/>
      <protection hidden="1" locked="0"/>
    </xf>
    <xf numFmtId="4" fontId="23" fillId="16" borderId="22" xfId="0" applyNumberFormat="1" applyFont="1" applyFill="1" applyBorder="1" applyAlignment="1" applyProtection="1">
      <alignment horizontal="right" vertical="center" wrapText="1"/>
      <protection hidden="1" locked="0"/>
    </xf>
    <xf numFmtId="49" fontId="23" fillId="0" borderId="24" xfId="0" applyNumberFormat="1" applyFont="1" applyBorder="1" applyAlignment="1" applyProtection="1">
      <alignment vertical="center"/>
      <protection hidden="1" locked="0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24" xfId="0" applyNumberFormat="1" applyFont="1" applyBorder="1" applyAlignment="1" applyProtection="1">
      <alignment horizontal="right" vertical="center"/>
      <protection locked="0"/>
    </xf>
    <xf numFmtId="4" fontId="23" fillId="0" borderId="29" xfId="0" applyNumberFormat="1" applyFont="1" applyBorder="1" applyAlignment="1" applyProtection="1">
      <alignment horizontal="right" vertical="center"/>
      <protection hidden="1" locked="0"/>
    </xf>
    <xf numFmtId="4" fontId="23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23" fillId="0" borderId="36" xfId="0" applyNumberFormat="1" applyFont="1" applyBorder="1" applyAlignment="1" applyProtection="1">
      <alignment horizontal="center" vertical="center"/>
      <protection hidden="1" locked="0"/>
    </xf>
    <xf numFmtId="49" fontId="23" fillId="0" borderId="37" xfId="0" applyNumberFormat="1" applyFont="1" applyBorder="1" applyAlignment="1" applyProtection="1">
      <alignment vertical="center"/>
      <protection hidden="1" locked="0"/>
    </xf>
    <xf numFmtId="49" fontId="23" fillId="0" borderId="36" xfId="0" applyNumberFormat="1" applyFont="1" applyBorder="1" applyAlignment="1" applyProtection="1">
      <alignment vertical="center"/>
      <protection hidden="1" locked="0"/>
    </xf>
    <xf numFmtId="4" fontId="23" fillId="0" borderId="38" xfId="0" applyNumberFormat="1" applyFont="1" applyBorder="1" applyAlignment="1" applyProtection="1">
      <alignment horizontal="right" vertical="center"/>
      <protection hidden="1" locked="0"/>
    </xf>
    <xf numFmtId="4" fontId="23" fillId="0" borderId="36" xfId="0" applyNumberFormat="1" applyFont="1" applyFill="1" applyBorder="1" applyAlignment="1" applyProtection="1">
      <alignment horizontal="right" vertical="center"/>
      <protection hidden="1" locked="0"/>
    </xf>
    <xf numFmtId="3" fontId="34" fillId="0" borderId="39" xfId="0" applyNumberFormat="1" applyFont="1" applyBorder="1" applyAlignment="1" applyProtection="1">
      <alignment horizontal="center" vertical="center"/>
      <protection hidden="1" locked="0"/>
    </xf>
    <xf numFmtId="0" fontId="23" fillId="17" borderId="4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>
      <alignment wrapText="1"/>
    </xf>
    <xf numFmtId="3" fontId="27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2" xfId="0" applyFont="1" applyBorder="1" applyAlignment="1" applyProtection="1">
      <alignment/>
      <protection locked="0"/>
    </xf>
    <xf numFmtId="189" fontId="25" fillId="25" borderId="43" xfId="0" applyNumberFormat="1" applyFont="1" applyFill="1" applyBorder="1" applyAlignment="1" applyProtection="1">
      <alignment vertical="center"/>
      <protection hidden="1" locked="0"/>
    </xf>
    <xf numFmtId="3" fontId="34" fillId="25" borderId="44" xfId="0" applyNumberFormat="1" applyFont="1" applyFill="1" applyBorder="1" applyAlignment="1" applyProtection="1">
      <alignment horizontal="center" vertical="center"/>
      <protection hidden="1" locked="0"/>
    </xf>
    <xf numFmtId="189" fontId="27" fillId="25" borderId="43" xfId="0" applyNumberFormat="1" applyFont="1" applyFill="1" applyBorder="1" applyAlignment="1" applyProtection="1">
      <alignment vertical="center"/>
      <protection hidden="1" locked="0"/>
    </xf>
    <xf numFmtId="0" fontId="24" fillId="0" borderId="43" xfId="0" applyFont="1" applyBorder="1" applyAlignment="1" applyProtection="1">
      <alignment horizontal="left"/>
      <protection locked="0"/>
    </xf>
    <xf numFmtId="189" fontId="27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89" fontId="27" fillId="0" borderId="0" xfId="0" applyNumberFormat="1" applyFont="1" applyFill="1" applyBorder="1" applyAlignment="1" applyProtection="1">
      <alignment vertical="center"/>
      <protection hidden="1" locked="0"/>
    </xf>
    <xf numFmtId="189" fontId="27" fillId="0" borderId="45" xfId="0" applyNumberFormat="1" applyFont="1" applyFill="1" applyBorder="1" applyAlignment="1" applyProtection="1">
      <alignment vertical="center"/>
      <protection hidden="1" locked="0"/>
    </xf>
    <xf numFmtId="0" fontId="37" fillId="0" borderId="0" xfId="0" applyFont="1" applyFill="1" applyBorder="1" applyAlignment="1" applyProtection="1">
      <alignment/>
      <protection locked="0"/>
    </xf>
    <xf numFmtId="189" fontId="27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23" fillId="0" borderId="46" xfId="0" applyNumberFormat="1" applyFont="1" applyBorder="1" applyAlignment="1" applyProtection="1">
      <alignment horizontal="center" vertical="center"/>
      <protection hidden="1" locked="0"/>
    </xf>
    <xf numFmtId="49" fontId="28" fillId="0" borderId="46" xfId="0" applyNumberFormat="1" applyFont="1" applyBorder="1" applyAlignment="1" applyProtection="1">
      <alignment vertical="center"/>
      <protection hidden="1" locked="0"/>
    </xf>
    <xf numFmtId="49" fontId="23" fillId="0" borderId="47" xfId="0" applyNumberFormat="1" applyFont="1" applyBorder="1" applyAlignment="1" applyProtection="1">
      <alignment vertical="center"/>
      <protection hidden="1" locked="0"/>
    </xf>
    <xf numFmtId="49" fontId="25" fillId="0" borderId="46" xfId="0" applyNumberFormat="1" applyFont="1" applyFill="1" applyBorder="1" applyAlignment="1" applyProtection="1">
      <alignment horizontal="left" vertical="center"/>
      <protection hidden="1" locked="0"/>
    </xf>
    <xf numFmtId="49" fontId="23" fillId="0" borderId="46" xfId="0" applyNumberFormat="1" applyFont="1" applyBorder="1" applyAlignment="1" applyProtection="1">
      <alignment vertical="center"/>
      <protection hidden="1" locked="0"/>
    </xf>
    <xf numFmtId="197" fontId="33" fillId="0" borderId="46" xfId="0" applyNumberFormat="1" applyFont="1" applyFill="1" applyBorder="1" applyAlignment="1" applyProtection="1">
      <alignment vertical="center"/>
      <protection hidden="1" locked="0"/>
    </xf>
    <xf numFmtId="49" fontId="25" fillId="0" borderId="48" xfId="0" applyNumberFormat="1" applyFont="1" applyFill="1" applyBorder="1" applyAlignment="1" applyProtection="1">
      <alignment horizontal="left" vertical="center"/>
      <protection hidden="1" locked="0"/>
    </xf>
    <xf numFmtId="4" fontId="2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3" fillId="0" borderId="46" xfId="0" applyNumberFormat="1" applyFont="1" applyFill="1" applyBorder="1" applyAlignment="1" applyProtection="1">
      <alignment horizontal="right" vertical="center" wrapText="1"/>
      <protection hidden="1" locked="0"/>
    </xf>
    <xf numFmtId="4" fontId="25" fillId="17" borderId="10" xfId="0" applyNumberFormat="1" applyFont="1" applyFill="1" applyBorder="1" applyAlignment="1" applyProtection="1">
      <alignment horizontal="right" vertical="center"/>
      <protection hidden="1" locked="0"/>
    </xf>
    <xf numFmtId="3" fontId="34" fillId="0" borderId="49" xfId="0" applyNumberFormat="1" applyFont="1" applyBorder="1" applyAlignment="1" applyProtection="1">
      <alignment horizontal="center" vertical="center"/>
      <protection hidden="1" locked="0"/>
    </xf>
    <xf numFmtId="4" fontId="23" fillId="17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3" fillId="24" borderId="46" xfId="0" applyNumberFormat="1" applyFont="1" applyFill="1" applyBorder="1" applyAlignment="1" applyProtection="1">
      <alignment horizontal="right" vertical="center"/>
      <protection hidden="1" locked="0"/>
    </xf>
    <xf numFmtId="0" fontId="2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9" xfId="0" applyNumberFormat="1" applyFont="1" applyBorder="1" applyAlignment="1" applyProtection="1">
      <alignment/>
      <protection locked="0"/>
    </xf>
    <xf numFmtId="4" fontId="23" fillId="24" borderId="23" xfId="0" applyNumberFormat="1" applyFont="1" applyFill="1" applyBorder="1" applyAlignment="1" applyProtection="1">
      <alignment horizontal="right" vertical="center"/>
      <protection hidden="1" locked="0"/>
    </xf>
    <xf numFmtId="49" fontId="0" fillId="0" borderId="38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vertical="center"/>
      <protection hidden="1" locked="0"/>
    </xf>
    <xf numFmtId="3" fontId="23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95" fontId="25" fillId="7" borderId="42" xfId="0" applyNumberFormat="1" applyFont="1" applyFill="1" applyBorder="1" applyAlignment="1" applyProtection="1">
      <alignment/>
      <protection hidden="1"/>
    </xf>
    <xf numFmtId="0" fontId="37" fillId="0" borderId="44" xfId="0" applyFont="1" applyBorder="1" applyAlignment="1">
      <alignment/>
    </xf>
    <xf numFmtId="0" fontId="0" fillId="0" borderId="50" xfId="0" applyBorder="1" applyAlignment="1" applyProtection="1">
      <alignment/>
      <protection locked="0"/>
    </xf>
    <xf numFmtId="0" fontId="23" fillId="0" borderId="50" xfId="0" applyFont="1" applyFill="1" applyBorder="1" applyAlignment="1" applyProtection="1">
      <alignment horizontal="center" vertical="center"/>
      <protection hidden="1" locked="0"/>
    </xf>
    <xf numFmtId="0" fontId="23" fillId="0" borderId="50" xfId="0" applyFont="1" applyFill="1" applyBorder="1" applyAlignment="1" applyProtection="1">
      <alignment vertical="center"/>
      <protection hidden="1" locked="0"/>
    </xf>
    <xf numFmtId="3" fontId="23" fillId="0" borderId="50" xfId="0" applyNumberFormat="1" applyFont="1" applyFill="1" applyBorder="1" applyAlignment="1" applyProtection="1">
      <alignment vertical="center"/>
      <protection hidden="1"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3" fontId="39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23" fillId="0" borderId="0" xfId="0" applyNumberFormat="1" applyFont="1" applyBorder="1" applyAlignment="1" applyProtection="1">
      <alignment vertical="center"/>
      <protection hidden="1" locked="0"/>
    </xf>
    <xf numFmtId="0" fontId="0" fillId="0" borderId="5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0" fillId="0" borderId="53" xfId="0" applyBorder="1" applyAlignment="1">
      <alignment/>
    </xf>
    <xf numFmtId="198" fontId="24" fillId="7" borderId="29" xfId="0" applyNumberFormat="1" applyFont="1" applyFill="1" applyBorder="1" applyAlignment="1">
      <alignment horizontal="right"/>
    </xf>
    <xf numFmtId="0" fontId="24" fillId="4" borderId="30" xfId="0" applyFont="1" applyFill="1" applyBorder="1" applyAlignment="1">
      <alignment horizontal="right"/>
    </xf>
    <xf numFmtId="195" fontId="25" fillId="6" borderId="42" xfId="0" applyNumberFormat="1" applyFont="1" applyFill="1" applyBorder="1" applyAlignment="1" applyProtection="1">
      <alignment/>
      <protection hidden="1"/>
    </xf>
    <xf numFmtId="195" fontId="40" fillId="24" borderId="42" xfId="0" applyNumberFormat="1" applyFont="1" applyFill="1" applyBorder="1" applyAlignment="1" applyProtection="1">
      <alignment/>
      <protection hidden="1"/>
    </xf>
    <xf numFmtId="10" fontId="23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53" xfId="0" applyFill="1" applyBorder="1" applyAlignment="1">
      <alignment/>
    </xf>
    <xf numFmtId="198" fontId="24" fillId="7" borderId="12" xfId="0" applyNumberFormat="1" applyFont="1" applyFill="1" applyBorder="1" applyAlignment="1">
      <alignment horizontal="right"/>
    </xf>
    <xf numFmtId="0" fontId="24" fillId="4" borderId="16" xfId="0" applyFont="1" applyFill="1" applyBorder="1" applyAlignment="1">
      <alignment horizontal="right"/>
    </xf>
    <xf numFmtId="0" fontId="41" fillId="0" borderId="0" xfId="0" applyFont="1" applyFill="1" applyAlignment="1">
      <alignment/>
    </xf>
    <xf numFmtId="198" fontId="41" fillId="0" borderId="0" xfId="0" applyNumberFormat="1" applyFont="1" applyFill="1" applyAlignment="1">
      <alignment/>
    </xf>
    <xf numFmtId="3" fontId="39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89" fontId="2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89" fontId="23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30" xfId="0" applyFont="1" applyFill="1" applyBorder="1" applyAlignment="1">
      <alignment horizontal="left"/>
    </xf>
    <xf numFmtId="9" fontId="27" fillId="0" borderId="14" xfId="0" applyNumberFormat="1" applyFont="1" applyFill="1" applyBorder="1" applyAlignment="1" applyProtection="1">
      <alignment horizontal="right" vertical="center"/>
      <protection hidden="1" locked="0"/>
    </xf>
    <xf numFmtId="195" fontId="27" fillId="24" borderId="30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27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27" fillId="24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52" xfId="0" applyBorder="1" applyAlignment="1">
      <alignment/>
    </xf>
    <xf numFmtId="9" fontId="23" fillId="24" borderId="15" xfId="0" applyNumberFormat="1" applyFont="1" applyFill="1" applyBorder="1" applyAlignment="1" applyProtection="1">
      <alignment horizontal="right" vertical="center"/>
      <protection hidden="1" locked="0"/>
    </xf>
    <xf numFmtId="195" fontId="27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27" fillId="24" borderId="56" xfId="0" applyFont="1" applyFill="1" applyBorder="1" applyAlignment="1" applyProtection="1">
      <alignment horizontal="center"/>
      <protection hidden="1" locked="0"/>
    </xf>
    <xf numFmtId="0" fontId="23" fillId="24" borderId="11" xfId="0" applyFont="1" applyFill="1" applyBorder="1" applyAlignment="1" applyProtection="1">
      <alignment horizontal="left"/>
      <protection hidden="1" locked="0"/>
    </xf>
    <xf numFmtId="0" fontId="23" fillId="24" borderId="46" xfId="0" applyFont="1" applyFill="1" applyBorder="1" applyAlignment="1" applyProtection="1">
      <alignment horizontal="left"/>
      <protection hidden="1" locked="0"/>
    </xf>
    <xf numFmtId="0" fontId="24" fillId="18" borderId="48" xfId="0" applyFont="1" applyFill="1" applyBorder="1" applyAlignment="1" applyProtection="1">
      <alignment horizontal="left"/>
      <protection locked="0"/>
    </xf>
    <xf numFmtId="0" fontId="24" fillId="18" borderId="57" xfId="0" applyFont="1" applyFill="1" applyBorder="1" applyAlignment="1" applyProtection="1">
      <alignment horizontal="left"/>
      <protection locked="0"/>
    </xf>
    <xf numFmtId="0" fontId="27" fillId="24" borderId="58" xfId="0" applyFont="1" applyFill="1" applyBorder="1" applyAlignment="1" applyProtection="1">
      <alignment horizontal="center"/>
      <protection hidden="1" locked="0"/>
    </xf>
    <xf numFmtId="0" fontId="27" fillId="24" borderId="57" xfId="0" applyFont="1" applyFill="1" applyBorder="1" applyAlignment="1" applyProtection="1">
      <alignment horizontal="center"/>
      <protection hidden="1" locked="0"/>
    </xf>
    <xf numFmtId="0" fontId="0" fillId="18" borderId="58" xfId="0" applyFont="1" applyFill="1" applyBorder="1" applyAlignment="1">
      <alignment horizontal="left"/>
    </xf>
    <xf numFmtId="0" fontId="0" fillId="18" borderId="49" xfId="0" applyFont="1" applyFill="1" applyBorder="1" applyAlignment="1">
      <alignment horizontal="left"/>
    </xf>
    <xf numFmtId="0" fontId="0" fillId="18" borderId="57" xfId="0" applyFont="1" applyFill="1" applyBorder="1" applyAlignment="1">
      <alignment horizontal="left"/>
    </xf>
    <xf numFmtId="0" fontId="23" fillId="24" borderId="12" xfId="0" applyFont="1" applyFill="1" applyBorder="1" applyAlignment="1" applyProtection="1">
      <alignment horizontal="left"/>
      <protection hidden="1" locked="0"/>
    </xf>
    <xf numFmtId="0" fontId="23" fillId="24" borderId="15" xfId="0" applyFont="1" applyFill="1" applyBorder="1" applyAlignment="1" applyProtection="1">
      <alignment horizontal="left"/>
      <protection hidden="1" locked="0"/>
    </xf>
    <xf numFmtId="0" fontId="24" fillId="18" borderId="59" xfId="0" applyFont="1" applyFill="1" applyBorder="1" applyAlignment="1" applyProtection="1">
      <alignment horizontal="left"/>
      <protection locked="0"/>
    </xf>
    <xf numFmtId="0" fontId="24" fillId="18" borderId="60" xfId="0" applyFont="1" applyFill="1" applyBorder="1" applyAlignment="1" applyProtection="1">
      <alignment horizontal="left"/>
      <protection locked="0"/>
    </xf>
    <xf numFmtId="0" fontId="27" fillId="24" borderId="60" xfId="0" applyFont="1" applyFill="1" applyBorder="1" applyAlignment="1" applyProtection="1">
      <alignment horizontal="center"/>
      <protection hidden="1" locked="0"/>
    </xf>
    <xf numFmtId="0" fontId="0" fillId="18" borderId="56" xfId="0" applyFont="1" applyFill="1" applyBorder="1" applyAlignment="1">
      <alignment horizontal="left"/>
    </xf>
    <xf numFmtId="0" fontId="0" fillId="18" borderId="61" xfId="0" applyFont="1" applyFill="1" applyBorder="1" applyAlignment="1">
      <alignment horizontal="left"/>
    </xf>
    <xf numFmtId="0" fontId="0" fillId="18" borderId="60" xfId="0" applyFont="1" applyFill="1" applyBorder="1" applyAlignment="1">
      <alignment horizontal="left"/>
    </xf>
    <xf numFmtId="0" fontId="23" fillId="24" borderId="62" xfId="0" applyFont="1" applyFill="1" applyBorder="1" applyAlignment="1" applyProtection="1">
      <alignment horizontal="center" vertical="center" wrapText="1"/>
      <protection hidden="1" locked="0"/>
    </xf>
    <xf numFmtId="0" fontId="23" fillId="24" borderId="45" xfId="0" applyFont="1" applyFill="1" applyBorder="1" applyAlignment="1" applyProtection="1">
      <alignment horizontal="center" vertical="center" wrapText="1"/>
      <protection hidden="1" locked="0"/>
    </xf>
    <xf numFmtId="0" fontId="23" fillId="24" borderId="20" xfId="0" applyFont="1" applyFill="1" applyBorder="1" applyAlignment="1" applyProtection="1">
      <alignment horizontal="center" vertical="center" wrapText="1"/>
      <protection hidden="1" locked="0"/>
    </xf>
    <xf numFmtId="0" fontId="24" fillId="24" borderId="58" xfId="0" applyFont="1" applyFill="1" applyBorder="1" applyAlignment="1">
      <alignment horizontal="left"/>
    </xf>
    <xf numFmtId="0" fontId="24" fillId="24" borderId="47" xfId="0" applyFont="1" applyFill="1" applyBorder="1" applyAlignment="1">
      <alignment horizontal="left"/>
    </xf>
    <xf numFmtId="0" fontId="0" fillId="24" borderId="63" xfId="0" applyFont="1" applyFill="1" applyBorder="1" applyAlignment="1">
      <alignment horizontal="left" wrapText="1"/>
    </xf>
    <xf numFmtId="0" fontId="0" fillId="24" borderId="37" xfId="0" applyFont="1" applyFill="1" applyBorder="1" applyAlignment="1">
      <alignment horizontal="left" wrapText="1"/>
    </xf>
    <xf numFmtId="0" fontId="0" fillId="24" borderId="52" xfId="0" applyFont="1" applyFill="1" applyBorder="1" applyAlignment="1">
      <alignment horizontal="left" wrapText="1"/>
    </xf>
    <xf numFmtId="0" fontId="0" fillId="24" borderId="64" xfId="0" applyFont="1" applyFill="1" applyBorder="1" applyAlignment="1">
      <alignment horizontal="left" wrapText="1"/>
    </xf>
    <xf numFmtId="0" fontId="0" fillId="24" borderId="54" xfId="0" applyFont="1" applyFill="1" applyBorder="1" applyAlignment="1">
      <alignment horizontal="left" wrapText="1"/>
    </xf>
    <xf numFmtId="0" fontId="0" fillId="24" borderId="65" xfId="0" applyFont="1" applyFill="1" applyBorder="1" applyAlignment="1">
      <alignment horizontal="left" wrapText="1"/>
    </xf>
    <xf numFmtId="0" fontId="0" fillId="0" borderId="6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4" fontId="0" fillId="0" borderId="59" xfId="0" applyNumberFormat="1" applyFont="1" applyFill="1" applyBorder="1" applyAlignment="1">
      <alignment horizontal="center"/>
    </xf>
    <xf numFmtId="14" fontId="0" fillId="0" borderId="61" xfId="0" applyNumberFormat="1" applyFont="1" applyFill="1" applyBorder="1" applyAlignment="1">
      <alignment horizontal="center"/>
    </xf>
    <xf numFmtId="14" fontId="0" fillId="0" borderId="60" xfId="0" applyNumberFormat="1" applyFont="1" applyFill="1" applyBorder="1" applyAlignment="1">
      <alignment horizontal="center"/>
    </xf>
    <xf numFmtId="0" fontId="23" fillId="24" borderId="36" xfId="0" applyFont="1" applyFill="1" applyBorder="1" applyAlignment="1" applyProtection="1">
      <alignment horizontal="center" vertical="center" wrapText="1"/>
      <protection hidden="1" locked="0"/>
    </xf>
    <xf numFmtId="0" fontId="23" fillId="24" borderId="19" xfId="0" applyFont="1" applyFill="1" applyBorder="1" applyAlignment="1" applyProtection="1">
      <alignment horizontal="center" vertical="center" wrapText="1"/>
      <protection hidden="1" locked="0"/>
    </xf>
    <xf numFmtId="0" fontId="31" fillId="24" borderId="36" xfId="0" applyFont="1" applyFill="1" applyBorder="1" applyAlignment="1" applyProtection="1">
      <alignment horizontal="center" vertical="center" wrapText="1"/>
      <protection hidden="1" locked="0"/>
    </xf>
    <xf numFmtId="0" fontId="31" fillId="24" borderId="19" xfId="0" applyFont="1" applyFill="1" applyBorder="1" applyAlignment="1" applyProtection="1">
      <alignment horizontal="center" vertical="center" wrapText="1"/>
      <protection hidden="1" locked="0"/>
    </xf>
    <xf numFmtId="0" fontId="27" fillId="0" borderId="42" xfId="0" applyFont="1" applyFill="1" applyBorder="1" applyAlignment="1" applyProtection="1">
      <alignment horizontal="center"/>
      <protection hidden="1" locked="0"/>
    </xf>
    <xf numFmtId="0" fontId="27" fillId="0" borderId="67" xfId="0" applyFont="1" applyFill="1" applyBorder="1" applyAlignment="1" applyProtection="1">
      <alignment horizontal="center"/>
      <protection hidden="1" locked="0"/>
    </xf>
    <xf numFmtId="0" fontId="27" fillId="0" borderId="35" xfId="0" applyFont="1" applyFill="1" applyBorder="1" applyAlignment="1" applyProtection="1">
      <alignment horizontal="center"/>
      <protection hidden="1" locked="0"/>
    </xf>
    <xf numFmtId="4" fontId="23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9" fontId="29" fillId="17" borderId="42" xfId="0" applyNumberFormat="1" applyFont="1" applyFill="1" applyBorder="1" applyAlignment="1" applyProtection="1">
      <alignment horizontal="center"/>
      <protection hidden="1" locked="0"/>
    </xf>
    <xf numFmtId="0" fontId="30" fillId="0" borderId="67" xfId="0" applyFont="1" applyBorder="1" applyAlignment="1">
      <alignment/>
    </xf>
    <xf numFmtId="0" fontId="30" fillId="0" borderId="35" xfId="0" applyFont="1" applyBorder="1" applyAlignment="1">
      <alignment/>
    </xf>
    <xf numFmtId="0" fontId="23" fillId="24" borderId="68" xfId="0" applyFont="1" applyFill="1" applyBorder="1" applyAlignment="1" applyProtection="1">
      <alignment horizontal="center" vertical="center" wrapText="1"/>
      <protection hidden="1" locked="0"/>
    </xf>
    <xf numFmtId="0" fontId="23" fillId="24" borderId="69" xfId="0" applyFont="1" applyFill="1" applyBorder="1" applyAlignment="1" applyProtection="1">
      <alignment horizontal="center" vertical="center" wrapText="1"/>
      <protection hidden="1" locked="0"/>
    </xf>
    <xf numFmtId="0" fontId="23" fillId="24" borderId="48" xfId="0" applyFont="1" applyFill="1" applyBorder="1" applyAlignment="1" applyProtection="1">
      <alignment horizontal="center" vertical="center"/>
      <protection hidden="1" locked="0"/>
    </xf>
    <xf numFmtId="0" fontId="23" fillId="24" borderId="47" xfId="0" applyFont="1" applyFill="1" applyBorder="1" applyAlignment="1" applyProtection="1">
      <alignment horizontal="center" vertical="center"/>
      <protection hidden="1" locked="0"/>
    </xf>
    <xf numFmtId="0" fontId="23" fillId="24" borderId="44" xfId="0" applyFont="1" applyFill="1" applyBorder="1" applyAlignment="1" applyProtection="1">
      <alignment horizontal="center" vertical="center" wrapText="1"/>
      <protection hidden="1" locked="0"/>
    </xf>
    <xf numFmtId="0" fontId="23" fillId="24" borderId="50" xfId="0" applyFont="1" applyFill="1" applyBorder="1" applyAlignment="1" applyProtection="1">
      <alignment horizontal="center" vertical="center" wrapText="1"/>
      <protection hidden="1" locked="0"/>
    </xf>
    <xf numFmtId="0" fontId="23" fillId="24" borderId="51" xfId="0" applyFont="1" applyFill="1" applyBorder="1" applyAlignment="1" applyProtection="1">
      <alignment horizontal="center" vertical="center" wrapText="1"/>
      <protection hidden="1" locked="0"/>
    </xf>
    <xf numFmtId="0" fontId="23" fillId="24" borderId="70" xfId="0" applyFont="1" applyFill="1" applyBorder="1" applyAlignment="1" applyProtection="1">
      <alignment horizontal="center" vertical="center" wrapText="1"/>
      <protection hidden="1" locked="0"/>
    </xf>
    <xf numFmtId="0" fontId="23" fillId="24" borderId="28" xfId="0" applyFont="1" applyFill="1" applyBorder="1" applyAlignment="1" applyProtection="1">
      <alignment horizontal="center" vertical="center" wrapText="1"/>
      <protection hidden="1" locked="0"/>
    </xf>
    <xf numFmtId="0" fontId="23" fillId="24" borderId="71" xfId="0" applyFont="1" applyFill="1" applyBorder="1" applyAlignment="1" applyProtection="1">
      <alignment horizontal="center" vertical="center" wrapText="1"/>
      <protection hidden="1" locked="0"/>
    </xf>
    <xf numFmtId="4" fontId="23" fillId="3" borderId="10" xfId="0" applyNumberFormat="1" applyFont="1" applyFill="1" applyBorder="1" applyAlignment="1" applyProtection="1">
      <alignment horizontal="center" vertical="center" wrapText="1"/>
      <protection hidden="1"/>
    </xf>
    <xf numFmtId="4" fontId="23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27" fillId="24" borderId="72" xfId="48" applyFont="1" applyFill="1" applyBorder="1" applyAlignment="1" applyProtection="1">
      <alignment horizontal="center" vertical="center" wrapText="1"/>
      <protection hidden="1" locked="0"/>
    </xf>
    <xf numFmtId="0" fontId="27" fillId="24" borderId="73" xfId="48" applyFont="1" applyFill="1" applyBorder="1" applyAlignment="1" applyProtection="1">
      <alignment horizontal="center" vertical="center" wrapText="1"/>
      <protection hidden="1" locked="0"/>
    </xf>
    <xf numFmtId="0" fontId="27" fillId="24" borderId="17" xfId="48" applyFont="1" applyFill="1" applyBorder="1" applyAlignment="1" applyProtection="1">
      <alignment horizontal="center" vertical="center" wrapText="1"/>
      <protection hidden="1" locked="0"/>
    </xf>
    <xf numFmtId="4" fontId="23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74" xfId="0" applyFont="1" applyBorder="1" applyAlignment="1" applyProtection="1">
      <alignment horizontal="center" vertical="center" textRotation="90" wrapText="1"/>
      <protection locked="0"/>
    </xf>
    <xf numFmtId="0" fontId="24" fillId="0" borderId="75" xfId="0" applyFont="1" applyBorder="1" applyAlignment="1" applyProtection="1">
      <alignment horizontal="center" vertical="center" textRotation="90" wrapText="1"/>
      <protection locked="0"/>
    </xf>
    <xf numFmtId="0" fontId="24" fillId="0" borderId="54" xfId="0" applyFont="1" applyBorder="1" applyAlignment="1" applyProtection="1">
      <alignment horizontal="center" vertical="center" textRotation="90" wrapText="1"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67" xfId="0" applyFont="1" applyFill="1" applyBorder="1" applyAlignment="1" applyProtection="1">
      <alignment horizontal="center"/>
      <protection locked="0"/>
    </xf>
    <xf numFmtId="0" fontId="24" fillId="25" borderId="32" xfId="0" applyFont="1" applyFill="1" applyBorder="1" applyAlignment="1" applyProtection="1">
      <alignment horizontal="center"/>
      <protection locked="0"/>
    </xf>
    <xf numFmtId="0" fontId="23" fillId="24" borderId="74" xfId="0" applyFont="1" applyFill="1" applyBorder="1" applyAlignment="1" applyProtection="1">
      <alignment horizontal="center" vertical="center" wrapText="1"/>
      <protection hidden="1" locked="0"/>
    </xf>
    <xf numFmtId="0" fontId="23" fillId="24" borderId="75" xfId="0" applyFont="1" applyFill="1" applyBorder="1" applyAlignment="1" applyProtection="1">
      <alignment horizontal="center" vertical="center" wrapText="1"/>
      <protection hidden="1" locked="0"/>
    </xf>
    <xf numFmtId="0" fontId="23" fillId="24" borderId="76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24" borderId="77" xfId="0" applyFont="1" applyFill="1" applyBorder="1" applyAlignment="1" applyProtection="1">
      <alignment horizontal="center" vertical="center" wrapText="1"/>
      <protection locked="0"/>
    </xf>
    <xf numFmtId="0" fontId="0" fillId="24" borderId="78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49" xfId="0" applyFont="1" applyFill="1" applyBorder="1" applyAlignment="1" applyProtection="1">
      <alignment horizontal="center" vertical="center"/>
      <protection hidden="1" locked="0"/>
    </xf>
    <xf numFmtId="0" fontId="0" fillId="24" borderId="68" xfId="0" applyFont="1" applyFill="1" applyBorder="1" applyAlignment="1" applyProtection="1">
      <alignment horizontal="center" vertical="center" wrapText="1"/>
      <protection locked="0"/>
    </xf>
    <xf numFmtId="0" fontId="0" fillId="24" borderId="69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36" fillId="25" borderId="42" xfId="0" applyNumberFormat="1" applyFont="1" applyFill="1" applyBorder="1" applyAlignment="1" applyProtection="1">
      <alignment horizontal="center" vertical="center"/>
      <protection locked="0"/>
    </xf>
    <xf numFmtId="0" fontId="36" fillId="25" borderId="67" xfId="0" applyNumberFormat="1" applyFont="1" applyFill="1" applyBorder="1" applyAlignment="1" applyProtection="1">
      <alignment horizontal="center" vertical="center"/>
      <protection locked="0"/>
    </xf>
    <xf numFmtId="0" fontId="36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5" borderId="42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67" xfId="0" applyNumberFormat="1" applyFont="1" applyFill="1" applyBorder="1" applyAlignment="1" applyProtection="1">
      <alignment horizontal="center" vertical="center"/>
      <protection hidden="1" locked="0"/>
    </xf>
    <xf numFmtId="0" fontId="23" fillId="25" borderId="35" xfId="0" applyNumberFormat="1" applyFont="1" applyFill="1" applyBorder="1" applyAlignment="1" applyProtection="1">
      <alignment horizontal="center" vertical="center"/>
      <protection hidden="1" locked="0"/>
    </xf>
    <xf numFmtId="189" fontId="27" fillId="0" borderId="69" xfId="0" applyNumberFormat="1" applyFont="1" applyFill="1" applyBorder="1" applyAlignment="1" applyProtection="1">
      <alignment horizontal="center" vertical="center"/>
      <protection hidden="1" locked="0"/>
    </xf>
    <xf numFmtId="189" fontId="27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4" xfId="0" applyFont="1" applyFill="1" applyBorder="1" applyAlignment="1" applyProtection="1">
      <alignment horizontal="center" vertical="center" textRotation="90" wrapText="1"/>
      <protection locked="0"/>
    </xf>
    <xf numFmtId="0" fontId="0" fillId="0" borderId="75" xfId="0" applyFont="1" applyFill="1" applyBorder="1" applyAlignment="1" applyProtection="1">
      <alignment horizontal="center" vertical="center" textRotation="90" wrapText="1"/>
      <protection locked="0"/>
    </xf>
    <xf numFmtId="0" fontId="0" fillId="0" borderId="54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4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5" xfId="0" applyFont="1" applyFill="1" applyBorder="1" applyAlignment="1" applyProtection="1">
      <alignment horizontal="center" vertical="center" textRotation="90" wrapText="1"/>
      <protection locked="0"/>
    </xf>
    <xf numFmtId="0" fontId="24" fillId="26" borderId="76" xfId="0" applyFont="1" applyFill="1" applyBorder="1" applyAlignment="1" applyProtection="1">
      <alignment horizontal="center" vertical="center" textRotation="90" wrapText="1"/>
      <protection locked="0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14" xfId="0" applyFont="1" applyBorder="1" applyAlignment="1">
      <alignment wrapText="1"/>
    </xf>
    <xf numFmtId="189" fontId="21" fillId="25" borderId="42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67" xfId="0" applyNumberFormat="1" applyFont="1" applyFill="1" applyBorder="1" applyAlignment="1" applyProtection="1">
      <alignment horizontal="center" vertical="center"/>
      <protection hidden="1" locked="0"/>
    </xf>
    <xf numFmtId="189" fontId="21" fillId="25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3" fontId="23" fillId="7" borderId="42" xfId="0" applyNumberFormat="1" applyFont="1" applyFill="1" applyBorder="1" applyAlignment="1" applyProtection="1">
      <alignment horizontal="left" vertical="center"/>
      <protection hidden="1" locked="0"/>
    </xf>
    <xf numFmtId="3" fontId="23" fillId="7" borderId="67" xfId="0" applyNumberFormat="1" applyFont="1" applyFill="1" applyBorder="1" applyAlignment="1" applyProtection="1">
      <alignment horizontal="left" vertical="center"/>
      <protection hidden="1" locked="0"/>
    </xf>
    <xf numFmtId="3" fontId="23" fillId="7" borderId="35" xfId="0" applyNumberFormat="1" applyFont="1" applyFill="1" applyBorder="1" applyAlignment="1" applyProtection="1">
      <alignment horizontal="left" vertical="center"/>
      <protection hidden="1" locked="0"/>
    </xf>
    <xf numFmtId="0" fontId="24" fillId="0" borderId="11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4" borderId="11" xfId="0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0" fontId="23" fillId="7" borderId="67" xfId="0" applyFont="1" applyFill="1" applyBorder="1" applyAlignment="1" applyProtection="1">
      <alignment horizontal="left" vertical="center"/>
      <protection hidden="1" locked="0"/>
    </xf>
    <xf numFmtId="0" fontId="23" fillId="7" borderId="35" xfId="0" applyFont="1" applyFill="1" applyBorder="1" applyAlignment="1" applyProtection="1">
      <alignment horizontal="left" vertical="center"/>
      <protection hidden="1" locked="0"/>
    </xf>
    <xf numFmtId="0" fontId="23" fillId="6" borderId="67" xfId="0" applyFont="1" applyFill="1" applyBorder="1" applyAlignment="1" applyProtection="1">
      <alignment horizontal="center" vertical="center"/>
      <protection hidden="1" locked="0"/>
    </xf>
    <xf numFmtId="0" fontId="23" fillId="6" borderId="35" xfId="0" applyFont="1" applyFill="1" applyBorder="1" applyAlignment="1" applyProtection="1">
      <alignment horizontal="center" vertical="center"/>
      <protection hidden="1" locked="0"/>
    </xf>
    <xf numFmtId="195" fontId="39" fillId="0" borderId="50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11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46" xfId="0" applyNumberFormat="1" applyFont="1" applyFill="1" applyBorder="1" applyAlignment="1" applyProtection="1">
      <alignment horizontal="center" vertical="center"/>
      <protection hidden="1" locked="0"/>
    </xf>
    <xf numFmtId="3" fontId="23" fillId="24" borderId="10" xfId="0" applyNumberFormat="1" applyFont="1" applyFill="1" applyBorder="1" applyAlignment="1" applyProtection="1">
      <alignment horizontal="center" vertical="center"/>
      <protection hidden="1" locked="0"/>
    </xf>
    <xf numFmtId="14" fontId="0" fillId="18" borderId="42" xfId="0" applyNumberFormat="1" applyFont="1" applyFill="1" applyBorder="1" applyAlignment="1" applyProtection="1">
      <alignment horizontal="center"/>
      <protection hidden="1" locked="0"/>
    </xf>
    <xf numFmtId="14" fontId="0" fillId="18" borderId="35" xfId="0" applyNumberFormat="1" applyFont="1" applyFill="1" applyBorder="1" applyAlignment="1" applyProtection="1">
      <alignment horizontal="center"/>
      <protection hidden="1" locked="0"/>
    </xf>
    <xf numFmtId="0" fontId="0" fillId="0" borderId="6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1" xfId="0" applyBorder="1" applyAlignment="1">
      <alignment horizontal="center"/>
    </xf>
    <xf numFmtId="189" fontId="23" fillId="24" borderId="29" xfId="0" applyNumberFormat="1" applyFont="1" applyFill="1" applyBorder="1" applyAlignment="1" applyProtection="1">
      <alignment horizontal="left" vertical="top" wrapText="1"/>
      <protection hidden="1" locked="0"/>
    </xf>
    <xf numFmtId="189" fontId="23" fillId="24" borderId="14" xfId="0" applyNumberFormat="1" applyFont="1" applyFill="1" applyBorder="1" applyAlignment="1" applyProtection="1">
      <alignment horizontal="left" vertical="top" wrapText="1"/>
      <protection hidden="1" locked="0"/>
    </xf>
    <xf numFmtId="3" fontId="23" fillId="24" borderId="29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4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2" xfId="0" applyNumberFormat="1" applyFont="1" applyFill="1" applyBorder="1" applyAlignment="1" applyProtection="1">
      <alignment horizontal="left" vertical="center"/>
      <protection hidden="1" locked="0"/>
    </xf>
    <xf numFmtId="3" fontId="23" fillId="24" borderId="15" xfId="0" applyNumberFormat="1" applyFont="1" applyFill="1" applyBorder="1" applyAlignment="1" applyProtection="1">
      <alignment horizontal="left" vertical="center"/>
      <protection hidden="1" locked="0"/>
    </xf>
    <xf numFmtId="0" fontId="32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2 Návrh Záv.vyúčtová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-G21\MZ-%20%20Z%20P%20R%20A%20V%20Y\2.%20MZ\ZPR&#193;VA%20NA%20&#218;ROVNI%20PARTNERA_KRAJ\realizace%20-%20EUS-AT-CZ_Uroven-partnera_11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</sheetNames>
    <sheetDataSet>
      <sheetData sheetId="2">
        <row r="8">
          <cell r="C8" t="str">
            <v>M00172</v>
          </cell>
        </row>
        <row r="10">
          <cell r="C10" t="str">
            <v>Kraj Vysočina</v>
          </cell>
        </row>
        <row r="20">
          <cell r="C20">
            <v>2</v>
          </cell>
        </row>
        <row r="22">
          <cell r="C22" t="str">
            <v>č.2 1.5.2011 - 31.10.2011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6"/>
  <sheetViews>
    <sheetView tabSelected="1" zoomScale="75" zoomScaleNormal="75" workbookViewId="0" topLeftCell="L1">
      <selection activeCell="W5" sqref="W5"/>
    </sheetView>
  </sheetViews>
  <sheetFormatPr defaultColWidth="7.8515625" defaultRowHeight="12.75"/>
  <cols>
    <col min="1" max="1" width="7.140625" style="8" customWidth="1"/>
    <col min="2" max="2" width="12.57421875" style="8" customWidth="1"/>
    <col min="3" max="3" width="46.00390625" style="8" bestFit="1" customWidth="1"/>
    <col min="4" max="4" width="17.00390625" style="8" customWidth="1"/>
    <col min="5" max="5" width="57.421875" style="8" bestFit="1" customWidth="1"/>
    <col min="6" max="6" width="11.57421875" style="8" customWidth="1"/>
    <col min="7" max="7" width="15.28125" style="8" customWidth="1"/>
    <col min="8" max="8" width="13.7109375" style="8" customWidth="1"/>
    <col min="9" max="9" width="35.421875" style="8" bestFit="1" customWidth="1"/>
    <col min="10" max="10" width="11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7.7109375" style="8" customWidth="1"/>
    <col min="25" max="26" width="9.28125" style="8" bestFit="1" customWidth="1"/>
    <col min="27" max="16384" width="7.8515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312" t="str">
        <f>'[1]7. Finanční zpráva '!C22</f>
        <v>č.2 1.5.2011 - 31.10.2011</v>
      </c>
      <c r="J1" s="313"/>
      <c r="K1" s="5"/>
      <c r="L1" s="6"/>
      <c r="M1" s="4"/>
      <c r="N1" s="4"/>
      <c r="O1" s="4"/>
      <c r="P1" s="4"/>
      <c r="Q1" s="4"/>
      <c r="R1" s="7"/>
      <c r="S1" s="7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338" t="s">
        <v>305</v>
      </c>
      <c r="AP2"/>
      <c r="AQ2" s="9" t="s">
        <v>3</v>
      </c>
    </row>
    <row r="3" spans="1:43" s="14" customFormat="1" ht="15">
      <c r="A3" s="15"/>
      <c r="B3" s="190" t="s">
        <v>4</v>
      </c>
      <c r="C3" s="191"/>
      <c r="D3" s="191"/>
      <c r="E3" s="191"/>
      <c r="F3" s="192">
        <f>'[1]7. Finanční zpráva '!C20</f>
        <v>2</v>
      </c>
      <c r="G3" s="193"/>
      <c r="H3" s="194" t="s">
        <v>5</v>
      </c>
      <c r="I3" s="195"/>
      <c r="J3" s="196" t="str">
        <f>'[1]7. Finanční zpráva '!C10</f>
        <v>Kraj Vysočina</v>
      </c>
      <c r="K3" s="197"/>
      <c r="L3" s="197"/>
      <c r="M3" s="197"/>
      <c r="N3" s="197"/>
      <c r="O3" s="197"/>
      <c r="P3" s="197"/>
      <c r="Q3" s="198"/>
      <c r="R3" s="12"/>
      <c r="S3" s="12"/>
      <c r="T3" s="12"/>
      <c r="U3" s="12"/>
      <c r="V3" s="13"/>
      <c r="W3" s="338" t="s">
        <v>306</v>
      </c>
      <c r="AP3" t="s">
        <v>6</v>
      </c>
      <c r="AQ3" s="9" t="s">
        <v>7</v>
      </c>
    </row>
    <row r="4" spans="1:43" s="14" customFormat="1" ht="15.75" thickBot="1">
      <c r="A4" s="10"/>
      <c r="B4" s="199" t="s">
        <v>8</v>
      </c>
      <c r="C4" s="200"/>
      <c r="D4" s="200"/>
      <c r="E4" s="200"/>
      <c r="F4" s="201" t="str">
        <f>'[1]7. Finanční zpráva '!C8</f>
        <v>M00172</v>
      </c>
      <c r="G4" s="202"/>
      <c r="H4" s="189" t="s">
        <v>9</v>
      </c>
      <c r="I4" s="203"/>
      <c r="J4" s="204" t="s">
        <v>10</v>
      </c>
      <c r="K4" s="205"/>
      <c r="L4" s="205"/>
      <c r="M4" s="205"/>
      <c r="N4" s="205"/>
      <c r="O4" s="205"/>
      <c r="P4" s="205"/>
      <c r="Q4" s="206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10" t="s">
        <v>15</v>
      </c>
      <c r="C6" s="211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12" t="s">
        <v>19</v>
      </c>
      <c r="C7" s="213"/>
      <c r="D7" s="218" t="s">
        <v>20</v>
      </c>
      <c r="E7" s="11"/>
      <c r="F7" s="11"/>
      <c r="G7" s="11"/>
      <c r="H7" s="18" t="s">
        <v>21</v>
      </c>
      <c r="I7" s="221">
        <v>24.7</v>
      </c>
      <c r="J7" s="222"/>
      <c r="K7" s="223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14"/>
      <c r="C8" s="215"/>
      <c r="D8" s="219"/>
      <c r="E8" s="11"/>
      <c r="F8" s="11"/>
      <c r="G8" s="11"/>
      <c r="H8" s="19" t="s">
        <v>24</v>
      </c>
      <c r="I8" s="224">
        <v>40868</v>
      </c>
      <c r="J8" s="225"/>
      <c r="K8" s="226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5.75" thickBot="1">
      <c r="A9" s="10"/>
      <c r="B9" s="216"/>
      <c r="C9" s="217"/>
      <c r="D9" s="220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31" t="s">
        <v>31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3"/>
      <c r="T11" s="237" t="s">
        <v>32</v>
      </c>
      <c r="U11" s="238"/>
      <c r="V11" s="238"/>
      <c r="W11" s="239"/>
      <c r="AP11" t="s">
        <v>33</v>
      </c>
      <c r="AQ11" s="9" t="s">
        <v>34</v>
      </c>
    </row>
    <row r="12" spans="1:43" ht="12.75" customHeight="1">
      <c r="A12" s="265"/>
      <c r="B12" s="267" t="s">
        <v>35</v>
      </c>
      <c r="C12" s="242" t="s">
        <v>36</v>
      </c>
      <c r="D12" s="270"/>
      <c r="E12" s="270"/>
      <c r="F12" s="243"/>
      <c r="G12" s="271" t="s">
        <v>37</v>
      </c>
      <c r="H12" s="240" t="s">
        <v>38</v>
      </c>
      <c r="I12" s="242" t="s">
        <v>39</v>
      </c>
      <c r="J12" s="243"/>
      <c r="K12" s="240" t="s">
        <v>40</v>
      </c>
      <c r="L12" s="240" t="s">
        <v>41</v>
      </c>
      <c r="M12" s="207" t="s">
        <v>42</v>
      </c>
      <c r="N12" s="244" t="s">
        <v>43</v>
      </c>
      <c r="O12" s="245"/>
      <c r="P12" s="245"/>
      <c r="Q12" s="246"/>
      <c r="R12" s="262" t="s">
        <v>44</v>
      </c>
      <c r="S12" s="252" t="s">
        <v>45</v>
      </c>
      <c r="T12" s="234" t="s">
        <v>46</v>
      </c>
      <c r="U12" s="235"/>
      <c r="V12" s="234" t="s">
        <v>47</v>
      </c>
      <c r="W12" s="250" t="s">
        <v>48</v>
      </c>
      <c r="AQ12" s="9" t="s">
        <v>49</v>
      </c>
    </row>
    <row r="13" spans="1:23" ht="12.75" customHeight="1">
      <c r="A13" s="266"/>
      <c r="B13" s="268"/>
      <c r="C13" s="227" t="s">
        <v>50</v>
      </c>
      <c r="D13" s="229" t="s">
        <v>51</v>
      </c>
      <c r="E13" s="227" t="s">
        <v>52</v>
      </c>
      <c r="F13" s="227" t="s">
        <v>53</v>
      </c>
      <c r="G13" s="272"/>
      <c r="H13" s="241"/>
      <c r="I13" s="227" t="s">
        <v>54</v>
      </c>
      <c r="J13" s="227" t="s">
        <v>55</v>
      </c>
      <c r="K13" s="241"/>
      <c r="L13" s="241"/>
      <c r="M13" s="208"/>
      <c r="N13" s="247"/>
      <c r="O13" s="248"/>
      <c r="P13" s="248"/>
      <c r="Q13" s="249"/>
      <c r="R13" s="263"/>
      <c r="S13" s="253"/>
      <c r="T13" s="236"/>
      <c r="U13" s="236"/>
      <c r="V13" s="255"/>
      <c r="W13" s="251"/>
    </row>
    <row r="14" spans="1:23" ht="51.75" customHeight="1" thickBot="1">
      <c r="A14" s="266"/>
      <c r="B14" s="269"/>
      <c r="C14" s="228"/>
      <c r="D14" s="230"/>
      <c r="E14" s="228"/>
      <c r="F14" s="228"/>
      <c r="G14" s="273"/>
      <c r="H14" s="228"/>
      <c r="I14" s="228"/>
      <c r="J14" s="228"/>
      <c r="K14" s="228"/>
      <c r="L14" s="228"/>
      <c r="M14" s="209"/>
      <c r="N14" s="29" t="s">
        <v>56</v>
      </c>
      <c r="O14" s="30" t="s">
        <v>57</v>
      </c>
      <c r="P14" s="31" t="s">
        <v>58</v>
      </c>
      <c r="Q14" s="31" t="s">
        <v>59</v>
      </c>
      <c r="R14" s="264"/>
      <c r="S14" s="254"/>
      <c r="T14" s="28" t="s">
        <v>60</v>
      </c>
      <c r="U14" s="28" t="s">
        <v>61</v>
      </c>
      <c r="V14" s="255"/>
      <c r="W14" s="251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15" customHeight="1">
      <c r="A16" s="285" t="s">
        <v>300</v>
      </c>
      <c r="B16" s="38" t="s">
        <v>63</v>
      </c>
      <c r="C16" s="39" t="s">
        <v>304</v>
      </c>
      <c r="D16" s="40" t="s">
        <v>2</v>
      </c>
      <c r="E16" s="41" t="s">
        <v>64</v>
      </c>
      <c r="F16" s="42" t="s">
        <v>65</v>
      </c>
      <c r="G16" s="43"/>
      <c r="H16" s="44" t="s">
        <v>66</v>
      </c>
      <c r="I16" s="45" t="s">
        <v>67</v>
      </c>
      <c r="J16" s="46">
        <v>70890749</v>
      </c>
      <c r="K16" s="47">
        <v>40644</v>
      </c>
      <c r="L16" s="47">
        <v>40645</v>
      </c>
      <c r="M16" s="48" t="s">
        <v>60</v>
      </c>
      <c r="N16" s="49">
        <v>110023.2</v>
      </c>
      <c r="O16" s="50">
        <v>0</v>
      </c>
      <c r="P16" s="51">
        <v>110024</v>
      </c>
      <c r="Q16" s="50">
        <v>0</v>
      </c>
      <c r="R16" s="51">
        <f>ROUND(IF(M16="EUR",P16,(P16/$I$7)),2)</f>
        <v>4454.41</v>
      </c>
      <c r="S16" s="52"/>
      <c r="T16" s="53"/>
      <c r="U16" s="53"/>
      <c r="V16" s="54">
        <f>ROUND(IF(M16="CZK",R16-(T16/$I$7),R16-U16),2)</f>
        <v>4454.41</v>
      </c>
      <c r="W16" s="55"/>
      <c r="AQ16" s="8"/>
    </row>
    <row r="17" spans="1:43" ht="13.5">
      <c r="A17" s="286"/>
      <c r="B17" s="38" t="s">
        <v>68</v>
      </c>
      <c r="C17" s="39" t="s">
        <v>69</v>
      </c>
      <c r="D17" s="40" t="s">
        <v>7</v>
      </c>
      <c r="E17" s="41" t="s">
        <v>70</v>
      </c>
      <c r="F17" s="42" t="s">
        <v>65</v>
      </c>
      <c r="G17" s="43"/>
      <c r="H17" s="56" t="s">
        <v>71</v>
      </c>
      <c r="I17" s="45" t="s">
        <v>67</v>
      </c>
      <c r="J17" s="46">
        <v>70890749</v>
      </c>
      <c r="K17" s="57">
        <v>40673</v>
      </c>
      <c r="L17" s="57">
        <v>40674</v>
      </c>
      <c r="M17" s="48" t="s">
        <v>60</v>
      </c>
      <c r="N17" s="58">
        <v>401</v>
      </c>
      <c r="O17" s="59">
        <v>0</v>
      </c>
      <c r="P17" s="51">
        <f>IF($D$6="ANO",IF($D$7="NE",SUM(N17:O17),N17),SUM(N17:O17))</f>
        <v>401</v>
      </c>
      <c r="Q17" s="50">
        <v>0</v>
      </c>
      <c r="R17" s="51">
        <f>ROUND(IF(M17="EUR",P17,(P17/$I$7)),2)</f>
        <v>16.23</v>
      </c>
      <c r="S17" s="52"/>
      <c r="T17" s="53"/>
      <c r="U17" s="53"/>
      <c r="V17" s="54">
        <f>ROUND(IF(M17="CZK",R17-(T17/$I$7),R17-U17),2)</f>
        <v>16.23</v>
      </c>
      <c r="W17" s="60"/>
      <c r="AQ17" s="14"/>
    </row>
    <row r="18" spans="1:23" ht="14.25" thickBot="1">
      <c r="A18" s="286"/>
      <c r="B18" s="38" t="s">
        <v>72</v>
      </c>
      <c r="C18" s="41" t="s">
        <v>73</v>
      </c>
      <c r="D18" s="40" t="s">
        <v>12</v>
      </c>
      <c r="E18" s="41" t="s">
        <v>74</v>
      </c>
      <c r="F18" s="42" t="s">
        <v>65</v>
      </c>
      <c r="G18" s="41"/>
      <c r="H18" s="44" t="s">
        <v>75</v>
      </c>
      <c r="I18" s="45" t="s">
        <v>67</v>
      </c>
      <c r="J18" s="46">
        <v>70890749</v>
      </c>
      <c r="K18" s="57">
        <v>40852</v>
      </c>
      <c r="L18" s="61">
        <v>40822</v>
      </c>
      <c r="M18" s="48" t="s">
        <v>60</v>
      </c>
      <c r="N18" s="58">
        <v>32557.11</v>
      </c>
      <c r="O18" s="62">
        <v>0</v>
      </c>
      <c r="P18" s="51">
        <f>IF($D$6="ANO",IF($D$7="NE",SUM(N18:O18),N18),SUM(N18:O18))</f>
        <v>32557.11</v>
      </c>
      <c r="Q18" s="50">
        <v>0</v>
      </c>
      <c r="R18" s="51">
        <f>ROUND(IF(M18="EUR",P18,(P18/$I$7)),2)</f>
        <v>1318.1</v>
      </c>
      <c r="S18" s="63"/>
      <c r="T18" s="53"/>
      <c r="U18" s="53"/>
      <c r="V18" s="54">
        <f>ROUND(IF(M18="CZK",R18-(T18/$I$7),R18-U18),2)</f>
        <v>1318.1</v>
      </c>
      <c r="W18" s="60"/>
    </row>
    <row r="19" spans="1:23" ht="13.5" thickBot="1">
      <c r="A19" s="287"/>
      <c r="B19" s="259" t="s">
        <v>76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64">
        <f aca="true" t="shared" si="0" ref="P19:V19">SUM(P16:P18)</f>
        <v>142982.11</v>
      </c>
      <c r="Q19" s="65">
        <f t="shared" si="0"/>
        <v>0</v>
      </c>
      <c r="R19" s="66">
        <f t="shared" si="0"/>
        <v>5788.74</v>
      </c>
      <c r="S19" s="67">
        <f t="shared" si="0"/>
        <v>0</v>
      </c>
      <c r="T19" s="66">
        <f t="shared" si="0"/>
        <v>0</v>
      </c>
      <c r="U19" s="66">
        <f t="shared" si="0"/>
        <v>0</v>
      </c>
      <c r="V19" s="66">
        <f t="shared" si="0"/>
        <v>5788.74</v>
      </c>
      <c r="W19" s="68"/>
    </row>
    <row r="20" spans="1:23" ht="15" customHeight="1">
      <c r="A20" s="256" t="s">
        <v>301</v>
      </c>
      <c r="B20" s="69" t="s">
        <v>77</v>
      </c>
      <c r="C20" s="70" t="s">
        <v>78</v>
      </c>
      <c r="D20" s="40" t="s">
        <v>18</v>
      </c>
      <c r="E20" s="71" t="s">
        <v>79</v>
      </c>
      <c r="F20" s="42" t="s">
        <v>65</v>
      </c>
      <c r="G20" s="72" t="s">
        <v>80</v>
      </c>
      <c r="H20" s="73" t="s">
        <v>81</v>
      </c>
      <c r="I20" s="74" t="s">
        <v>82</v>
      </c>
      <c r="J20" s="75" t="s">
        <v>83</v>
      </c>
      <c r="K20" s="57">
        <v>40675</v>
      </c>
      <c r="L20" s="57">
        <v>40704</v>
      </c>
      <c r="M20" s="48" t="s">
        <v>60</v>
      </c>
      <c r="N20" s="49">
        <v>27900</v>
      </c>
      <c r="O20" s="50">
        <f>N20*0.2</f>
        <v>5580</v>
      </c>
      <c r="P20" s="51">
        <f aca="true" t="shared" si="1" ref="P20:P51">IF($D$6="ANO",IF($D$7="NE",SUM(N20:O20),N20),SUM(N20:O20))</f>
        <v>33480</v>
      </c>
      <c r="Q20" s="50">
        <v>0</v>
      </c>
      <c r="R20" s="51">
        <f aca="true" t="shared" si="2" ref="R20:R51">ROUND(IF(M20="EUR",P20,(P20/$I$7)),2)</f>
        <v>1355.47</v>
      </c>
      <c r="S20" s="52"/>
      <c r="T20" s="53"/>
      <c r="U20" s="53"/>
      <c r="V20" s="54">
        <f aca="true" t="shared" si="3" ref="V20:V51">ROUND(IF(M20="CZK",R20-(T20/$I$7),R20-U20),2)</f>
        <v>1355.47</v>
      </c>
      <c r="W20" s="55"/>
    </row>
    <row r="21" spans="1:23" ht="15" customHeight="1">
      <c r="A21" s="257"/>
      <c r="B21" s="76" t="s">
        <v>84</v>
      </c>
      <c r="C21" s="70" t="s">
        <v>85</v>
      </c>
      <c r="D21" s="40" t="s">
        <v>18</v>
      </c>
      <c r="E21" s="71" t="s">
        <v>86</v>
      </c>
      <c r="F21" s="42" t="s">
        <v>65</v>
      </c>
      <c r="G21" s="72" t="s">
        <v>87</v>
      </c>
      <c r="H21" s="72" t="s">
        <v>88</v>
      </c>
      <c r="I21" s="75" t="s">
        <v>89</v>
      </c>
      <c r="J21" s="75" t="s">
        <v>90</v>
      </c>
      <c r="K21" s="57">
        <v>40849</v>
      </c>
      <c r="L21" s="57">
        <v>40862</v>
      </c>
      <c r="M21" s="48" t="s">
        <v>60</v>
      </c>
      <c r="N21" s="49">
        <v>50192</v>
      </c>
      <c r="O21" s="50">
        <v>10038</v>
      </c>
      <c r="P21" s="51">
        <f t="shared" si="1"/>
        <v>60230</v>
      </c>
      <c r="Q21" s="50">
        <v>0</v>
      </c>
      <c r="R21" s="51">
        <f t="shared" si="2"/>
        <v>2438.46</v>
      </c>
      <c r="S21" s="52"/>
      <c r="T21" s="53"/>
      <c r="U21" s="53"/>
      <c r="V21" s="54">
        <f t="shared" si="3"/>
        <v>2438.46</v>
      </c>
      <c r="W21" s="55"/>
    </row>
    <row r="22" spans="1:23" ht="15" customHeight="1">
      <c r="A22" s="257"/>
      <c r="B22" s="69" t="s">
        <v>91</v>
      </c>
      <c r="C22" s="70" t="s">
        <v>92</v>
      </c>
      <c r="D22" s="40" t="s">
        <v>18</v>
      </c>
      <c r="E22" s="71" t="s">
        <v>93</v>
      </c>
      <c r="F22" s="42" t="s">
        <v>65</v>
      </c>
      <c r="G22" s="72" t="s">
        <v>80</v>
      </c>
      <c r="H22" s="73" t="s">
        <v>81</v>
      </c>
      <c r="I22" s="74" t="s">
        <v>82</v>
      </c>
      <c r="J22" s="75" t="s">
        <v>83</v>
      </c>
      <c r="K22" s="57">
        <v>40675</v>
      </c>
      <c r="L22" s="57">
        <v>40704</v>
      </c>
      <c r="M22" s="48" t="s">
        <v>60</v>
      </c>
      <c r="N22" s="49">
        <v>15500</v>
      </c>
      <c r="O22" s="50">
        <f>N22*0.2</f>
        <v>3100</v>
      </c>
      <c r="P22" s="51">
        <f t="shared" si="1"/>
        <v>18600</v>
      </c>
      <c r="Q22" s="50">
        <v>0</v>
      </c>
      <c r="R22" s="51">
        <f t="shared" si="2"/>
        <v>753.04</v>
      </c>
      <c r="S22" s="52"/>
      <c r="T22" s="53"/>
      <c r="U22" s="53"/>
      <c r="V22" s="54">
        <f t="shared" si="3"/>
        <v>753.04</v>
      </c>
      <c r="W22" s="55"/>
    </row>
    <row r="23" spans="1:23" ht="15" customHeight="1">
      <c r="A23" s="257"/>
      <c r="B23" s="76" t="s">
        <v>94</v>
      </c>
      <c r="C23" s="70" t="s">
        <v>95</v>
      </c>
      <c r="D23" s="40" t="s">
        <v>14</v>
      </c>
      <c r="E23" s="71" t="s">
        <v>96</v>
      </c>
      <c r="F23" s="42" t="s">
        <v>65</v>
      </c>
      <c r="G23" s="72" t="s">
        <v>97</v>
      </c>
      <c r="H23" s="72" t="s">
        <v>98</v>
      </c>
      <c r="I23" s="75" t="s">
        <v>99</v>
      </c>
      <c r="J23" s="75" t="s">
        <v>100</v>
      </c>
      <c r="K23" s="57">
        <v>40746</v>
      </c>
      <c r="L23" s="57">
        <v>40758</v>
      </c>
      <c r="M23" s="48" t="s">
        <v>60</v>
      </c>
      <c r="N23" s="49">
        <v>9000</v>
      </c>
      <c r="O23" s="50">
        <v>0</v>
      </c>
      <c r="P23" s="51">
        <f t="shared" si="1"/>
        <v>9000</v>
      </c>
      <c r="Q23" s="50">
        <v>0</v>
      </c>
      <c r="R23" s="51">
        <f t="shared" si="2"/>
        <v>364.37</v>
      </c>
      <c r="S23" s="52"/>
      <c r="T23" s="53"/>
      <c r="U23" s="53"/>
      <c r="V23" s="54">
        <f t="shared" si="3"/>
        <v>364.37</v>
      </c>
      <c r="W23" s="55"/>
    </row>
    <row r="24" spans="1:23" ht="15" customHeight="1">
      <c r="A24" s="257"/>
      <c r="B24" s="76" t="s">
        <v>101</v>
      </c>
      <c r="C24" s="70" t="s">
        <v>102</v>
      </c>
      <c r="D24" s="40" t="s">
        <v>14</v>
      </c>
      <c r="E24" s="71" t="s">
        <v>96</v>
      </c>
      <c r="F24" s="42" t="s">
        <v>65</v>
      </c>
      <c r="G24" s="72" t="s">
        <v>103</v>
      </c>
      <c r="H24" s="73" t="s">
        <v>104</v>
      </c>
      <c r="I24" s="74" t="s">
        <v>105</v>
      </c>
      <c r="J24" s="75" t="s">
        <v>106</v>
      </c>
      <c r="K24" s="57">
        <v>40682</v>
      </c>
      <c r="L24" s="57">
        <v>40722</v>
      </c>
      <c r="M24" s="48" t="s">
        <v>60</v>
      </c>
      <c r="N24" s="49">
        <v>45529.28</v>
      </c>
      <c r="O24" s="50">
        <v>0</v>
      </c>
      <c r="P24" s="51">
        <f t="shared" si="1"/>
        <v>45529.28</v>
      </c>
      <c r="Q24" s="50">
        <v>0</v>
      </c>
      <c r="R24" s="51">
        <f t="shared" si="2"/>
        <v>1843.29</v>
      </c>
      <c r="S24" s="52"/>
      <c r="T24" s="53"/>
      <c r="U24" s="53"/>
      <c r="V24" s="54">
        <f t="shared" si="3"/>
        <v>1843.29</v>
      </c>
      <c r="W24" s="55"/>
    </row>
    <row r="25" spans="1:23" ht="15" customHeight="1">
      <c r="A25" s="257"/>
      <c r="B25" s="76" t="s">
        <v>107</v>
      </c>
      <c r="C25" s="70" t="s">
        <v>108</v>
      </c>
      <c r="D25" s="40" t="s">
        <v>14</v>
      </c>
      <c r="E25" s="71" t="s">
        <v>96</v>
      </c>
      <c r="F25" s="42" t="s">
        <v>65</v>
      </c>
      <c r="G25" s="72" t="s">
        <v>109</v>
      </c>
      <c r="H25" s="73" t="s">
        <v>110</v>
      </c>
      <c r="I25" s="74" t="s">
        <v>111</v>
      </c>
      <c r="J25" s="75" t="s">
        <v>112</v>
      </c>
      <c r="K25" s="57">
        <v>40672</v>
      </c>
      <c r="L25" s="57">
        <v>40711</v>
      </c>
      <c r="M25" s="48" t="s">
        <v>60</v>
      </c>
      <c r="N25" s="49">
        <v>13200</v>
      </c>
      <c r="O25" s="50">
        <f>N25*0.2</f>
        <v>2640</v>
      </c>
      <c r="P25" s="51">
        <f t="shared" si="1"/>
        <v>15840</v>
      </c>
      <c r="Q25" s="50">
        <v>0</v>
      </c>
      <c r="R25" s="51">
        <f t="shared" si="2"/>
        <v>641.3</v>
      </c>
      <c r="S25" s="52"/>
      <c r="T25" s="53"/>
      <c r="U25" s="53"/>
      <c r="V25" s="54">
        <f t="shared" si="3"/>
        <v>641.3</v>
      </c>
      <c r="W25" s="55"/>
    </row>
    <row r="26" spans="1:23" ht="15" customHeight="1">
      <c r="A26" s="257"/>
      <c r="B26" s="76" t="s">
        <v>113</v>
      </c>
      <c r="C26" s="70" t="s">
        <v>114</v>
      </c>
      <c r="D26" s="40" t="s">
        <v>14</v>
      </c>
      <c r="E26" s="77" t="s">
        <v>115</v>
      </c>
      <c r="F26" s="42" t="s">
        <v>65</v>
      </c>
      <c r="G26" s="72" t="s">
        <v>116</v>
      </c>
      <c r="H26" s="72" t="s">
        <v>117</v>
      </c>
      <c r="I26" s="75" t="s">
        <v>118</v>
      </c>
      <c r="J26" s="75" t="s">
        <v>119</v>
      </c>
      <c r="K26" s="57">
        <v>40725</v>
      </c>
      <c r="L26" s="57">
        <v>40742</v>
      </c>
      <c r="M26" s="48" t="s">
        <v>60</v>
      </c>
      <c r="N26" s="49">
        <v>14000</v>
      </c>
      <c r="O26" s="50">
        <v>0</v>
      </c>
      <c r="P26" s="51">
        <f t="shared" si="1"/>
        <v>14000</v>
      </c>
      <c r="Q26" s="50">
        <v>0</v>
      </c>
      <c r="R26" s="51">
        <f t="shared" si="2"/>
        <v>566.8</v>
      </c>
      <c r="S26" s="52"/>
      <c r="T26" s="53"/>
      <c r="U26" s="53"/>
      <c r="V26" s="54">
        <f t="shared" si="3"/>
        <v>566.8</v>
      </c>
      <c r="W26" s="55"/>
    </row>
    <row r="27" spans="1:23" ht="15" customHeight="1">
      <c r="A27" s="257"/>
      <c r="B27" s="76" t="s">
        <v>120</v>
      </c>
      <c r="C27" s="70" t="s">
        <v>121</v>
      </c>
      <c r="D27" s="40" t="s">
        <v>14</v>
      </c>
      <c r="E27" s="71" t="s">
        <v>122</v>
      </c>
      <c r="F27" s="42" t="s">
        <v>65</v>
      </c>
      <c r="G27" s="72" t="s">
        <v>123</v>
      </c>
      <c r="H27" s="72" t="s">
        <v>124</v>
      </c>
      <c r="I27" s="75" t="s">
        <v>125</v>
      </c>
      <c r="J27" s="75" t="s">
        <v>126</v>
      </c>
      <c r="K27" s="57">
        <v>40820</v>
      </c>
      <c r="L27" s="57">
        <v>40841</v>
      </c>
      <c r="M27" s="48" t="s">
        <v>60</v>
      </c>
      <c r="N27" s="49">
        <v>2000</v>
      </c>
      <c r="O27" s="50">
        <v>0</v>
      </c>
      <c r="P27" s="51">
        <f t="shared" si="1"/>
        <v>2000</v>
      </c>
      <c r="Q27" s="50">
        <v>0</v>
      </c>
      <c r="R27" s="51">
        <f t="shared" si="2"/>
        <v>80.97</v>
      </c>
      <c r="S27" s="52"/>
      <c r="T27" s="53"/>
      <c r="U27" s="53"/>
      <c r="V27" s="54">
        <f t="shared" si="3"/>
        <v>80.97</v>
      </c>
      <c r="W27" s="55"/>
    </row>
    <row r="28" spans="1:23" ht="15" customHeight="1">
      <c r="A28" s="257"/>
      <c r="B28" s="76" t="s">
        <v>127</v>
      </c>
      <c r="C28" s="70" t="s">
        <v>121</v>
      </c>
      <c r="D28" s="40" t="s">
        <v>14</v>
      </c>
      <c r="E28" s="71" t="s">
        <v>122</v>
      </c>
      <c r="F28" s="42" t="s">
        <v>65</v>
      </c>
      <c r="G28" s="72" t="s">
        <v>128</v>
      </c>
      <c r="H28" s="72" t="s">
        <v>129</v>
      </c>
      <c r="I28" s="75" t="s">
        <v>130</v>
      </c>
      <c r="J28" s="75" t="s">
        <v>131</v>
      </c>
      <c r="K28" s="57">
        <v>40823</v>
      </c>
      <c r="L28" s="57">
        <v>40847</v>
      </c>
      <c r="M28" s="48" t="s">
        <v>60</v>
      </c>
      <c r="N28" s="49">
        <v>3000</v>
      </c>
      <c r="O28" s="50">
        <v>0</v>
      </c>
      <c r="P28" s="51">
        <f t="shared" si="1"/>
        <v>3000</v>
      </c>
      <c r="Q28" s="50">
        <v>0</v>
      </c>
      <c r="R28" s="51">
        <f t="shared" si="2"/>
        <v>121.46</v>
      </c>
      <c r="S28" s="52"/>
      <c r="T28" s="53"/>
      <c r="U28" s="53"/>
      <c r="V28" s="54">
        <f t="shared" si="3"/>
        <v>121.46</v>
      </c>
      <c r="W28" s="55"/>
    </row>
    <row r="29" spans="1:23" ht="15" customHeight="1">
      <c r="A29" s="257"/>
      <c r="B29" s="76" t="s">
        <v>132</v>
      </c>
      <c r="C29" s="70" t="s">
        <v>133</v>
      </c>
      <c r="D29" s="40" t="s">
        <v>14</v>
      </c>
      <c r="E29" s="78" t="s">
        <v>134</v>
      </c>
      <c r="F29" s="42" t="s">
        <v>65</v>
      </c>
      <c r="G29" s="72" t="s">
        <v>135</v>
      </c>
      <c r="H29" s="73" t="s">
        <v>136</v>
      </c>
      <c r="I29" s="74" t="s">
        <v>137</v>
      </c>
      <c r="J29" s="75" t="s">
        <v>138</v>
      </c>
      <c r="K29" s="57">
        <v>40694</v>
      </c>
      <c r="L29" s="57">
        <v>40710</v>
      </c>
      <c r="M29" s="48" t="s">
        <v>60</v>
      </c>
      <c r="N29" s="79">
        <v>2310</v>
      </c>
      <c r="O29" s="50">
        <v>0</v>
      </c>
      <c r="P29" s="51">
        <f t="shared" si="1"/>
        <v>2310</v>
      </c>
      <c r="Q29" s="50">
        <v>0</v>
      </c>
      <c r="R29" s="51">
        <f t="shared" si="2"/>
        <v>93.52</v>
      </c>
      <c r="S29" s="52"/>
      <c r="T29" s="53"/>
      <c r="U29" s="53"/>
      <c r="V29" s="54">
        <f t="shared" si="3"/>
        <v>93.52</v>
      </c>
      <c r="W29" s="55"/>
    </row>
    <row r="30" spans="1:23" ht="15" customHeight="1">
      <c r="A30" s="257"/>
      <c r="B30" s="76" t="s">
        <v>139</v>
      </c>
      <c r="C30" s="70" t="s">
        <v>140</v>
      </c>
      <c r="D30" s="40" t="s">
        <v>14</v>
      </c>
      <c r="E30" s="78" t="s">
        <v>134</v>
      </c>
      <c r="F30" s="42" t="s">
        <v>65</v>
      </c>
      <c r="G30" s="72" t="s">
        <v>141</v>
      </c>
      <c r="H30" s="72" t="s">
        <v>142</v>
      </c>
      <c r="I30" s="75" t="s">
        <v>137</v>
      </c>
      <c r="J30" s="75" t="s">
        <v>138</v>
      </c>
      <c r="K30" s="57">
        <v>40724</v>
      </c>
      <c r="L30" s="57">
        <v>40742</v>
      </c>
      <c r="M30" s="48" t="s">
        <v>60</v>
      </c>
      <c r="N30" s="79">
        <v>2550</v>
      </c>
      <c r="O30" s="50">
        <v>0</v>
      </c>
      <c r="P30" s="51">
        <f t="shared" si="1"/>
        <v>2550</v>
      </c>
      <c r="Q30" s="50">
        <v>0</v>
      </c>
      <c r="R30" s="51">
        <f t="shared" si="2"/>
        <v>103.24</v>
      </c>
      <c r="S30" s="52"/>
      <c r="T30" s="53"/>
      <c r="U30" s="53"/>
      <c r="V30" s="54">
        <f t="shared" si="3"/>
        <v>103.24</v>
      </c>
      <c r="W30" s="55"/>
    </row>
    <row r="31" spans="1:23" ht="15" customHeight="1">
      <c r="A31" s="257"/>
      <c r="B31" s="76" t="s">
        <v>143</v>
      </c>
      <c r="C31" s="70" t="s">
        <v>144</v>
      </c>
      <c r="D31" s="40" t="s">
        <v>14</v>
      </c>
      <c r="E31" s="78" t="s">
        <v>134</v>
      </c>
      <c r="F31" s="42" t="s">
        <v>65</v>
      </c>
      <c r="G31" s="72" t="s">
        <v>145</v>
      </c>
      <c r="H31" s="72" t="s">
        <v>303</v>
      </c>
      <c r="I31" s="75" t="s">
        <v>137</v>
      </c>
      <c r="J31" s="75" t="s">
        <v>138</v>
      </c>
      <c r="K31" s="57">
        <v>40814</v>
      </c>
      <c r="L31" s="57">
        <v>40828</v>
      </c>
      <c r="M31" s="48" t="s">
        <v>60</v>
      </c>
      <c r="N31" s="79">
        <v>2010</v>
      </c>
      <c r="O31" s="50">
        <v>0</v>
      </c>
      <c r="P31" s="51">
        <f t="shared" si="1"/>
        <v>2010</v>
      </c>
      <c r="Q31" s="50">
        <v>0</v>
      </c>
      <c r="R31" s="51">
        <f t="shared" si="2"/>
        <v>81.38</v>
      </c>
      <c r="S31" s="52"/>
      <c r="T31" s="53"/>
      <c r="U31" s="53"/>
      <c r="V31" s="54">
        <f t="shared" si="3"/>
        <v>81.38</v>
      </c>
      <c r="W31" s="55"/>
    </row>
    <row r="32" spans="1:23" ht="15" customHeight="1">
      <c r="A32" s="257"/>
      <c r="B32" s="76" t="s">
        <v>143</v>
      </c>
      <c r="C32" s="70" t="s">
        <v>146</v>
      </c>
      <c r="D32" s="40" t="s">
        <v>14</v>
      </c>
      <c r="E32" s="78" t="s">
        <v>134</v>
      </c>
      <c r="F32" s="42" t="s">
        <v>65</v>
      </c>
      <c r="G32" s="72" t="s">
        <v>147</v>
      </c>
      <c r="H32" s="72" t="s">
        <v>148</v>
      </c>
      <c r="I32" s="75" t="s">
        <v>137</v>
      </c>
      <c r="J32" s="75" t="s">
        <v>138</v>
      </c>
      <c r="K32" s="80">
        <v>40849</v>
      </c>
      <c r="L32" s="57">
        <v>40863</v>
      </c>
      <c r="M32" s="48" t="s">
        <v>60</v>
      </c>
      <c r="N32" s="79">
        <v>2010</v>
      </c>
      <c r="O32" s="50">
        <v>0</v>
      </c>
      <c r="P32" s="51">
        <f t="shared" si="1"/>
        <v>2010</v>
      </c>
      <c r="Q32" s="50">
        <v>0</v>
      </c>
      <c r="R32" s="51">
        <f t="shared" si="2"/>
        <v>81.38</v>
      </c>
      <c r="S32" s="52"/>
      <c r="T32" s="53"/>
      <c r="U32" s="53"/>
      <c r="V32" s="54">
        <f t="shared" si="3"/>
        <v>81.38</v>
      </c>
      <c r="W32" s="55"/>
    </row>
    <row r="33" spans="1:23" ht="15" customHeight="1">
      <c r="A33" s="257"/>
      <c r="B33" s="76" t="s">
        <v>149</v>
      </c>
      <c r="C33" s="70" t="s">
        <v>150</v>
      </c>
      <c r="D33" s="40" t="s">
        <v>14</v>
      </c>
      <c r="E33" s="77" t="s">
        <v>151</v>
      </c>
      <c r="F33" s="42" t="s">
        <v>65</v>
      </c>
      <c r="G33" s="72" t="s">
        <v>152</v>
      </c>
      <c r="H33" s="73" t="s">
        <v>153</v>
      </c>
      <c r="I33" s="74" t="s">
        <v>154</v>
      </c>
      <c r="J33" s="75" t="s">
        <v>155</v>
      </c>
      <c r="K33" s="80" t="s">
        <v>155</v>
      </c>
      <c r="L33" s="57">
        <v>40732</v>
      </c>
      <c r="M33" s="48" t="s">
        <v>60</v>
      </c>
      <c r="N33" s="49">
        <v>2000</v>
      </c>
      <c r="O33" s="50">
        <v>0</v>
      </c>
      <c r="P33" s="51">
        <f t="shared" si="1"/>
        <v>2000</v>
      </c>
      <c r="Q33" s="50">
        <v>0</v>
      </c>
      <c r="R33" s="51">
        <f t="shared" si="2"/>
        <v>80.97</v>
      </c>
      <c r="S33" s="52"/>
      <c r="T33" s="53"/>
      <c r="U33" s="53"/>
      <c r="V33" s="54">
        <f t="shared" si="3"/>
        <v>80.97</v>
      </c>
      <c r="W33" s="55"/>
    </row>
    <row r="34" spans="1:23" ht="15" customHeight="1">
      <c r="A34" s="257"/>
      <c r="B34" s="76" t="s">
        <v>156</v>
      </c>
      <c r="C34" s="70" t="s">
        <v>157</v>
      </c>
      <c r="D34" s="40" t="s">
        <v>14</v>
      </c>
      <c r="E34" s="71" t="s">
        <v>158</v>
      </c>
      <c r="F34" s="42" t="s">
        <v>65</v>
      </c>
      <c r="G34" s="72" t="s">
        <v>159</v>
      </c>
      <c r="H34" s="73" t="s">
        <v>160</v>
      </c>
      <c r="I34" s="74" t="s">
        <v>161</v>
      </c>
      <c r="J34" s="75" t="s">
        <v>162</v>
      </c>
      <c r="K34" s="80">
        <v>40694</v>
      </c>
      <c r="L34" s="57">
        <v>40722</v>
      </c>
      <c r="M34" s="48" t="s">
        <v>60</v>
      </c>
      <c r="N34" s="49">
        <v>27000</v>
      </c>
      <c r="O34" s="50">
        <v>0</v>
      </c>
      <c r="P34" s="51">
        <f t="shared" si="1"/>
        <v>27000</v>
      </c>
      <c r="Q34" s="50">
        <v>0</v>
      </c>
      <c r="R34" s="51">
        <f t="shared" si="2"/>
        <v>1093.12</v>
      </c>
      <c r="S34" s="52"/>
      <c r="T34" s="53"/>
      <c r="U34" s="53"/>
      <c r="V34" s="54">
        <f t="shared" si="3"/>
        <v>1093.12</v>
      </c>
      <c r="W34" s="55"/>
    </row>
    <row r="35" spans="1:23" ht="15" customHeight="1">
      <c r="A35" s="257"/>
      <c r="B35" s="76" t="s">
        <v>163</v>
      </c>
      <c r="C35" s="70" t="s">
        <v>164</v>
      </c>
      <c r="D35" s="40" t="s">
        <v>14</v>
      </c>
      <c r="E35" s="77" t="s">
        <v>151</v>
      </c>
      <c r="F35" s="42" t="s">
        <v>65</v>
      </c>
      <c r="G35" s="72" t="s">
        <v>152</v>
      </c>
      <c r="H35" s="73" t="s">
        <v>165</v>
      </c>
      <c r="I35" s="74" t="s">
        <v>166</v>
      </c>
      <c r="J35" s="75" t="s">
        <v>155</v>
      </c>
      <c r="K35" s="80" t="s">
        <v>155</v>
      </c>
      <c r="L35" s="57">
        <v>40732</v>
      </c>
      <c r="M35" s="48" t="s">
        <v>60</v>
      </c>
      <c r="N35" s="49">
        <v>4000</v>
      </c>
      <c r="O35" s="50">
        <v>0</v>
      </c>
      <c r="P35" s="51">
        <f t="shared" si="1"/>
        <v>4000</v>
      </c>
      <c r="Q35" s="50">
        <v>0</v>
      </c>
      <c r="R35" s="51">
        <f t="shared" si="2"/>
        <v>161.94</v>
      </c>
      <c r="S35" s="52"/>
      <c r="T35" s="53"/>
      <c r="U35" s="53"/>
      <c r="V35" s="54">
        <f t="shared" si="3"/>
        <v>161.94</v>
      </c>
      <c r="W35" s="55"/>
    </row>
    <row r="36" spans="1:23" ht="15" customHeight="1">
      <c r="A36" s="257"/>
      <c r="B36" s="76" t="s">
        <v>167</v>
      </c>
      <c r="C36" s="70" t="s">
        <v>168</v>
      </c>
      <c r="D36" s="40" t="s">
        <v>14</v>
      </c>
      <c r="E36" s="71" t="s">
        <v>169</v>
      </c>
      <c r="F36" s="42" t="s">
        <v>65</v>
      </c>
      <c r="G36" s="72" t="s">
        <v>170</v>
      </c>
      <c r="H36" s="72" t="s">
        <v>171</v>
      </c>
      <c r="I36" s="75" t="s">
        <v>172</v>
      </c>
      <c r="J36" s="75" t="s">
        <v>173</v>
      </c>
      <c r="K36" s="80">
        <v>40703</v>
      </c>
      <c r="L36" s="57">
        <v>40725</v>
      </c>
      <c r="M36" s="48" t="s">
        <v>60</v>
      </c>
      <c r="N36" s="49">
        <v>165000</v>
      </c>
      <c r="O36" s="50">
        <f>N36*0.2</f>
        <v>33000</v>
      </c>
      <c r="P36" s="51">
        <f t="shared" si="1"/>
        <v>198000</v>
      </c>
      <c r="Q36" s="50">
        <v>0</v>
      </c>
      <c r="R36" s="51">
        <f t="shared" si="2"/>
        <v>8016.19</v>
      </c>
      <c r="S36" s="52"/>
      <c r="T36" s="53"/>
      <c r="U36" s="53"/>
      <c r="V36" s="54">
        <f t="shared" si="3"/>
        <v>8016.19</v>
      </c>
      <c r="W36" s="55"/>
    </row>
    <row r="37" spans="1:23" ht="15" customHeight="1">
      <c r="A37" s="257"/>
      <c r="B37" s="69" t="s">
        <v>174</v>
      </c>
      <c r="C37" s="70" t="s">
        <v>175</v>
      </c>
      <c r="D37" s="40" t="s">
        <v>14</v>
      </c>
      <c r="E37" s="77" t="s">
        <v>96</v>
      </c>
      <c r="F37" s="42" t="s">
        <v>65</v>
      </c>
      <c r="G37" s="72" t="s">
        <v>176</v>
      </c>
      <c r="H37" s="73" t="s">
        <v>177</v>
      </c>
      <c r="I37" s="74" t="s">
        <v>178</v>
      </c>
      <c r="J37" s="75" t="s">
        <v>179</v>
      </c>
      <c r="K37" s="57">
        <v>40667</v>
      </c>
      <c r="L37" s="57">
        <v>40700</v>
      </c>
      <c r="M37" s="48" t="s">
        <v>60</v>
      </c>
      <c r="N37" s="49">
        <v>4544</v>
      </c>
      <c r="O37" s="50">
        <v>0</v>
      </c>
      <c r="P37" s="51">
        <f t="shared" si="1"/>
        <v>4544</v>
      </c>
      <c r="Q37" s="50">
        <v>0</v>
      </c>
      <c r="R37" s="51">
        <f t="shared" si="2"/>
        <v>183.97</v>
      </c>
      <c r="S37" s="52"/>
      <c r="T37" s="53"/>
      <c r="U37" s="53"/>
      <c r="V37" s="54">
        <f t="shared" si="3"/>
        <v>183.97</v>
      </c>
      <c r="W37" s="55"/>
    </row>
    <row r="38" spans="1:23" ht="15" customHeight="1">
      <c r="A38" s="257"/>
      <c r="B38" s="69" t="s">
        <v>180</v>
      </c>
      <c r="C38" s="81" t="s">
        <v>181</v>
      </c>
      <c r="D38" s="39" t="s">
        <v>14</v>
      </c>
      <c r="E38" s="77" t="s">
        <v>151</v>
      </c>
      <c r="F38" s="42" t="s">
        <v>65</v>
      </c>
      <c r="G38" s="72" t="s">
        <v>182</v>
      </c>
      <c r="H38" s="72" t="s">
        <v>183</v>
      </c>
      <c r="I38" s="75" t="s">
        <v>184</v>
      </c>
      <c r="J38" s="75" t="s">
        <v>185</v>
      </c>
      <c r="K38" s="57">
        <v>40702</v>
      </c>
      <c r="L38" s="57">
        <v>40716</v>
      </c>
      <c r="M38" s="48" t="s">
        <v>60</v>
      </c>
      <c r="N38" s="49">
        <v>12500</v>
      </c>
      <c r="O38" s="50">
        <f>N38*0.2</f>
        <v>2500</v>
      </c>
      <c r="P38" s="51">
        <f t="shared" si="1"/>
        <v>15000</v>
      </c>
      <c r="Q38" s="50">
        <v>0</v>
      </c>
      <c r="R38" s="51">
        <f t="shared" si="2"/>
        <v>607.29</v>
      </c>
      <c r="S38" s="52"/>
      <c r="T38" s="53"/>
      <c r="U38" s="53"/>
      <c r="V38" s="54">
        <f t="shared" si="3"/>
        <v>607.29</v>
      </c>
      <c r="W38" s="55"/>
    </row>
    <row r="39" spans="1:23" ht="15" customHeight="1">
      <c r="A39" s="257"/>
      <c r="B39" s="69" t="s">
        <v>186</v>
      </c>
      <c r="C39" s="70" t="s">
        <v>187</v>
      </c>
      <c r="D39" s="40" t="s">
        <v>14</v>
      </c>
      <c r="E39" s="77" t="s">
        <v>115</v>
      </c>
      <c r="F39" s="42" t="s">
        <v>65</v>
      </c>
      <c r="G39" s="72" t="s">
        <v>188</v>
      </c>
      <c r="H39" s="72" t="s">
        <v>189</v>
      </c>
      <c r="I39" s="75" t="s">
        <v>178</v>
      </c>
      <c r="J39" s="75" t="s">
        <v>179</v>
      </c>
      <c r="K39" s="57">
        <v>40707</v>
      </c>
      <c r="L39" s="57">
        <v>40728</v>
      </c>
      <c r="M39" s="48" t="s">
        <v>60</v>
      </c>
      <c r="N39" s="49">
        <v>3100</v>
      </c>
      <c r="O39" s="50">
        <v>0</v>
      </c>
      <c r="P39" s="51">
        <f t="shared" si="1"/>
        <v>3100</v>
      </c>
      <c r="Q39" s="50">
        <v>0</v>
      </c>
      <c r="R39" s="51">
        <f t="shared" si="2"/>
        <v>125.51</v>
      </c>
      <c r="S39" s="52"/>
      <c r="T39" s="53"/>
      <c r="U39" s="53"/>
      <c r="V39" s="54">
        <f t="shared" si="3"/>
        <v>125.51</v>
      </c>
      <c r="W39" s="55"/>
    </row>
    <row r="40" spans="1:23" ht="15" customHeight="1">
      <c r="A40" s="257"/>
      <c r="B40" s="69" t="s">
        <v>190</v>
      </c>
      <c r="C40" s="70" t="s">
        <v>191</v>
      </c>
      <c r="D40" s="40" t="s">
        <v>14</v>
      </c>
      <c r="E40" s="77" t="s">
        <v>96</v>
      </c>
      <c r="F40" s="42" t="s">
        <v>65</v>
      </c>
      <c r="G40" s="72" t="s">
        <v>176</v>
      </c>
      <c r="H40" s="73" t="s">
        <v>177</v>
      </c>
      <c r="I40" s="74" t="s">
        <v>178</v>
      </c>
      <c r="J40" s="75" t="s">
        <v>179</v>
      </c>
      <c r="K40" s="57">
        <v>40667</v>
      </c>
      <c r="L40" s="57">
        <v>40700</v>
      </c>
      <c r="M40" s="48" t="s">
        <v>60</v>
      </c>
      <c r="N40" s="49">
        <v>12960</v>
      </c>
      <c r="O40" s="50">
        <v>0</v>
      </c>
      <c r="P40" s="51">
        <f t="shared" si="1"/>
        <v>12960</v>
      </c>
      <c r="Q40" s="50">
        <v>0</v>
      </c>
      <c r="R40" s="51">
        <f t="shared" si="2"/>
        <v>524.7</v>
      </c>
      <c r="S40" s="52"/>
      <c r="T40" s="53"/>
      <c r="U40" s="53"/>
      <c r="V40" s="54">
        <f t="shared" si="3"/>
        <v>524.7</v>
      </c>
      <c r="W40" s="55"/>
    </row>
    <row r="41" spans="1:23" ht="15" customHeight="1">
      <c r="A41" s="257"/>
      <c r="B41" s="69" t="s">
        <v>192</v>
      </c>
      <c r="C41" s="70" t="s">
        <v>193</v>
      </c>
      <c r="D41" s="40" t="s">
        <v>14</v>
      </c>
      <c r="E41" s="77" t="s">
        <v>194</v>
      </c>
      <c r="F41" s="42" t="s">
        <v>65</v>
      </c>
      <c r="G41" s="72" t="s">
        <v>195</v>
      </c>
      <c r="H41" s="72" t="s">
        <v>196</v>
      </c>
      <c r="I41" s="75" t="s">
        <v>197</v>
      </c>
      <c r="J41" s="75" t="s">
        <v>198</v>
      </c>
      <c r="K41" s="57">
        <v>40834</v>
      </c>
      <c r="L41" s="57">
        <v>40841</v>
      </c>
      <c r="M41" s="48" t="s">
        <v>60</v>
      </c>
      <c r="N41" s="49">
        <v>12663.66</v>
      </c>
      <c r="O41" s="50">
        <v>2533.34</v>
      </c>
      <c r="P41" s="51">
        <f t="shared" si="1"/>
        <v>15197</v>
      </c>
      <c r="Q41" s="50">
        <v>0</v>
      </c>
      <c r="R41" s="51">
        <f t="shared" si="2"/>
        <v>615.26</v>
      </c>
      <c r="S41" s="52"/>
      <c r="T41" s="53"/>
      <c r="U41" s="53"/>
      <c r="V41" s="54">
        <f t="shared" si="3"/>
        <v>615.26</v>
      </c>
      <c r="W41" s="55"/>
    </row>
    <row r="42" spans="1:23" ht="15" customHeight="1">
      <c r="A42" s="257"/>
      <c r="B42" s="69" t="s">
        <v>199</v>
      </c>
      <c r="C42" s="70" t="s">
        <v>200</v>
      </c>
      <c r="D42" s="40" t="s">
        <v>14</v>
      </c>
      <c r="E42" s="77" t="s">
        <v>201</v>
      </c>
      <c r="F42" s="42" t="s">
        <v>65</v>
      </c>
      <c r="G42" s="72" t="s">
        <v>202</v>
      </c>
      <c r="H42" s="72" t="s">
        <v>203</v>
      </c>
      <c r="I42" s="75" t="s">
        <v>204</v>
      </c>
      <c r="J42" s="75" t="s">
        <v>205</v>
      </c>
      <c r="K42" s="57">
        <v>40847</v>
      </c>
      <c r="L42" s="57">
        <v>40862</v>
      </c>
      <c r="M42" s="48" t="s">
        <v>60</v>
      </c>
      <c r="N42" s="49">
        <v>1512.5</v>
      </c>
      <c r="O42" s="50">
        <v>302.5</v>
      </c>
      <c r="P42" s="51">
        <f t="shared" si="1"/>
        <v>1815</v>
      </c>
      <c r="Q42" s="50">
        <v>0</v>
      </c>
      <c r="R42" s="51">
        <f t="shared" si="2"/>
        <v>73.48</v>
      </c>
      <c r="S42" s="52"/>
      <c r="T42" s="53"/>
      <c r="U42" s="53"/>
      <c r="V42" s="54">
        <f t="shared" si="3"/>
        <v>73.48</v>
      </c>
      <c r="W42" s="55"/>
    </row>
    <row r="43" spans="1:23" ht="15" customHeight="1">
      <c r="A43" s="257"/>
      <c r="B43" s="69" t="s">
        <v>206</v>
      </c>
      <c r="C43" s="81" t="s">
        <v>207</v>
      </c>
      <c r="D43" s="39" t="s">
        <v>14</v>
      </c>
      <c r="E43" s="77" t="s">
        <v>151</v>
      </c>
      <c r="F43" s="42" t="s">
        <v>65</v>
      </c>
      <c r="G43" s="72" t="s">
        <v>208</v>
      </c>
      <c r="H43" s="72" t="s">
        <v>209</v>
      </c>
      <c r="I43" s="75" t="s">
        <v>210</v>
      </c>
      <c r="J43" s="75" t="s">
        <v>211</v>
      </c>
      <c r="K43" s="57">
        <v>40708</v>
      </c>
      <c r="L43" s="57">
        <v>40736</v>
      </c>
      <c r="M43" s="48" t="s">
        <v>60</v>
      </c>
      <c r="N43" s="49">
        <v>24091</v>
      </c>
      <c r="O43" s="50">
        <f>N43*0.1-0.1</f>
        <v>2409</v>
      </c>
      <c r="P43" s="51">
        <f t="shared" si="1"/>
        <v>26500</v>
      </c>
      <c r="Q43" s="50">
        <v>0</v>
      </c>
      <c r="R43" s="51">
        <f t="shared" si="2"/>
        <v>1072.87</v>
      </c>
      <c r="S43" s="52"/>
      <c r="T43" s="53"/>
      <c r="U43" s="53"/>
      <c r="V43" s="54">
        <f t="shared" si="3"/>
        <v>1072.87</v>
      </c>
      <c r="W43" s="55"/>
    </row>
    <row r="44" spans="1:23" ht="15" customHeight="1">
      <c r="A44" s="257"/>
      <c r="B44" s="69" t="s">
        <v>212</v>
      </c>
      <c r="C44" s="70" t="s">
        <v>213</v>
      </c>
      <c r="D44" s="40" t="s">
        <v>14</v>
      </c>
      <c r="E44" s="77" t="s">
        <v>96</v>
      </c>
      <c r="F44" s="42" t="s">
        <v>65</v>
      </c>
      <c r="G44" s="72" t="s">
        <v>176</v>
      </c>
      <c r="H44" s="72" t="s">
        <v>177</v>
      </c>
      <c r="I44" s="75" t="s">
        <v>178</v>
      </c>
      <c r="J44" s="75" t="s">
        <v>179</v>
      </c>
      <c r="K44" s="57">
        <v>40667</v>
      </c>
      <c r="L44" s="57">
        <v>40700</v>
      </c>
      <c r="M44" s="48" t="s">
        <v>60</v>
      </c>
      <c r="N44" s="49">
        <v>12800</v>
      </c>
      <c r="O44" s="50">
        <v>0</v>
      </c>
      <c r="P44" s="51">
        <f t="shared" si="1"/>
        <v>12800</v>
      </c>
      <c r="Q44" s="50">
        <v>0</v>
      </c>
      <c r="R44" s="51">
        <f t="shared" si="2"/>
        <v>518.22</v>
      </c>
      <c r="S44" s="52"/>
      <c r="T44" s="53"/>
      <c r="U44" s="53"/>
      <c r="V44" s="54">
        <f t="shared" si="3"/>
        <v>518.22</v>
      </c>
      <c r="W44" s="55"/>
    </row>
    <row r="45" spans="1:23" ht="15" customHeight="1">
      <c r="A45" s="257"/>
      <c r="B45" s="69" t="s">
        <v>214</v>
      </c>
      <c r="C45" s="70" t="s">
        <v>215</v>
      </c>
      <c r="D45" s="40" t="s">
        <v>14</v>
      </c>
      <c r="E45" s="77" t="s">
        <v>115</v>
      </c>
      <c r="F45" s="42" t="s">
        <v>65</v>
      </c>
      <c r="G45" s="72" t="s">
        <v>188</v>
      </c>
      <c r="H45" s="72" t="s">
        <v>189</v>
      </c>
      <c r="I45" s="75" t="s">
        <v>178</v>
      </c>
      <c r="J45" s="75" t="s">
        <v>179</v>
      </c>
      <c r="K45" s="57">
        <v>40707</v>
      </c>
      <c r="L45" s="57">
        <v>40728</v>
      </c>
      <c r="M45" s="48" t="s">
        <v>60</v>
      </c>
      <c r="N45" s="49">
        <v>17640</v>
      </c>
      <c r="O45" s="50">
        <v>0</v>
      </c>
      <c r="P45" s="51">
        <f t="shared" si="1"/>
        <v>17640</v>
      </c>
      <c r="Q45" s="50">
        <v>0</v>
      </c>
      <c r="R45" s="51">
        <f t="shared" si="2"/>
        <v>714.17</v>
      </c>
      <c r="S45" s="52"/>
      <c r="T45" s="53"/>
      <c r="U45" s="53"/>
      <c r="V45" s="54">
        <f t="shared" si="3"/>
        <v>714.17</v>
      </c>
      <c r="W45" s="55"/>
    </row>
    <row r="46" spans="1:23" ht="15" customHeight="1">
      <c r="A46" s="257"/>
      <c r="B46" s="76" t="s">
        <v>216</v>
      </c>
      <c r="C46" s="70" t="s">
        <v>217</v>
      </c>
      <c r="D46" s="40" t="s">
        <v>14</v>
      </c>
      <c r="E46" s="71" t="s">
        <v>218</v>
      </c>
      <c r="F46" s="42" t="s">
        <v>65</v>
      </c>
      <c r="G46" s="72" t="s">
        <v>219</v>
      </c>
      <c r="H46" s="82" t="s">
        <v>220</v>
      </c>
      <c r="I46" s="74" t="s">
        <v>221</v>
      </c>
      <c r="J46" s="75" t="s">
        <v>222</v>
      </c>
      <c r="K46" s="57">
        <v>40575</v>
      </c>
      <c r="L46" s="57">
        <v>40589</v>
      </c>
      <c r="M46" s="48" t="s">
        <v>60</v>
      </c>
      <c r="N46" s="49">
        <v>2290</v>
      </c>
      <c r="O46" s="50">
        <v>458</v>
      </c>
      <c r="P46" s="51">
        <f t="shared" si="1"/>
        <v>2748</v>
      </c>
      <c r="Q46" s="50">
        <v>0</v>
      </c>
      <c r="R46" s="51">
        <f t="shared" si="2"/>
        <v>111.26</v>
      </c>
      <c r="S46" s="52">
        <v>5</v>
      </c>
      <c r="T46" s="53"/>
      <c r="U46" s="53"/>
      <c r="V46" s="54">
        <f t="shared" si="3"/>
        <v>111.26</v>
      </c>
      <c r="W46" s="55"/>
    </row>
    <row r="47" spans="1:23" ht="15" customHeight="1">
      <c r="A47" s="257"/>
      <c r="B47" s="76" t="s">
        <v>223</v>
      </c>
      <c r="C47" s="70" t="s">
        <v>224</v>
      </c>
      <c r="D47" s="40" t="s">
        <v>14</v>
      </c>
      <c r="E47" s="71" t="s">
        <v>225</v>
      </c>
      <c r="F47" s="42" t="s">
        <v>65</v>
      </c>
      <c r="G47" s="72" t="s">
        <v>226</v>
      </c>
      <c r="H47" s="82" t="s">
        <v>227</v>
      </c>
      <c r="I47" s="74" t="s">
        <v>221</v>
      </c>
      <c r="J47" s="74" t="s">
        <v>222</v>
      </c>
      <c r="K47" s="57">
        <v>40575</v>
      </c>
      <c r="L47" s="57">
        <v>40589</v>
      </c>
      <c r="M47" s="48" t="s">
        <v>60</v>
      </c>
      <c r="N47" s="49">
        <v>1945</v>
      </c>
      <c r="O47" s="50">
        <v>389</v>
      </c>
      <c r="P47" s="51">
        <f t="shared" si="1"/>
        <v>2334</v>
      </c>
      <c r="Q47" s="50">
        <v>0</v>
      </c>
      <c r="R47" s="51">
        <f t="shared" si="2"/>
        <v>94.49</v>
      </c>
      <c r="S47" s="52">
        <v>5</v>
      </c>
      <c r="T47" s="53"/>
      <c r="U47" s="53"/>
      <c r="V47" s="54">
        <f t="shared" si="3"/>
        <v>94.49</v>
      </c>
      <c r="W47" s="55"/>
    </row>
    <row r="48" spans="1:23" ht="15" customHeight="1">
      <c r="A48" s="257"/>
      <c r="B48" s="76" t="s">
        <v>228</v>
      </c>
      <c r="C48" s="70" t="s">
        <v>224</v>
      </c>
      <c r="D48" s="40" t="s">
        <v>14</v>
      </c>
      <c r="E48" s="71" t="s">
        <v>229</v>
      </c>
      <c r="F48" s="42" t="s">
        <v>65</v>
      </c>
      <c r="G48" s="72" t="s">
        <v>230</v>
      </c>
      <c r="H48" s="82" t="s">
        <v>231</v>
      </c>
      <c r="I48" s="74" t="s">
        <v>221</v>
      </c>
      <c r="J48" s="74" t="s">
        <v>222</v>
      </c>
      <c r="K48" s="83">
        <v>40603</v>
      </c>
      <c r="L48" s="57">
        <v>40616</v>
      </c>
      <c r="M48" s="48" t="s">
        <v>60</v>
      </c>
      <c r="N48" s="49">
        <v>12645</v>
      </c>
      <c r="O48" s="50">
        <v>2529</v>
      </c>
      <c r="P48" s="51">
        <f t="shared" si="1"/>
        <v>15174</v>
      </c>
      <c r="Q48" s="50">
        <v>0</v>
      </c>
      <c r="R48" s="51">
        <f t="shared" si="2"/>
        <v>614.33</v>
      </c>
      <c r="S48" s="52">
        <v>9</v>
      </c>
      <c r="T48" s="53"/>
      <c r="U48" s="84"/>
      <c r="V48" s="54">
        <f t="shared" si="3"/>
        <v>614.33</v>
      </c>
      <c r="W48" s="55"/>
    </row>
    <row r="49" spans="1:23" ht="15" customHeight="1">
      <c r="A49" s="257"/>
      <c r="B49" s="76" t="s">
        <v>232</v>
      </c>
      <c r="C49" s="70" t="s">
        <v>217</v>
      </c>
      <c r="D49" s="40" t="s">
        <v>14</v>
      </c>
      <c r="E49" s="71" t="s">
        <v>233</v>
      </c>
      <c r="F49" s="42" t="s">
        <v>65</v>
      </c>
      <c r="G49" s="72" t="s">
        <v>234</v>
      </c>
      <c r="H49" s="82" t="s">
        <v>235</v>
      </c>
      <c r="I49" s="74" t="s">
        <v>221</v>
      </c>
      <c r="J49" s="74" t="s">
        <v>222</v>
      </c>
      <c r="K49" s="83">
        <v>40603</v>
      </c>
      <c r="L49" s="57">
        <v>40616</v>
      </c>
      <c r="M49" s="48" t="s">
        <v>60</v>
      </c>
      <c r="N49" s="49">
        <v>2290</v>
      </c>
      <c r="O49" s="50">
        <v>458</v>
      </c>
      <c r="P49" s="51">
        <f t="shared" si="1"/>
        <v>2748</v>
      </c>
      <c r="Q49" s="50">
        <v>0</v>
      </c>
      <c r="R49" s="51">
        <f t="shared" si="2"/>
        <v>111.26</v>
      </c>
      <c r="S49" s="52">
        <v>5</v>
      </c>
      <c r="T49" s="53"/>
      <c r="U49" s="84"/>
      <c r="V49" s="54">
        <f t="shared" si="3"/>
        <v>111.26</v>
      </c>
      <c r="W49" s="55"/>
    </row>
    <row r="50" spans="1:23" ht="12.75" customHeight="1">
      <c r="A50" s="288"/>
      <c r="B50" s="76" t="s">
        <v>236</v>
      </c>
      <c r="C50" s="70" t="s">
        <v>224</v>
      </c>
      <c r="D50" s="40" t="s">
        <v>14</v>
      </c>
      <c r="E50" s="71" t="s">
        <v>237</v>
      </c>
      <c r="F50" s="42" t="s">
        <v>65</v>
      </c>
      <c r="G50" s="72" t="s">
        <v>238</v>
      </c>
      <c r="H50" s="82" t="s">
        <v>239</v>
      </c>
      <c r="I50" s="74" t="s">
        <v>221</v>
      </c>
      <c r="J50" s="74" t="s">
        <v>222</v>
      </c>
      <c r="K50" s="83">
        <v>40603</v>
      </c>
      <c r="L50" s="57">
        <v>40632</v>
      </c>
      <c r="M50" s="48" t="s">
        <v>60</v>
      </c>
      <c r="N50" s="49">
        <v>10700</v>
      </c>
      <c r="O50" s="50">
        <v>2140</v>
      </c>
      <c r="P50" s="51">
        <f t="shared" si="1"/>
        <v>12840</v>
      </c>
      <c r="Q50" s="50">
        <v>0</v>
      </c>
      <c r="R50" s="51">
        <f t="shared" si="2"/>
        <v>519.84</v>
      </c>
      <c r="S50" s="52">
        <v>5</v>
      </c>
      <c r="T50" s="53"/>
      <c r="U50" s="84"/>
      <c r="V50" s="54">
        <f t="shared" si="3"/>
        <v>519.84</v>
      </c>
      <c r="W50" s="55"/>
    </row>
    <row r="51" spans="1:23" ht="14.25" thickBot="1">
      <c r="A51" s="288"/>
      <c r="B51" s="69" t="s">
        <v>240</v>
      </c>
      <c r="C51" s="70" t="s">
        <v>241</v>
      </c>
      <c r="D51" s="40" t="s">
        <v>14</v>
      </c>
      <c r="E51" s="78" t="s">
        <v>242</v>
      </c>
      <c r="F51" s="42" t="s">
        <v>65</v>
      </c>
      <c r="G51" s="72" t="s">
        <v>243</v>
      </c>
      <c r="H51" s="72" t="s">
        <v>244</v>
      </c>
      <c r="I51" s="75" t="s">
        <v>245</v>
      </c>
      <c r="J51" s="75" t="s">
        <v>246</v>
      </c>
      <c r="K51" s="57">
        <v>40702</v>
      </c>
      <c r="L51" s="57">
        <v>40710</v>
      </c>
      <c r="M51" s="48" t="s">
        <v>60</v>
      </c>
      <c r="N51" s="49">
        <v>1600</v>
      </c>
      <c r="O51" s="50">
        <v>0</v>
      </c>
      <c r="P51" s="51">
        <f t="shared" si="1"/>
        <v>1600</v>
      </c>
      <c r="Q51" s="50">
        <v>0</v>
      </c>
      <c r="R51" s="51">
        <f t="shared" si="2"/>
        <v>64.78</v>
      </c>
      <c r="S51" s="52"/>
      <c r="T51" s="53"/>
      <c r="U51" s="53"/>
      <c r="V51" s="54">
        <f t="shared" si="3"/>
        <v>64.78</v>
      </c>
      <c r="W51" s="55"/>
    </row>
    <row r="52" spans="1:23" ht="13.5" thickBot="1">
      <c r="A52" s="289"/>
      <c r="B52" s="259" t="s">
        <v>247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64">
        <f aca="true" t="shared" si="4" ref="P52:V52">SUM(P20:P51)</f>
        <v>588559.28</v>
      </c>
      <c r="Q52" s="65">
        <f t="shared" si="4"/>
        <v>0</v>
      </c>
      <c r="R52" s="66">
        <f t="shared" si="4"/>
        <v>23828.329999999994</v>
      </c>
      <c r="S52" s="67">
        <f t="shared" si="4"/>
        <v>29</v>
      </c>
      <c r="T52" s="66">
        <f t="shared" si="4"/>
        <v>0</v>
      </c>
      <c r="U52" s="66">
        <f t="shared" si="4"/>
        <v>0</v>
      </c>
      <c r="V52" s="66">
        <f t="shared" si="4"/>
        <v>23828.329999999994</v>
      </c>
      <c r="W52" s="68"/>
    </row>
    <row r="53" spans="1:23" ht="13.5">
      <c r="A53" s="256" t="s">
        <v>302</v>
      </c>
      <c r="B53" s="76"/>
      <c r="C53" s="74"/>
      <c r="D53" s="40"/>
      <c r="E53" s="71"/>
      <c r="F53" s="42" t="s">
        <v>65</v>
      </c>
      <c r="G53" s="73"/>
      <c r="H53" s="73"/>
      <c r="I53" s="74"/>
      <c r="J53" s="74"/>
      <c r="K53" s="57"/>
      <c r="L53" s="57"/>
      <c r="M53" s="48" t="s">
        <v>60</v>
      </c>
      <c r="N53" s="49"/>
      <c r="O53" s="50"/>
      <c r="P53" s="51">
        <f aca="true" t="shared" si="5" ref="P53:P60">IF($D$6="ANO",IF($D$7="NE",SUM(N53:O53),N53),SUM(N53:O53))</f>
        <v>0</v>
      </c>
      <c r="Q53" s="50"/>
      <c r="R53" s="51">
        <f aca="true" t="shared" si="6" ref="R53:R60">ROUND(IF(M53="EUR",P53,(P53/$I$7)),2)</f>
        <v>0</v>
      </c>
      <c r="S53" s="52"/>
      <c r="T53" s="53"/>
      <c r="U53" s="53"/>
      <c r="V53" s="54">
        <f aca="true" t="shared" si="7" ref="V53:V60">ROUND(IF(M53="CZK",R53-(T53/$I$7),R53-U53),2)</f>
        <v>0</v>
      </c>
      <c r="W53" s="55"/>
    </row>
    <row r="54" spans="1:23" ht="12.75" customHeight="1">
      <c r="A54" s="257"/>
      <c r="B54" s="76"/>
      <c r="C54" s="45"/>
      <c r="D54" s="40"/>
      <c r="E54" s="85"/>
      <c r="F54" s="42" t="s">
        <v>65</v>
      </c>
      <c r="G54" s="44"/>
      <c r="H54" s="44"/>
      <c r="I54" s="45"/>
      <c r="J54" s="45"/>
      <c r="K54" s="57"/>
      <c r="L54" s="57"/>
      <c r="M54" s="48" t="s">
        <v>60</v>
      </c>
      <c r="N54" s="49"/>
      <c r="O54" s="50"/>
      <c r="P54" s="51">
        <f t="shared" si="5"/>
        <v>0</v>
      </c>
      <c r="Q54" s="50"/>
      <c r="R54" s="51">
        <f t="shared" si="6"/>
        <v>0</v>
      </c>
      <c r="S54" s="63"/>
      <c r="T54" s="53"/>
      <c r="U54" s="53"/>
      <c r="V54" s="54">
        <f t="shared" si="7"/>
        <v>0</v>
      </c>
      <c r="W54" s="60"/>
    </row>
    <row r="55" spans="1:23" ht="13.5">
      <c r="A55" s="257"/>
      <c r="B55" s="76"/>
      <c r="C55" s="45"/>
      <c r="D55" s="40"/>
      <c r="E55" s="85"/>
      <c r="F55" s="42" t="s">
        <v>65</v>
      </c>
      <c r="G55" s="44"/>
      <c r="H55" s="44"/>
      <c r="I55" s="45"/>
      <c r="J55" s="45"/>
      <c r="K55" s="57"/>
      <c r="L55" s="57"/>
      <c r="M55" s="48" t="s">
        <v>60</v>
      </c>
      <c r="N55" s="86"/>
      <c r="O55" s="87"/>
      <c r="P55" s="51">
        <f t="shared" si="5"/>
        <v>0</v>
      </c>
      <c r="Q55" s="87"/>
      <c r="R55" s="51">
        <f t="shared" si="6"/>
        <v>0</v>
      </c>
      <c r="S55" s="63"/>
      <c r="T55" s="53"/>
      <c r="U55" s="53"/>
      <c r="V55" s="54">
        <f t="shared" si="7"/>
        <v>0</v>
      </c>
      <c r="W55" s="60"/>
    </row>
    <row r="56" spans="1:23" ht="13.5">
      <c r="A56" s="257"/>
      <c r="B56" s="76"/>
      <c r="C56" s="45"/>
      <c r="D56" s="40"/>
      <c r="E56" s="85"/>
      <c r="F56" s="42" t="s">
        <v>248</v>
      </c>
      <c r="G56" s="44"/>
      <c r="H56" s="44"/>
      <c r="I56" s="45"/>
      <c r="J56" s="45"/>
      <c r="K56" s="57"/>
      <c r="L56" s="57"/>
      <c r="M56" s="48" t="s">
        <v>60</v>
      </c>
      <c r="N56" s="86"/>
      <c r="O56" s="87"/>
      <c r="P56" s="51">
        <f t="shared" si="5"/>
        <v>0</v>
      </c>
      <c r="Q56" s="87"/>
      <c r="R56" s="51">
        <f t="shared" si="6"/>
        <v>0</v>
      </c>
      <c r="S56" s="63"/>
      <c r="T56" s="53"/>
      <c r="U56" s="53"/>
      <c r="V56" s="54">
        <f t="shared" si="7"/>
        <v>0</v>
      </c>
      <c r="W56" s="60"/>
    </row>
    <row r="57" spans="1:23" ht="13.5">
      <c r="A57" s="257"/>
      <c r="B57" s="76"/>
      <c r="C57" s="45"/>
      <c r="D57" s="40"/>
      <c r="E57" s="85"/>
      <c r="F57" s="42" t="s">
        <v>65</v>
      </c>
      <c r="G57" s="44"/>
      <c r="H57" s="44"/>
      <c r="I57" s="45"/>
      <c r="J57" s="45"/>
      <c r="K57" s="57"/>
      <c r="L57" s="57"/>
      <c r="M57" s="48" t="s">
        <v>60</v>
      </c>
      <c r="N57" s="86"/>
      <c r="O57" s="87"/>
      <c r="P57" s="51">
        <f t="shared" si="5"/>
        <v>0</v>
      </c>
      <c r="Q57" s="87"/>
      <c r="R57" s="51">
        <f t="shared" si="6"/>
        <v>0</v>
      </c>
      <c r="S57" s="63"/>
      <c r="T57" s="53"/>
      <c r="U57" s="53"/>
      <c r="V57" s="54">
        <f t="shared" si="7"/>
        <v>0</v>
      </c>
      <c r="W57" s="60"/>
    </row>
    <row r="58" spans="1:23" ht="13.5">
      <c r="A58" s="257"/>
      <c r="B58" s="76"/>
      <c r="C58" s="45"/>
      <c r="D58" s="40"/>
      <c r="E58" s="85"/>
      <c r="F58" s="42" t="s">
        <v>65</v>
      </c>
      <c r="G58" s="44"/>
      <c r="H58" s="44"/>
      <c r="I58" s="45"/>
      <c r="J58" s="45"/>
      <c r="K58" s="57"/>
      <c r="L58" s="57"/>
      <c r="M58" s="48" t="s">
        <v>60</v>
      </c>
      <c r="N58" s="88"/>
      <c r="O58" s="59"/>
      <c r="P58" s="51">
        <f t="shared" si="5"/>
        <v>0</v>
      </c>
      <c r="Q58" s="59"/>
      <c r="R58" s="51">
        <f t="shared" si="6"/>
        <v>0</v>
      </c>
      <c r="S58" s="63"/>
      <c r="T58" s="53"/>
      <c r="U58" s="53"/>
      <c r="V58" s="54">
        <f t="shared" si="7"/>
        <v>0</v>
      </c>
      <c r="W58" s="60"/>
    </row>
    <row r="59" spans="1:23" ht="13.5">
      <c r="A59" s="257"/>
      <c r="B59" s="76"/>
      <c r="C59" s="45"/>
      <c r="D59" s="40"/>
      <c r="E59" s="85"/>
      <c r="F59" s="42" t="s">
        <v>65</v>
      </c>
      <c r="G59" s="44"/>
      <c r="H59" s="44"/>
      <c r="I59" s="45"/>
      <c r="J59" s="45"/>
      <c r="K59" s="57"/>
      <c r="L59" s="57"/>
      <c r="M59" s="48" t="s">
        <v>60</v>
      </c>
      <c r="N59" s="88"/>
      <c r="O59" s="89"/>
      <c r="P59" s="51">
        <f t="shared" si="5"/>
        <v>0</v>
      </c>
      <c r="Q59" s="89"/>
      <c r="R59" s="51">
        <f t="shared" si="6"/>
        <v>0</v>
      </c>
      <c r="S59" s="63"/>
      <c r="T59" s="53"/>
      <c r="U59" s="53"/>
      <c r="V59" s="54">
        <f t="shared" si="7"/>
        <v>0</v>
      </c>
      <c r="W59" s="60"/>
    </row>
    <row r="60" spans="1:23" ht="14.25" thickBot="1">
      <c r="A60" s="257"/>
      <c r="B60" s="76"/>
      <c r="C60" s="90"/>
      <c r="D60" s="40"/>
      <c r="E60" s="91"/>
      <c r="F60" s="42" t="s">
        <v>65</v>
      </c>
      <c r="G60" s="92"/>
      <c r="H60" s="92"/>
      <c r="I60" s="90"/>
      <c r="J60" s="90"/>
      <c r="K60" s="57"/>
      <c r="L60" s="57"/>
      <c r="M60" s="48" t="s">
        <v>60</v>
      </c>
      <c r="N60" s="93"/>
      <c r="O60" s="94"/>
      <c r="P60" s="51">
        <f t="shared" si="5"/>
        <v>0</v>
      </c>
      <c r="Q60" s="94"/>
      <c r="R60" s="51">
        <f t="shared" si="6"/>
        <v>0</v>
      </c>
      <c r="S60" s="95"/>
      <c r="T60" s="53"/>
      <c r="U60" s="53"/>
      <c r="V60" s="54">
        <f t="shared" si="7"/>
        <v>0</v>
      </c>
      <c r="W60" s="96"/>
    </row>
    <row r="61" spans="1:23" ht="13.5" thickBot="1">
      <c r="A61" s="258"/>
      <c r="B61" s="259" t="s">
        <v>249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>
        <f aca="true" t="shared" si="8" ref="N61:V61">SUM(N53:N60)</f>
        <v>0</v>
      </c>
      <c r="O61" s="260">
        <f t="shared" si="8"/>
        <v>0</v>
      </c>
      <c r="P61" s="261">
        <f t="shared" si="8"/>
        <v>0</v>
      </c>
      <c r="Q61" s="65">
        <f t="shared" si="8"/>
        <v>0</v>
      </c>
      <c r="R61" s="66">
        <f t="shared" si="8"/>
        <v>0</v>
      </c>
      <c r="S61" s="67">
        <f t="shared" si="8"/>
        <v>0</v>
      </c>
      <c r="T61" s="66">
        <f t="shared" si="8"/>
        <v>0</v>
      </c>
      <c r="U61" s="66">
        <f t="shared" si="8"/>
        <v>0</v>
      </c>
      <c r="V61" s="66">
        <f t="shared" si="8"/>
        <v>0</v>
      </c>
      <c r="W61" s="68"/>
    </row>
    <row r="62" spans="1:43" s="100" customFormat="1" ht="23.25" customHeight="1" thickBo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97"/>
      <c r="M62" s="97"/>
      <c r="N62" s="97"/>
      <c r="O62" s="97"/>
      <c r="P62" s="97"/>
      <c r="Q62" s="97"/>
      <c r="R62" s="290"/>
      <c r="S62" s="290"/>
      <c r="T62" s="290"/>
      <c r="U62" s="290"/>
      <c r="V62" s="98"/>
      <c r="W62" s="99"/>
      <c r="AQ62" s="8"/>
    </row>
    <row r="63" spans="1:43" ht="26.25" customHeight="1" thickBot="1">
      <c r="A63" s="101" t="s">
        <v>250</v>
      </c>
      <c r="B63" s="274" t="s">
        <v>251</v>
      </c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6"/>
      <c r="O63" s="291" t="s">
        <v>61</v>
      </c>
      <c r="P63" s="292"/>
      <c r="Q63" s="293"/>
      <c r="R63" s="102">
        <f>R61+R52+R19</f>
        <v>29617.069999999992</v>
      </c>
      <c r="S63" s="103">
        <f>S61+S52+S19</f>
        <v>29</v>
      </c>
      <c r="T63" s="104">
        <f>T61+T52+T19</f>
        <v>0</v>
      </c>
      <c r="U63" s="104">
        <f>U61+U52+U19</f>
        <v>0</v>
      </c>
      <c r="V63" s="102">
        <f>V61+V52+V19</f>
        <v>29617.069999999992</v>
      </c>
      <c r="W63" s="99"/>
      <c r="AQ63" s="100"/>
    </row>
    <row r="64" spans="1:43" ht="26.25" customHeight="1" thickBot="1">
      <c r="A64" s="105" t="s">
        <v>252</v>
      </c>
      <c r="B64" s="274" t="s">
        <v>253</v>
      </c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6"/>
      <c r="O64" s="102" t="s">
        <v>60</v>
      </c>
      <c r="P64" s="106">
        <v>0</v>
      </c>
      <c r="Q64" s="277"/>
      <c r="R64" s="278"/>
      <c r="S64" s="278"/>
      <c r="T64" s="279"/>
      <c r="U64" s="104" t="s">
        <v>61</v>
      </c>
      <c r="V64" s="104">
        <f>ROUND((P64/$I$7),2)</f>
        <v>0</v>
      </c>
      <c r="W64" s="99"/>
      <c r="AQ64" s="100"/>
    </row>
    <row r="65" spans="1:43" ht="26.25" customHeight="1" thickBot="1">
      <c r="A65" s="105" t="s">
        <v>254</v>
      </c>
      <c r="B65" s="274" t="s">
        <v>255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6"/>
      <c r="O65" s="277"/>
      <c r="P65" s="278"/>
      <c r="Q65" s="278"/>
      <c r="R65" s="278"/>
      <c r="S65" s="278"/>
      <c r="T65" s="279"/>
      <c r="U65" s="104" t="s">
        <v>61</v>
      </c>
      <c r="V65" s="104">
        <f>$V63-$V64</f>
        <v>29617.069999999992</v>
      </c>
      <c r="W65" s="99"/>
      <c r="AQ65" s="100"/>
    </row>
    <row r="66" spans="1:43" s="14" customFormat="1" ht="12.75">
      <c r="A66" s="10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08"/>
      <c r="M66" s="108"/>
      <c r="N66" s="108"/>
      <c r="O66" s="108"/>
      <c r="P66" s="108"/>
      <c r="Q66" s="108"/>
      <c r="R66" s="280"/>
      <c r="S66" s="281"/>
      <c r="T66" s="109"/>
      <c r="U66" s="108"/>
      <c r="V66" s="108"/>
      <c r="W66" s="99"/>
      <c r="AQ66" s="8"/>
    </row>
    <row r="67" spans="1:23" s="14" customFormat="1" ht="22.5" customHeight="1" thickBot="1">
      <c r="A67" s="110" t="s">
        <v>256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08"/>
      <c r="M67" s="108"/>
      <c r="N67" s="108"/>
      <c r="O67" s="108"/>
      <c r="P67" s="108"/>
      <c r="Q67" s="108"/>
      <c r="R67" s="111"/>
      <c r="S67" s="111"/>
      <c r="T67" s="111"/>
      <c r="U67" s="111"/>
      <c r="V67" s="111"/>
      <c r="W67" s="111"/>
    </row>
    <row r="68" spans="1:23" s="14" customFormat="1" ht="15" customHeight="1">
      <c r="A68" s="282" t="s">
        <v>257</v>
      </c>
      <c r="B68" s="112"/>
      <c r="C68" s="113"/>
      <c r="D68" s="114"/>
      <c r="E68" s="115"/>
      <c r="F68" s="116" t="s">
        <v>65</v>
      </c>
      <c r="G68" s="117"/>
      <c r="H68" s="117"/>
      <c r="I68" s="113"/>
      <c r="J68" s="113"/>
      <c r="K68" s="118"/>
      <c r="L68" s="118"/>
      <c r="M68" s="119" t="s">
        <v>60</v>
      </c>
      <c r="N68" s="120"/>
      <c r="O68" s="121"/>
      <c r="P68" s="122">
        <f aca="true" t="shared" si="9" ref="P68:P74">IF($D$6="ANO",IF($D$7="NE",SUM(N68:O68),N68),SUM(N68:O68))</f>
        <v>0</v>
      </c>
      <c r="Q68" s="121">
        <v>0</v>
      </c>
      <c r="R68" s="122">
        <f aca="true" t="shared" si="10" ref="R68:R74">ROUND(IF(M68="EUR",P68,(P68/$I$7)),2)</f>
        <v>0</v>
      </c>
      <c r="S68" s="123">
        <v>0</v>
      </c>
      <c r="T68" s="124"/>
      <c r="U68" s="124"/>
      <c r="V68" s="125">
        <f aca="true" t="shared" si="11" ref="V68:V74">ROUND(IF(M68="CZK",R68-(T68/$I$7),R68-U68),2)</f>
        <v>0</v>
      </c>
      <c r="W68" s="126"/>
    </row>
    <row r="69" spans="1:23" s="14" customFormat="1" ht="13.5">
      <c r="A69" s="283"/>
      <c r="B69" s="127"/>
      <c r="C69" s="45"/>
      <c r="D69" s="40"/>
      <c r="E69" s="85"/>
      <c r="F69" s="42" t="s">
        <v>65</v>
      </c>
      <c r="G69" s="44"/>
      <c r="H69" s="44"/>
      <c r="I69" s="45"/>
      <c r="J69" s="45"/>
      <c r="K69" s="57"/>
      <c r="L69" s="57"/>
      <c r="M69" s="48" t="s">
        <v>60</v>
      </c>
      <c r="N69" s="49"/>
      <c r="O69" s="50"/>
      <c r="P69" s="51">
        <f t="shared" si="9"/>
        <v>0</v>
      </c>
      <c r="Q69" s="50"/>
      <c r="R69" s="51">
        <f t="shared" si="10"/>
        <v>0</v>
      </c>
      <c r="S69" s="63"/>
      <c r="T69" s="53"/>
      <c r="U69" s="53"/>
      <c r="V69" s="128">
        <f t="shared" si="11"/>
        <v>0</v>
      </c>
      <c r="W69" s="60"/>
    </row>
    <row r="70" spans="1:23" s="14" customFormat="1" ht="13.5">
      <c r="A70" s="283"/>
      <c r="B70" s="127"/>
      <c r="C70" s="45"/>
      <c r="D70" s="40"/>
      <c r="E70" s="85"/>
      <c r="F70" s="42" t="s">
        <v>65</v>
      </c>
      <c r="G70" s="44"/>
      <c r="H70" s="44"/>
      <c r="I70" s="45"/>
      <c r="J70" s="45"/>
      <c r="K70" s="57"/>
      <c r="L70" s="57"/>
      <c r="M70" s="48" t="s">
        <v>60</v>
      </c>
      <c r="N70" s="86"/>
      <c r="O70" s="87"/>
      <c r="P70" s="51">
        <f t="shared" si="9"/>
        <v>0</v>
      </c>
      <c r="Q70" s="87"/>
      <c r="R70" s="51">
        <f t="shared" si="10"/>
        <v>0</v>
      </c>
      <c r="S70" s="63"/>
      <c r="T70" s="53"/>
      <c r="U70" s="53"/>
      <c r="V70" s="128">
        <f t="shared" si="11"/>
        <v>0</v>
      </c>
      <c r="W70" s="60"/>
    </row>
    <row r="71" spans="1:23" s="14" customFormat="1" ht="13.5">
      <c r="A71" s="283"/>
      <c r="B71" s="127"/>
      <c r="C71" s="45"/>
      <c r="D71" s="40"/>
      <c r="E71" s="85"/>
      <c r="F71" s="42" t="s">
        <v>65</v>
      </c>
      <c r="G71" s="44"/>
      <c r="H71" s="44"/>
      <c r="I71" s="45"/>
      <c r="J71" s="45"/>
      <c r="K71" s="57"/>
      <c r="L71" s="57"/>
      <c r="M71" s="48" t="s">
        <v>60</v>
      </c>
      <c r="N71" s="86"/>
      <c r="O71" s="87"/>
      <c r="P71" s="51">
        <f t="shared" si="9"/>
        <v>0</v>
      </c>
      <c r="Q71" s="87"/>
      <c r="R71" s="51">
        <f t="shared" si="10"/>
        <v>0</v>
      </c>
      <c r="S71" s="63"/>
      <c r="T71" s="53"/>
      <c r="U71" s="53"/>
      <c r="V71" s="128">
        <f t="shared" si="11"/>
        <v>0</v>
      </c>
      <c r="W71" s="60"/>
    </row>
    <row r="72" spans="1:23" s="14" customFormat="1" ht="13.5">
      <c r="A72" s="283"/>
      <c r="B72" s="127"/>
      <c r="C72" s="45"/>
      <c r="D72" s="40"/>
      <c r="E72" s="85"/>
      <c r="F72" s="42" t="s">
        <v>65</v>
      </c>
      <c r="G72" s="44"/>
      <c r="H72" s="44"/>
      <c r="I72" s="45"/>
      <c r="J72" s="45"/>
      <c r="K72" s="57"/>
      <c r="L72" s="57"/>
      <c r="M72" s="48" t="s">
        <v>60</v>
      </c>
      <c r="N72" s="88"/>
      <c r="O72" s="59"/>
      <c r="P72" s="51">
        <f t="shared" si="9"/>
        <v>0</v>
      </c>
      <c r="Q72" s="59"/>
      <c r="R72" s="51">
        <f t="shared" si="10"/>
        <v>0</v>
      </c>
      <c r="S72" s="63"/>
      <c r="T72" s="53"/>
      <c r="U72" s="53"/>
      <c r="V72" s="128">
        <f t="shared" si="11"/>
        <v>0</v>
      </c>
      <c r="W72" s="60"/>
    </row>
    <row r="73" spans="1:23" s="14" customFormat="1" ht="13.5">
      <c r="A73" s="283"/>
      <c r="B73" s="127"/>
      <c r="C73" s="45"/>
      <c r="D73" s="40"/>
      <c r="E73" s="85"/>
      <c r="F73" s="42" t="s">
        <v>65</v>
      </c>
      <c r="G73" s="44"/>
      <c r="H73" s="44"/>
      <c r="I73" s="45"/>
      <c r="J73" s="45"/>
      <c r="K73" s="57"/>
      <c r="L73" s="57"/>
      <c r="M73" s="48" t="s">
        <v>60</v>
      </c>
      <c r="N73" s="88"/>
      <c r="O73" s="89"/>
      <c r="P73" s="51">
        <f t="shared" si="9"/>
        <v>0</v>
      </c>
      <c r="Q73" s="89"/>
      <c r="R73" s="51">
        <f t="shared" si="10"/>
        <v>0</v>
      </c>
      <c r="S73" s="63"/>
      <c r="T73" s="53"/>
      <c r="U73" s="53"/>
      <c r="V73" s="128">
        <f t="shared" si="11"/>
        <v>0</v>
      </c>
      <c r="W73" s="60"/>
    </row>
    <row r="74" spans="1:23" s="14" customFormat="1" ht="14.25" thickBot="1">
      <c r="A74" s="283"/>
      <c r="B74" s="129"/>
      <c r="C74" s="90"/>
      <c r="D74" s="40"/>
      <c r="E74" s="91"/>
      <c r="F74" s="42" t="s">
        <v>65</v>
      </c>
      <c r="G74" s="92"/>
      <c r="H74" s="92"/>
      <c r="I74" s="90"/>
      <c r="J74" s="90"/>
      <c r="K74" s="57"/>
      <c r="L74" s="57"/>
      <c r="M74" s="48" t="s">
        <v>60</v>
      </c>
      <c r="N74" s="93"/>
      <c r="O74" s="94"/>
      <c r="P74" s="51">
        <f t="shared" si="9"/>
        <v>0</v>
      </c>
      <c r="Q74" s="94"/>
      <c r="R74" s="51">
        <f t="shared" si="10"/>
        <v>0</v>
      </c>
      <c r="S74" s="95"/>
      <c r="T74" s="53"/>
      <c r="U74" s="53"/>
      <c r="V74" s="128">
        <f t="shared" si="11"/>
        <v>0</v>
      </c>
      <c r="W74" s="96"/>
    </row>
    <row r="75" spans="1:23" s="14" customFormat="1" ht="13.5" thickBot="1">
      <c r="A75" s="284"/>
      <c r="B75" s="259" t="s">
        <v>258</v>
      </c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1"/>
      <c r="Q75" s="65">
        <f aca="true" t="shared" si="12" ref="Q75:V75">SUM(Q68:Q74)</f>
        <v>0</v>
      </c>
      <c r="R75" s="66">
        <f t="shared" si="12"/>
        <v>0</v>
      </c>
      <c r="S75" s="67">
        <f t="shared" si="12"/>
        <v>0</v>
      </c>
      <c r="T75" s="66">
        <f t="shared" si="12"/>
        <v>0</v>
      </c>
      <c r="U75" s="66">
        <f t="shared" si="12"/>
        <v>0</v>
      </c>
      <c r="V75" s="66">
        <f t="shared" si="12"/>
        <v>0</v>
      </c>
      <c r="W75" s="68"/>
    </row>
    <row r="76" spans="1:23" s="14" customFormat="1" ht="13.5" thickBot="1">
      <c r="A76" s="10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08"/>
      <c r="M76" s="108"/>
      <c r="N76" s="108"/>
      <c r="O76" s="108"/>
      <c r="P76" s="108"/>
      <c r="Q76" s="108"/>
      <c r="R76" s="111"/>
      <c r="S76" s="111"/>
      <c r="T76" s="111"/>
      <c r="U76" s="111"/>
      <c r="V76" s="111"/>
      <c r="W76" s="111"/>
    </row>
    <row r="77" spans="1:43" s="135" customFormat="1" ht="15.75" customHeight="1" thickBot="1">
      <c r="A77" s="130"/>
      <c r="B77" s="131"/>
      <c r="C77" s="132"/>
      <c r="D77" s="132"/>
      <c r="E77" s="133"/>
      <c r="F77" s="133"/>
      <c r="G77" s="133"/>
      <c r="H77" s="133"/>
      <c r="I77" s="132"/>
      <c r="J77" s="132"/>
      <c r="K77" s="134"/>
      <c r="T77" s="296" t="s">
        <v>259</v>
      </c>
      <c r="U77" s="297"/>
      <c r="V77" s="298"/>
      <c r="W77" s="136">
        <f>V65</f>
        <v>29617.069999999992</v>
      </c>
      <c r="X77" s="134"/>
      <c r="Y77" s="135" t="s">
        <v>260</v>
      </c>
      <c r="AC77" s="134"/>
      <c r="AD77" s="134"/>
      <c r="AE77" s="134"/>
      <c r="AF77" s="134"/>
      <c r="AG77" s="134"/>
      <c r="AH77" s="134"/>
      <c r="AI77" s="134"/>
      <c r="AQ77" s="14"/>
    </row>
    <row r="78" spans="1:43" ht="16.5" customHeight="1" thickBot="1">
      <c r="A78" s="137" t="s">
        <v>261</v>
      </c>
      <c r="B78" s="138"/>
      <c r="C78" s="139"/>
      <c r="D78" s="139"/>
      <c r="E78" s="140"/>
      <c r="F78" s="139"/>
      <c r="G78" s="141"/>
      <c r="H78" s="142"/>
      <c r="I78" s="142"/>
      <c r="J78" s="143"/>
      <c r="K78" s="144"/>
      <c r="L78" s="135"/>
      <c r="R78" s="302" t="s">
        <v>262</v>
      </c>
      <c r="S78" s="303"/>
      <c r="T78" s="304" t="s">
        <v>263</v>
      </c>
      <c r="U78" s="304"/>
      <c r="V78" s="305"/>
      <c r="W78" s="136">
        <f>R63-V63</f>
        <v>0</v>
      </c>
      <c r="X78" s="145" t="s">
        <v>264</v>
      </c>
      <c r="Y78" s="146" t="s">
        <v>265</v>
      </c>
      <c r="Z78" s="147" t="s">
        <v>266</v>
      </c>
      <c r="AC78" s="148"/>
      <c r="AD78" s="148"/>
      <c r="AE78" s="148"/>
      <c r="AF78" s="148"/>
      <c r="AG78" s="148"/>
      <c r="AH78" s="148"/>
      <c r="AI78" s="148"/>
      <c r="AQ78" s="135"/>
    </row>
    <row r="79" spans="1:43" s="14" customFormat="1" ht="13.5" customHeight="1" thickBot="1">
      <c r="A79" s="149" t="s">
        <v>267</v>
      </c>
      <c r="B79" s="150" t="s">
        <v>268</v>
      </c>
      <c r="C79" s="151"/>
      <c r="D79" s="151"/>
      <c r="E79" s="151"/>
      <c r="F79" s="152"/>
      <c r="G79" s="148"/>
      <c r="H79" s="144"/>
      <c r="I79" s="144"/>
      <c r="J79" s="153"/>
      <c r="K79" s="144"/>
      <c r="L79" s="150"/>
      <c r="R79" s="154">
        <f>FLOOR(($V85*W79),1)</f>
        <v>0</v>
      </c>
      <c r="S79" s="155" t="s">
        <v>248</v>
      </c>
      <c r="T79" s="306" t="s">
        <v>269</v>
      </c>
      <c r="U79" s="306"/>
      <c r="V79" s="307"/>
      <c r="W79" s="156">
        <f>$X79-($X79/$V63*$V64)</f>
        <v>0</v>
      </c>
      <c r="X79" s="157">
        <f>SUMIF(F16:F61,"IV",V16:V61)</f>
        <v>0</v>
      </c>
      <c r="Y79" s="158">
        <f>W79/V65</f>
        <v>0</v>
      </c>
      <c r="Z79" s="158">
        <f>R79/W85</f>
        <v>0</v>
      </c>
      <c r="AC79" s="134"/>
      <c r="AD79" s="134"/>
      <c r="AE79" s="134"/>
      <c r="AF79" s="134"/>
      <c r="AG79" s="134"/>
      <c r="AH79" s="134"/>
      <c r="AI79" s="134"/>
      <c r="AQ79" s="8"/>
    </row>
    <row r="80" spans="1:35" s="14" customFormat="1" ht="13.5" customHeight="1" thickBot="1">
      <c r="A80" s="149" t="s">
        <v>270</v>
      </c>
      <c r="B80" s="150" t="s">
        <v>271</v>
      </c>
      <c r="C80" s="151"/>
      <c r="D80" s="151"/>
      <c r="E80" s="151"/>
      <c r="F80" s="132"/>
      <c r="G80" s="134"/>
      <c r="H80" s="151"/>
      <c r="I80" s="151"/>
      <c r="J80" s="159"/>
      <c r="K80" s="151"/>
      <c r="L80" s="150"/>
      <c r="R80" s="160">
        <f>W85-R79</f>
        <v>1480</v>
      </c>
      <c r="S80" s="161" t="s">
        <v>65</v>
      </c>
      <c r="T80" s="306" t="s">
        <v>272</v>
      </c>
      <c r="U80" s="306"/>
      <c r="V80" s="307"/>
      <c r="W80" s="156">
        <f>$X80-($X80/$V63*$V64)</f>
        <v>29617.069999999992</v>
      </c>
      <c r="X80" s="157">
        <f>SUMIF(F16:F61,"NIV",V16:V61)</f>
        <v>29617.069999999992</v>
      </c>
      <c r="Y80" s="158">
        <f>W80/V65</f>
        <v>1</v>
      </c>
      <c r="Z80" s="158">
        <f>R80/W85</f>
        <v>1</v>
      </c>
      <c r="AC80" s="134"/>
      <c r="AD80" s="134"/>
      <c r="AE80" s="134"/>
      <c r="AF80" s="134"/>
      <c r="AG80" s="134"/>
      <c r="AH80" s="134"/>
      <c r="AI80" s="134"/>
    </row>
    <row r="81" spans="1:35" s="14" customFormat="1" ht="13.5" customHeight="1" thickBot="1">
      <c r="A81" s="149" t="s">
        <v>273</v>
      </c>
      <c r="B81" s="150" t="s">
        <v>274</v>
      </c>
      <c r="C81" s="151"/>
      <c r="D81" s="151"/>
      <c r="E81" s="151"/>
      <c r="F81" s="132"/>
      <c r="G81" s="134"/>
      <c r="H81" s="151"/>
      <c r="I81" s="151"/>
      <c r="J81" s="159"/>
      <c r="K81" s="151"/>
      <c r="L81" s="150"/>
      <c r="Q81" s="162" t="s">
        <v>275</v>
      </c>
      <c r="R81" s="163">
        <f>SUM(R79:R80)</f>
        <v>1480</v>
      </c>
      <c r="S81" s="134"/>
      <c r="T81" s="134"/>
      <c r="U81" s="164" t="s">
        <v>260</v>
      </c>
      <c r="V81" s="308" t="str">
        <f>IF((W79+W80)=V65,"OK","ZKONTROLUJ     NIV/IV ")</f>
        <v>OK</v>
      </c>
      <c r="W81" s="308"/>
      <c r="Y81" s="165">
        <f>SUM(Y79:Y80)</f>
        <v>1</v>
      </c>
      <c r="Z81" s="165">
        <f>SUM(Z79:Z80)</f>
        <v>1</v>
      </c>
      <c r="AC81" s="134"/>
      <c r="AD81" s="134"/>
      <c r="AE81" s="134"/>
      <c r="AF81" s="134"/>
      <c r="AG81" s="134"/>
      <c r="AH81" s="134"/>
      <c r="AI81" s="134"/>
    </row>
    <row r="82" spans="1:43" ht="12.75">
      <c r="A82" s="149" t="s">
        <v>276</v>
      </c>
      <c r="B82" s="150" t="s">
        <v>277</v>
      </c>
      <c r="C82" s="144"/>
      <c r="D82" s="144"/>
      <c r="E82" s="144"/>
      <c r="F82" s="132"/>
      <c r="G82" s="134"/>
      <c r="H82" s="151"/>
      <c r="I82" s="151"/>
      <c r="J82" s="159"/>
      <c r="K82" s="151"/>
      <c r="L82" s="135"/>
      <c r="O82" s="14"/>
      <c r="P82" s="14"/>
      <c r="Q82" s="14"/>
      <c r="R82" s="14"/>
      <c r="S82" s="134"/>
      <c r="T82" s="309" t="s">
        <v>278</v>
      </c>
      <c r="U82" s="310"/>
      <c r="V82" s="310"/>
      <c r="W82" s="311"/>
      <c r="X82" s="166"/>
      <c r="AC82" s="166"/>
      <c r="AD82" s="166"/>
      <c r="AE82" s="166"/>
      <c r="AF82" s="166"/>
      <c r="AG82" s="166"/>
      <c r="AH82" s="166"/>
      <c r="AI82" s="166"/>
      <c r="AQ82" s="14"/>
    </row>
    <row r="83" spans="1:35" ht="12.75">
      <c r="A83" s="149" t="s">
        <v>279</v>
      </c>
      <c r="B83" s="150" t="s">
        <v>280</v>
      </c>
      <c r="C83" s="144"/>
      <c r="D83" s="144"/>
      <c r="E83" s="144"/>
      <c r="F83" s="144"/>
      <c r="G83" s="144"/>
      <c r="H83" s="144"/>
      <c r="I83" s="144"/>
      <c r="J83" s="153"/>
      <c r="K83" s="167"/>
      <c r="L83" s="167"/>
      <c r="M83" s="167"/>
      <c r="O83" s="14"/>
      <c r="P83" s="14"/>
      <c r="Q83" s="14"/>
      <c r="R83" s="14"/>
      <c r="S83" s="168"/>
      <c r="T83" s="332" t="s">
        <v>281</v>
      </c>
      <c r="U83" s="333"/>
      <c r="V83" s="169" t="s">
        <v>282</v>
      </c>
      <c r="W83" s="170" t="s">
        <v>278</v>
      </c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</row>
    <row r="84" spans="1:35" ht="12.75">
      <c r="A84" s="149" t="s">
        <v>283</v>
      </c>
      <c r="B84" s="150" t="s">
        <v>284</v>
      </c>
      <c r="C84" s="144"/>
      <c r="D84" s="144"/>
      <c r="E84" s="144"/>
      <c r="F84" s="144"/>
      <c r="G84" s="144"/>
      <c r="H84" s="144"/>
      <c r="I84" s="144"/>
      <c r="J84" s="153"/>
      <c r="K84" s="167"/>
      <c r="L84" s="167"/>
      <c r="M84" s="167"/>
      <c r="O84" s="14"/>
      <c r="P84" s="14"/>
      <c r="Q84" s="14"/>
      <c r="R84" s="134"/>
      <c r="S84" s="135"/>
      <c r="T84" s="334" t="s">
        <v>285</v>
      </c>
      <c r="U84" s="335"/>
      <c r="V84" s="171">
        <v>0.85</v>
      </c>
      <c r="W84" s="172">
        <f>FLOOR(($V84*$V65),1)</f>
        <v>25174</v>
      </c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</row>
    <row r="85" spans="1:35" ht="12.75">
      <c r="A85" s="149" t="s">
        <v>286</v>
      </c>
      <c r="B85" s="150" t="s">
        <v>287</v>
      </c>
      <c r="C85" s="144"/>
      <c r="D85" s="144"/>
      <c r="E85" s="144"/>
      <c r="F85" s="144"/>
      <c r="G85" s="144"/>
      <c r="H85" s="144"/>
      <c r="I85" s="144"/>
      <c r="J85" s="153"/>
      <c r="K85" s="167"/>
      <c r="L85" s="167"/>
      <c r="M85" s="167"/>
      <c r="R85" s="134"/>
      <c r="S85" s="135"/>
      <c r="T85" s="332" t="s">
        <v>288</v>
      </c>
      <c r="U85" s="333"/>
      <c r="V85" s="174">
        <v>0.05</v>
      </c>
      <c r="W85" s="172">
        <f>IF(V86=0%,V65-W84,FLOOR(($V85*$V65),1))</f>
        <v>1480</v>
      </c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</row>
    <row r="86" spans="1:35" ht="12.75">
      <c r="A86" s="149"/>
      <c r="B86" s="150" t="s">
        <v>289</v>
      </c>
      <c r="C86" s="144"/>
      <c r="D86" s="144"/>
      <c r="E86" s="144"/>
      <c r="F86" s="144"/>
      <c r="G86" s="144"/>
      <c r="H86" s="144"/>
      <c r="I86" s="144"/>
      <c r="J86" s="153"/>
      <c r="K86" s="167"/>
      <c r="L86" s="167"/>
      <c r="M86" s="167"/>
      <c r="R86" s="134"/>
      <c r="S86" s="176"/>
      <c r="T86" s="334" t="s">
        <v>290</v>
      </c>
      <c r="U86" s="335"/>
      <c r="V86" s="177">
        <f>V87-V84-V85</f>
        <v>0.10000000000000002</v>
      </c>
      <c r="W86" s="172">
        <f>V65-W84-W85</f>
        <v>2963.0699999999924</v>
      </c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</row>
    <row r="87" spans="1:35" ht="13.5" thickBot="1">
      <c r="A87" s="178"/>
      <c r="B87" s="150" t="s">
        <v>291</v>
      </c>
      <c r="C87" s="144"/>
      <c r="D87" s="144"/>
      <c r="E87" s="144"/>
      <c r="F87" s="144"/>
      <c r="G87" s="144"/>
      <c r="H87" s="144"/>
      <c r="I87" s="144"/>
      <c r="J87" s="153"/>
      <c r="K87" s="167"/>
      <c r="L87" s="167"/>
      <c r="M87" s="167"/>
      <c r="R87" s="134"/>
      <c r="S87" s="176"/>
      <c r="T87" s="336" t="s">
        <v>292</v>
      </c>
      <c r="U87" s="337"/>
      <c r="V87" s="179">
        <v>1</v>
      </c>
      <c r="W87" s="180">
        <f>SUM(W84:W86)</f>
        <v>29617.069999999992</v>
      </c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</row>
    <row r="88" spans="1:35" ht="13.5" thickBot="1">
      <c r="A88" s="181" t="s">
        <v>293</v>
      </c>
      <c r="B88" s="182" t="s">
        <v>294</v>
      </c>
      <c r="C88" s="182"/>
      <c r="D88" s="182"/>
      <c r="E88" s="182"/>
      <c r="F88" s="182"/>
      <c r="G88" s="182"/>
      <c r="H88" s="182"/>
      <c r="I88" s="182"/>
      <c r="J88" s="183"/>
      <c r="K88" s="167"/>
      <c r="L88" s="167"/>
      <c r="M88" s="167"/>
      <c r="R88" s="168"/>
      <c r="S88" s="176"/>
      <c r="W88" s="168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</row>
    <row r="89" spans="1:35" ht="15" customHeight="1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O89" s="299" t="s">
        <v>295</v>
      </c>
      <c r="P89" s="300"/>
      <c r="Q89" s="300"/>
      <c r="R89" s="301"/>
      <c r="S89" s="135"/>
      <c r="T89" s="299" t="s">
        <v>296</v>
      </c>
      <c r="U89" s="300"/>
      <c r="V89" s="300"/>
      <c r="W89" s="301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</row>
    <row r="90" spans="3:35" ht="12.75">
      <c r="C90" s="167"/>
      <c r="D90" s="167"/>
      <c r="E90" s="185"/>
      <c r="F90" s="185"/>
      <c r="G90" s="185"/>
      <c r="H90" s="185"/>
      <c r="I90" s="186"/>
      <c r="J90" s="187"/>
      <c r="K90" s="186"/>
      <c r="L90" s="186"/>
      <c r="M90" s="186"/>
      <c r="N90" s="186"/>
      <c r="O90" s="314" t="s">
        <v>297</v>
      </c>
      <c r="P90" s="315"/>
      <c r="Q90" s="315"/>
      <c r="R90" s="316"/>
      <c r="S90" s="188"/>
      <c r="T90" s="314" t="s">
        <v>298</v>
      </c>
      <c r="U90" s="315"/>
      <c r="V90" s="315"/>
      <c r="W90" s="316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</row>
    <row r="91" spans="3:35" ht="33.75" customHeight="1">
      <c r="C91" s="150"/>
      <c r="D91" s="150"/>
      <c r="E91" s="185"/>
      <c r="F91" s="185"/>
      <c r="G91" s="185"/>
      <c r="H91" s="185"/>
      <c r="I91" s="186"/>
      <c r="J91" s="187"/>
      <c r="K91" s="186"/>
      <c r="L91" s="186"/>
      <c r="M91" s="186"/>
      <c r="N91" s="186"/>
      <c r="O91" s="317"/>
      <c r="P91" s="318"/>
      <c r="Q91" s="318"/>
      <c r="R91" s="319"/>
      <c r="S91" s="188"/>
      <c r="T91" s="317"/>
      <c r="U91" s="318"/>
      <c r="V91" s="318"/>
      <c r="W91" s="319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</row>
    <row r="92" spans="15:23" ht="12.75">
      <c r="O92" s="317"/>
      <c r="P92" s="318"/>
      <c r="Q92" s="318"/>
      <c r="R92" s="319"/>
      <c r="T92" s="317"/>
      <c r="U92" s="318"/>
      <c r="V92" s="318"/>
      <c r="W92" s="319"/>
    </row>
    <row r="93" spans="15:23" ht="12.75">
      <c r="O93" s="320"/>
      <c r="P93" s="321"/>
      <c r="Q93" s="321"/>
      <c r="R93" s="322"/>
      <c r="T93" s="320"/>
      <c r="U93" s="321"/>
      <c r="V93" s="321"/>
      <c r="W93" s="322"/>
    </row>
    <row r="94" spans="15:23" ht="12.75">
      <c r="O94" s="323" t="s">
        <v>299</v>
      </c>
      <c r="P94" s="324"/>
      <c r="Q94" s="324"/>
      <c r="R94" s="325"/>
      <c r="T94" s="323" t="s">
        <v>299</v>
      </c>
      <c r="U94" s="324"/>
      <c r="V94" s="324"/>
      <c r="W94" s="325"/>
    </row>
    <row r="95" spans="15:23" ht="12.75">
      <c r="O95" s="326"/>
      <c r="P95" s="327"/>
      <c r="Q95" s="327"/>
      <c r="R95" s="328"/>
      <c r="T95" s="326"/>
      <c r="U95" s="327"/>
      <c r="V95" s="327"/>
      <c r="W95" s="328"/>
    </row>
    <row r="96" spans="15:23" ht="13.5" thickBot="1">
      <c r="O96" s="329"/>
      <c r="P96" s="330"/>
      <c r="Q96" s="330"/>
      <c r="R96" s="331"/>
      <c r="T96" s="329"/>
      <c r="U96" s="330"/>
      <c r="V96" s="330"/>
      <c r="W96" s="331"/>
    </row>
  </sheetData>
  <sheetProtection/>
  <mergeCells count="73">
    <mergeCell ref="I1:J1"/>
    <mergeCell ref="O90:R93"/>
    <mergeCell ref="T90:W93"/>
    <mergeCell ref="O94:R96"/>
    <mergeCell ref="T94:W96"/>
    <mergeCell ref="T83:U83"/>
    <mergeCell ref="T84:U84"/>
    <mergeCell ref="T85:U85"/>
    <mergeCell ref="T86:U86"/>
    <mergeCell ref="T87:U87"/>
    <mergeCell ref="T77:V77"/>
    <mergeCell ref="O89:R89"/>
    <mergeCell ref="T89:W89"/>
    <mergeCell ref="R78:S78"/>
    <mergeCell ref="T78:V78"/>
    <mergeCell ref="T79:V79"/>
    <mergeCell ref="T80:V80"/>
    <mergeCell ref="V81:W81"/>
    <mergeCell ref="T82:W82"/>
    <mergeCell ref="T62:U62"/>
    <mergeCell ref="B63:N63"/>
    <mergeCell ref="O63:Q63"/>
    <mergeCell ref="B64:N64"/>
    <mergeCell ref="Q64:T64"/>
    <mergeCell ref="A62:K62"/>
    <mergeCell ref="R62:S62"/>
    <mergeCell ref="A16:A19"/>
    <mergeCell ref="A20:A52"/>
    <mergeCell ref="B19:O19"/>
    <mergeCell ref="B52:O52"/>
    <mergeCell ref="B65:N65"/>
    <mergeCell ref="O65:T65"/>
    <mergeCell ref="R66:S66"/>
    <mergeCell ref="A68:A75"/>
    <mergeCell ref="B75:P75"/>
    <mergeCell ref="S12:S14"/>
    <mergeCell ref="I13:I14"/>
    <mergeCell ref="V12:V14"/>
    <mergeCell ref="A53:A61"/>
    <mergeCell ref="B61:P61"/>
    <mergeCell ref="R12:R14"/>
    <mergeCell ref="A12:A14"/>
    <mergeCell ref="B12:B14"/>
    <mergeCell ref="C12:F12"/>
    <mergeCell ref="G12:G14"/>
    <mergeCell ref="B11:S11"/>
    <mergeCell ref="J13:J14"/>
    <mergeCell ref="T12:U13"/>
    <mergeCell ref="T11:W11"/>
    <mergeCell ref="H12:H14"/>
    <mergeCell ref="I12:J12"/>
    <mergeCell ref="K12:K14"/>
    <mergeCell ref="L12:L14"/>
    <mergeCell ref="N12:Q13"/>
    <mergeCell ref="W12:W14"/>
    <mergeCell ref="M12:M14"/>
    <mergeCell ref="B6:C6"/>
    <mergeCell ref="B7:C9"/>
    <mergeCell ref="D7:D9"/>
    <mergeCell ref="I7:K7"/>
    <mergeCell ref="I8:K8"/>
    <mergeCell ref="C13:C14"/>
    <mergeCell ref="D13:D14"/>
    <mergeCell ref="E13:E14"/>
    <mergeCell ref="F13:F14"/>
    <mergeCell ref="B4:E4"/>
    <mergeCell ref="F4:G4"/>
    <mergeCell ref="H4:I4"/>
    <mergeCell ref="J4:Q4"/>
    <mergeCell ref="B3:E3"/>
    <mergeCell ref="F3:G3"/>
    <mergeCell ref="H3:I3"/>
    <mergeCell ref="J3:Q3"/>
  </mergeCells>
  <conditionalFormatting sqref="T68:T74 T17:T18 T53:T60 T20:T51">
    <cfRule type="expression" priority="1" dxfId="0" stopIfTrue="1">
      <formula>M17="EUR"</formula>
    </cfRule>
  </conditionalFormatting>
  <conditionalFormatting sqref="T16">
    <cfRule type="expression" priority="2" dxfId="1" stopIfTrue="1">
      <formula>M16="EUR"</formula>
    </cfRule>
  </conditionalFormatting>
  <conditionalFormatting sqref="U68:U74 U16:U18 U53:U60 U20:U51">
    <cfRule type="expression" priority="3" dxfId="2" stopIfTrue="1">
      <formula>M16="CZK"</formula>
    </cfRule>
  </conditionalFormatting>
  <dataValidations count="5">
    <dataValidation type="list" allowBlank="1" showInputMessage="1" showErrorMessage="1" sqref="D68:D74 D53:D60 D20:D51 D16:D18">
      <formula1>$AQ$1:$AQ$12</formula1>
    </dataValidation>
    <dataValidation type="list" allowBlank="1" showInputMessage="1" showErrorMessage="1" sqref="F68:F74 F53:F60 F20:F51 F16:F18">
      <formula1>"IV, NIV"</formula1>
    </dataValidation>
    <dataValidation type="list" allowBlank="1" showInputMessage="1" showErrorMessage="1" sqref="M53:M60 M68:M74 M20:M51 M16:M18">
      <formula1>"CZK,EUR"</formula1>
    </dataValidation>
    <dataValidation type="custom" allowBlank="1" showInputMessage="1" showErrorMessage="1" sqref="V68:V74 R68:R74 V87:W87 P53:P60 R79:S80 W79:X80 W77:W78 R63:V63 P68:P74 Q75:V75 S61:U61 Q61 S52:U52 Q52 V64:V65 A78:J88 Y77:Z81 W84:W86 P20:P51 R16:R61 V16:V61 P16:P18 Q19 S19:U19">
      <formula1>V68</formula1>
    </dataValidation>
    <dataValidation type="list" allowBlank="1" showInputMessage="1" showErrorMessage="1" sqref="E6:E7 D6:D9">
      <formula1>"ANO, NE"</formula1>
    </dataValidation>
  </dataValidations>
  <printOptions horizontalCentered="1"/>
  <pageMargins left="0.32" right="0.41" top="0.7874015748031497" bottom="0.7874015748031497" header="0.31496062992125984" footer="0.31496062992125984"/>
  <pageSetup fitToHeight="2" fitToWidth="1"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budkova</dc:creator>
  <cp:keywords/>
  <dc:description/>
  <cp:lastModifiedBy>jakoubkova</cp:lastModifiedBy>
  <cp:lastPrinted>2011-11-25T08:11:00Z</cp:lastPrinted>
  <dcterms:created xsi:type="dcterms:W3CDTF">2011-11-22T12:08:15Z</dcterms:created>
  <dcterms:modified xsi:type="dcterms:W3CDTF">2011-11-25T08:12:09Z</dcterms:modified>
  <cp:category/>
  <cp:version/>
  <cp:contentType/>
  <cp:contentStatus/>
</cp:coreProperties>
</file>