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8832" activeTab="0"/>
  </bookViews>
  <sheets>
    <sheet name="RK-39-2011-59, př. 1" sheetId="1" r:id="rId1"/>
  </sheets>
  <definedNames/>
  <calcPr fullCalcOnLoad="1"/>
</workbook>
</file>

<file path=xl/sharedStrings.xml><?xml version="1.0" encoding="utf-8"?>
<sst xmlns="http://schemas.openxmlformats.org/spreadsheetml/2006/main" count="82" uniqueCount="82">
  <si>
    <t>DS Velké Meziříčí</t>
  </si>
  <si>
    <t>DS Třebíč Koutkova-Kubešova</t>
  </si>
  <si>
    <t>Celkem DD</t>
  </si>
  <si>
    <t>Celkem ÚSP</t>
  </si>
  <si>
    <t>Celkem zařízení (DD + ÚSP +        Psychocentrum)</t>
  </si>
  <si>
    <t>DS Náměšt nad Oslavou</t>
  </si>
  <si>
    <t>DS Třebíč Manž. Curieových</t>
  </si>
  <si>
    <t>Hospodářský výsledek</t>
  </si>
  <si>
    <t>DD Onšov</t>
  </si>
  <si>
    <t>DD Proseč Obořiště</t>
  </si>
  <si>
    <t>DD Proseč u  Pošné</t>
  </si>
  <si>
    <t>DD Humpolec</t>
  </si>
  <si>
    <t>ÚSP Lidmaň</t>
  </si>
  <si>
    <t>ÚSP Zboží</t>
  </si>
  <si>
    <t>ÚSP Křižanov</t>
  </si>
  <si>
    <t>ÚSP Nové Syrovice</t>
  </si>
  <si>
    <t>DÚSP Černovice</t>
  </si>
  <si>
    <t>ÚSP Ledeč nad Sázavou</t>
  </si>
  <si>
    <t>Psychocentrum</t>
  </si>
  <si>
    <t>DS Mitrov</t>
  </si>
  <si>
    <t>Výnosy z prodeje služeb /úč.602/</t>
  </si>
  <si>
    <t>- úhrady od obyvatel</t>
  </si>
  <si>
    <t>- příspěvek na péči</t>
  </si>
  <si>
    <t>- fakultativní služby</t>
  </si>
  <si>
    <t>- příjmy od zdravotní pojišťovny</t>
  </si>
  <si>
    <t>- obědy</t>
  </si>
  <si>
    <t>- ostatní tržby</t>
  </si>
  <si>
    <t>Výnosy z prodaného zboží /úč.604/</t>
  </si>
  <si>
    <t>Aktivace dl. hmotného majetku /úč.624/</t>
  </si>
  <si>
    <t>Ostatní výnosy /sesk. 64/</t>
  </si>
  <si>
    <t>- zúčtování fondů</t>
  </si>
  <si>
    <t>Výnosy z prodeje DNM /úč.645/</t>
  </si>
  <si>
    <t>Výnosy z prodeje DHM /úč.646/</t>
  </si>
  <si>
    <t>Výnosy z dl. fin. majetku /uč.665/</t>
  </si>
  <si>
    <t>Výnosy z prodeje materiálu /úč.644/</t>
  </si>
  <si>
    <t>Výnosy z nároků na prostředky: /sesk. 67/</t>
  </si>
  <si>
    <t>- KrÚ</t>
  </si>
  <si>
    <t>- MPSV</t>
  </si>
  <si>
    <t>- dotace z ÚP</t>
  </si>
  <si>
    <t>VÝNOSY CELKEM</t>
  </si>
  <si>
    <t>Spotřeba materiálu /úč.501/</t>
  </si>
  <si>
    <t>- potraviny</t>
  </si>
  <si>
    <t>- PHM</t>
  </si>
  <si>
    <t>- DDH majetek</t>
  </si>
  <si>
    <t>- všeobecný materiál</t>
  </si>
  <si>
    <t>- ostatní náklady</t>
  </si>
  <si>
    <t>Spotřeba energie celkem</t>
  </si>
  <si>
    <t>- el.energie</t>
  </si>
  <si>
    <t>- plyn</t>
  </si>
  <si>
    <t>- pevná paliva</t>
  </si>
  <si>
    <t>- ostatní</t>
  </si>
  <si>
    <t>- voda</t>
  </si>
  <si>
    <t>Prodané zboží /úč.504/</t>
  </si>
  <si>
    <t>Opravy a udržování /úč. 511/</t>
  </si>
  <si>
    <t>Cestovné /úč.512/</t>
  </si>
  <si>
    <t>Náklady na reprezentaci /úč.513/</t>
  </si>
  <si>
    <t>Ostatní služby /518/</t>
  </si>
  <si>
    <t>- služby spojů</t>
  </si>
  <si>
    <t>- nájemné</t>
  </si>
  <si>
    <t>- ostatní služby</t>
  </si>
  <si>
    <t>Osobní náklady /sesk. 52/</t>
  </si>
  <si>
    <t>- mzdové náklady /521/</t>
  </si>
  <si>
    <t xml:space="preserve">      v tom platy zaměstnanců</t>
  </si>
  <si>
    <t xml:space="preserve">               OON</t>
  </si>
  <si>
    <t xml:space="preserve">              soc.pojištění /524-528/</t>
  </si>
  <si>
    <t>Daň silniční /úč.531/</t>
  </si>
  <si>
    <t>Jiné daně  a popl. /538/</t>
  </si>
  <si>
    <t>Ostatní náklady /sesk.54/</t>
  </si>
  <si>
    <t>- smluvní pokuty</t>
  </si>
  <si>
    <t>Odpisy /551/</t>
  </si>
  <si>
    <t>Daň z příjmů /591/</t>
  </si>
  <si>
    <t>NÁKLADY CELKEM</t>
  </si>
  <si>
    <t>Finanční plán 2011</t>
  </si>
  <si>
    <t>Bankovní poplatky /úč.569/</t>
  </si>
  <si>
    <t>Domov bez zámku</t>
  </si>
  <si>
    <t xml:space="preserve">- jiné </t>
  </si>
  <si>
    <t>DS Havlíčkův Brod</t>
  </si>
  <si>
    <t>DD Ždírec</t>
  </si>
  <si>
    <t>Domov ve Věži</t>
  </si>
  <si>
    <t>ÚSP Těchobuz</t>
  </si>
  <si>
    <t>počet stran: 1</t>
  </si>
  <si>
    <t>RK-39-2011-59,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</si>
</sst>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10"/>
      <name val="Helv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21" applyFont="1">
      <alignment/>
      <protection/>
    </xf>
    <xf numFmtId="0" fontId="4" fillId="2" borderId="1" xfId="21" applyFont="1" applyFill="1" applyBorder="1" applyAlignment="1">
      <alignment horizontal="center" textRotation="90" wrapText="1"/>
      <protection/>
    </xf>
    <xf numFmtId="3" fontId="4" fillId="0" borderId="2" xfId="21" applyNumberFormat="1" applyFont="1" applyFill="1" applyBorder="1" applyAlignment="1">
      <alignment/>
      <protection/>
    </xf>
    <xf numFmtId="3" fontId="4" fillId="0" borderId="2" xfId="21" applyNumberFormat="1" applyFont="1" applyFill="1" applyBorder="1" applyAlignment="1">
      <alignment horizontal="right"/>
      <protection/>
    </xf>
    <xf numFmtId="3" fontId="4" fillId="0" borderId="2" xfId="21" applyNumberFormat="1" applyFont="1" applyFill="1" applyBorder="1">
      <alignment/>
      <protection/>
    </xf>
    <xf numFmtId="3" fontId="4" fillId="0" borderId="2" xfId="21" applyNumberFormat="1" applyFont="1" applyFill="1" applyBorder="1" applyAlignment="1">
      <alignment horizontal="right"/>
      <protection/>
    </xf>
    <xf numFmtId="3" fontId="4" fillId="3" borderId="2" xfId="21" applyNumberFormat="1" applyFont="1" applyFill="1" applyBorder="1" applyAlignment="1">
      <alignment horizontal="right"/>
      <protection/>
    </xf>
    <xf numFmtId="3" fontId="4" fillId="0" borderId="2" xfId="21" applyNumberFormat="1" applyFont="1" applyBorder="1">
      <alignment/>
      <protection/>
    </xf>
    <xf numFmtId="3" fontId="4" fillId="3" borderId="2" xfId="21" applyNumberFormat="1" applyFont="1" applyFill="1" applyBorder="1">
      <alignment/>
      <protection/>
    </xf>
    <xf numFmtId="3" fontId="5" fillId="4" borderId="2" xfId="21" applyNumberFormat="1" applyFont="1" applyFill="1" applyBorder="1">
      <alignment/>
      <protection/>
    </xf>
    <xf numFmtId="3" fontId="4" fillId="2" borderId="2" xfId="21" applyNumberFormat="1" applyFont="1" applyFill="1" applyBorder="1" applyAlignment="1">
      <alignment/>
      <protection/>
    </xf>
    <xf numFmtId="3" fontId="4" fillId="2" borderId="2" xfId="21" applyNumberFormat="1" applyFont="1" applyFill="1" applyBorder="1" applyAlignment="1">
      <alignment horizontal="right"/>
      <protection/>
    </xf>
    <xf numFmtId="3" fontId="4" fillId="2" borderId="2" xfId="21" applyNumberFormat="1" applyFont="1" applyFill="1" applyBorder="1">
      <alignment/>
      <protection/>
    </xf>
    <xf numFmtId="3" fontId="4" fillId="2" borderId="2" xfId="21" applyNumberFormat="1" applyFont="1" applyFill="1" applyBorder="1" applyAlignment="1">
      <alignment horizontal="right"/>
      <protection/>
    </xf>
    <xf numFmtId="3" fontId="5" fillId="3" borderId="3" xfId="21" applyNumberFormat="1" applyFont="1" applyFill="1" applyBorder="1" applyAlignment="1">
      <alignment/>
      <protection/>
    </xf>
    <xf numFmtId="3" fontId="5" fillId="3" borderId="3" xfId="21" applyNumberFormat="1" applyFont="1" applyFill="1" applyBorder="1" applyAlignment="1">
      <alignment horizontal="right"/>
      <protection/>
    </xf>
    <xf numFmtId="3" fontId="5" fillId="3" borderId="3" xfId="21" applyNumberFormat="1" applyFont="1" applyFill="1" applyBorder="1">
      <alignment/>
      <protection/>
    </xf>
    <xf numFmtId="3" fontId="5" fillId="3" borderId="3" xfId="21" applyNumberFormat="1" applyFont="1" applyFill="1" applyBorder="1" applyAlignment="1">
      <alignment horizontal="right"/>
      <protection/>
    </xf>
    <xf numFmtId="0" fontId="5" fillId="0" borderId="0" xfId="22" applyFont="1">
      <alignment/>
      <protection/>
    </xf>
    <xf numFmtId="3" fontId="5" fillId="2" borderId="2" xfId="21" applyNumberFormat="1" applyFont="1" applyFill="1" applyBorder="1">
      <alignment/>
      <protection/>
    </xf>
    <xf numFmtId="3" fontId="0" fillId="0" borderId="0" xfId="0" applyNumberFormat="1" applyAlignment="1">
      <alignment/>
    </xf>
    <xf numFmtId="49" fontId="4" fillId="0" borderId="4" xfId="21" applyNumberFormat="1" applyFont="1" applyFill="1" applyBorder="1" applyAlignment="1">
      <alignment/>
      <protection/>
    </xf>
    <xf numFmtId="49" fontId="4" fillId="0" borderId="2" xfId="21" applyNumberFormat="1" applyFont="1" applyFill="1" applyBorder="1" applyAlignment="1">
      <alignment/>
      <protection/>
    </xf>
    <xf numFmtId="49" fontId="4" fillId="0" borderId="4" xfId="21" applyNumberFormat="1" applyFont="1" applyFill="1" applyBorder="1" applyAlignment="1">
      <alignment horizontal="left"/>
      <protection/>
    </xf>
    <xf numFmtId="49" fontId="4" fillId="0" borderId="2" xfId="21" applyNumberFormat="1" applyFont="1" applyFill="1" applyBorder="1" applyAlignment="1">
      <alignment horizontal="left"/>
      <protection/>
    </xf>
    <xf numFmtId="49" fontId="5" fillId="5" borderId="4" xfId="21" applyNumberFormat="1" applyFont="1" applyFill="1" applyBorder="1" applyAlignment="1">
      <alignment horizontal="left"/>
      <protection/>
    </xf>
    <xf numFmtId="49" fontId="5" fillId="5" borderId="2" xfId="21" applyNumberFormat="1" applyFont="1" applyFill="1" applyBorder="1" applyAlignment="1">
      <alignment horizontal="left"/>
      <protection/>
    </xf>
    <xf numFmtId="0" fontId="5" fillId="2" borderId="5" xfId="21" applyFont="1" applyFill="1" applyBorder="1" applyAlignment="1">
      <alignment horizontal="center" vertical="center"/>
      <protection/>
    </xf>
    <xf numFmtId="0" fontId="4" fillId="0" borderId="6" xfId="21" applyFont="1" applyBorder="1" applyAlignment="1">
      <alignment horizontal="center" vertical="center"/>
      <protection/>
    </xf>
    <xf numFmtId="0" fontId="4" fillId="0" borderId="7" xfId="21" applyFont="1" applyBorder="1" applyAlignment="1">
      <alignment horizontal="center" vertical="center"/>
      <protection/>
    </xf>
    <xf numFmtId="49" fontId="5" fillId="2" borderId="8" xfId="21" applyNumberFormat="1" applyFont="1" applyFill="1" applyBorder="1" applyAlignment="1">
      <alignment horizontal="left"/>
      <protection/>
    </xf>
    <xf numFmtId="49" fontId="5" fillId="2" borderId="3" xfId="21" applyNumberFormat="1" applyFont="1" applyFill="1" applyBorder="1" applyAlignment="1">
      <alignment horizontal="left"/>
      <protection/>
    </xf>
  </cellXfs>
  <cellStyles count="10">
    <cellStyle name="Normal" xfId="0"/>
    <cellStyle name="Comma" xfId="16"/>
    <cellStyle name="Comma [0]" xfId="17"/>
    <cellStyle name="Hyperlink" xfId="18"/>
    <cellStyle name="Currency" xfId="19"/>
    <cellStyle name="Currency [0]" xfId="20"/>
    <cellStyle name="normální_List1" xfId="21"/>
    <cellStyle name="normální_RK-39-2011-xxpr01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2"/>
  <sheetViews>
    <sheetView tabSelected="1" zoomScale="75" zoomScaleNormal="75" workbookViewId="0" topLeftCell="A1">
      <selection activeCell="R14" sqref="R14"/>
    </sheetView>
  </sheetViews>
  <sheetFormatPr defaultColWidth="9.140625" defaultRowHeight="12.75"/>
  <cols>
    <col min="3" max="3" width="22.7109375" style="0" customWidth="1"/>
  </cols>
  <sheetData>
    <row r="1" ht="13.5">
      <c r="Y1" s="19" t="s">
        <v>81</v>
      </c>
    </row>
    <row r="2" ht="13.5">
      <c r="Y2" s="19" t="s">
        <v>80</v>
      </c>
    </row>
    <row r="3" spans="1:27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87">
      <c r="A4" s="28" t="s">
        <v>72</v>
      </c>
      <c r="B4" s="29"/>
      <c r="C4" s="30"/>
      <c r="D4" s="2" t="s">
        <v>76</v>
      </c>
      <c r="E4" s="2" t="s">
        <v>77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</v>
      </c>
      <c r="K4" s="2" t="s">
        <v>6</v>
      </c>
      <c r="L4" s="2" t="s">
        <v>5</v>
      </c>
      <c r="M4" s="2" t="s">
        <v>19</v>
      </c>
      <c r="N4" s="2" t="s">
        <v>0</v>
      </c>
      <c r="O4" s="2" t="s">
        <v>2</v>
      </c>
      <c r="P4" s="2" t="s">
        <v>12</v>
      </c>
      <c r="Q4" s="2" t="s">
        <v>13</v>
      </c>
      <c r="R4" s="2" t="s">
        <v>74</v>
      </c>
      <c r="S4" s="2" t="s">
        <v>78</v>
      </c>
      <c r="T4" s="2" t="s">
        <v>14</v>
      </c>
      <c r="U4" s="2" t="s">
        <v>79</v>
      </c>
      <c r="V4" s="2" t="s">
        <v>15</v>
      </c>
      <c r="W4" s="2" t="s">
        <v>16</v>
      </c>
      <c r="X4" s="2" t="s">
        <v>17</v>
      </c>
      <c r="Y4" s="2" t="s">
        <v>18</v>
      </c>
      <c r="Z4" s="2" t="s">
        <v>3</v>
      </c>
      <c r="AA4" s="2" t="s">
        <v>4</v>
      </c>
    </row>
    <row r="5" spans="1:27" ht="13.5">
      <c r="A5" s="22" t="s">
        <v>20</v>
      </c>
      <c r="B5" s="23"/>
      <c r="C5" s="23"/>
      <c r="D5" s="3">
        <v>15846</v>
      </c>
      <c r="E5" s="3">
        <v>19412</v>
      </c>
      <c r="F5" s="4">
        <v>7483</v>
      </c>
      <c r="G5" s="4">
        <v>11722</v>
      </c>
      <c r="H5" s="4">
        <v>14542</v>
      </c>
      <c r="I5" s="4">
        <v>32477</v>
      </c>
      <c r="J5" s="4">
        <v>30033</v>
      </c>
      <c r="K5" s="4">
        <v>34578</v>
      </c>
      <c r="L5" s="5">
        <v>17889</v>
      </c>
      <c r="M5" s="5">
        <v>26689</v>
      </c>
      <c r="N5" s="6">
        <v>21844.07</v>
      </c>
      <c r="O5" s="7">
        <f>SUM(D5:N5)</f>
        <v>232515.07</v>
      </c>
      <c r="P5" s="8">
        <v>16095.2</v>
      </c>
      <c r="Q5" s="8">
        <v>11348.4</v>
      </c>
      <c r="R5" s="8">
        <v>10938</v>
      </c>
      <c r="S5" s="8">
        <v>13023</v>
      </c>
      <c r="T5" s="8">
        <v>28595</v>
      </c>
      <c r="U5" s="8">
        <v>12736</v>
      </c>
      <c r="V5" s="8">
        <v>13280.71</v>
      </c>
      <c r="W5" s="8">
        <v>36118</v>
      </c>
      <c r="X5" s="8">
        <v>13114</v>
      </c>
      <c r="Y5" s="8">
        <v>0</v>
      </c>
      <c r="Z5" s="9">
        <f>SUM(P5:X5)</f>
        <v>155248.31</v>
      </c>
      <c r="AA5" s="10">
        <f>O5+Y5+Z5</f>
        <v>387763.38</v>
      </c>
    </row>
    <row r="6" spans="1:27" ht="13.5">
      <c r="A6" s="24" t="s">
        <v>21</v>
      </c>
      <c r="B6" s="25"/>
      <c r="C6" s="25"/>
      <c r="D6" s="3">
        <v>6873</v>
      </c>
      <c r="E6" s="3">
        <v>10632</v>
      </c>
      <c r="F6" s="4">
        <v>4420</v>
      </c>
      <c r="G6" s="4">
        <v>6089</v>
      </c>
      <c r="H6" s="4">
        <v>6500</v>
      </c>
      <c r="I6" s="4">
        <v>16900</v>
      </c>
      <c r="J6" s="4">
        <v>15979</v>
      </c>
      <c r="K6" s="4">
        <v>18800</v>
      </c>
      <c r="L6" s="5">
        <v>9848</v>
      </c>
      <c r="M6" s="5">
        <v>12125</v>
      </c>
      <c r="N6" s="6">
        <v>9457.93</v>
      </c>
      <c r="O6" s="7">
        <f aca="true" t="shared" si="0" ref="O6:O59">SUM(D6:N6)</f>
        <v>117623.93</v>
      </c>
      <c r="P6" s="8">
        <v>9260.4</v>
      </c>
      <c r="Q6" s="8">
        <v>5346.46</v>
      </c>
      <c r="R6" s="8">
        <v>5099</v>
      </c>
      <c r="S6" s="8">
        <v>6655</v>
      </c>
      <c r="T6" s="8">
        <v>10476</v>
      </c>
      <c r="U6" s="8">
        <v>6150</v>
      </c>
      <c r="V6" s="8">
        <v>7783.76</v>
      </c>
      <c r="W6" s="8">
        <v>10425</v>
      </c>
      <c r="X6" s="8">
        <v>6873</v>
      </c>
      <c r="Y6" s="8">
        <v>0</v>
      </c>
      <c r="Z6" s="9">
        <f aca="true" t="shared" si="1" ref="Z6:Z59">SUM(P6:X6)</f>
        <v>68068.62</v>
      </c>
      <c r="AA6" s="10">
        <f aca="true" t="shared" si="2" ref="AA6:AA59">O6+Y6+Z6</f>
        <v>185692.55</v>
      </c>
    </row>
    <row r="7" spans="1:27" ht="13.5">
      <c r="A7" s="24" t="s">
        <v>22</v>
      </c>
      <c r="B7" s="25"/>
      <c r="C7" s="25"/>
      <c r="D7" s="3">
        <v>6463</v>
      </c>
      <c r="E7" s="3">
        <v>7740</v>
      </c>
      <c r="F7" s="4">
        <v>2890</v>
      </c>
      <c r="G7" s="4">
        <v>4455</v>
      </c>
      <c r="H7" s="4">
        <v>6012</v>
      </c>
      <c r="I7" s="4">
        <v>13200</v>
      </c>
      <c r="J7" s="4">
        <v>12010</v>
      </c>
      <c r="K7" s="4">
        <v>12830</v>
      </c>
      <c r="L7" s="5">
        <v>6307</v>
      </c>
      <c r="M7" s="5">
        <v>12150</v>
      </c>
      <c r="N7" s="6">
        <v>9512.1</v>
      </c>
      <c r="O7" s="7">
        <f t="shared" si="0"/>
        <v>93569.1</v>
      </c>
      <c r="P7" s="8">
        <v>6140.2</v>
      </c>
      <c r="Q7" s="8">
        <v>5219.33</v>
      </c>
      <c r="R7" s="8">
        <v>5218</v>
      </c>
      <c r="S7" s="8">
        <v>4965</v>
      </c>
      <c r="T7" s="8">
        <v>14032</v>
      </c>
      <c r="U7" s="8">
        <v>4857</v>
      </c>
      <c r="V7" s="8">
        <v>4603.93</v>
      </c>
      <c r="W7" s="8">
        <v>15049</v>
      </c>
      <c r="X7" s="8">
        <v>5461</v>
      </c>
      <c r="Y7" s="8">
        <v>0</v>
      </c>
      <c r="Z7" s="9">
        <f t="shared" si="1"/>
        <v>65545.45999999999</v>
      </c>
      <c r="AA7" s="10">
        <f t="shared" si="2"/>
        <v>159114.56</v>
      </c>
    </row>
    <row r="8" spans="1:27" ht="13.5">
      <c r="A8" s="24" t="s">
        <v>23</v>
      </c>
      <c r="B8" s="25"/>
      <c r="C8" s="25"/>
      <c r="D8" s="3">
        <v>0</v>
      </c>
      <c r="E8" s="3">
        <v>40</v>
      </c>
      <c r="F8" s="4">
        <v>38</v>
      </c>
      <c r="G8" s="4">
        <v>70</v>
      </c>
      <c r="H8" s="4">
        <v>35</v>
      </c>
      <c r="I8" s="4">
        <v>4</v>
      </c>
      <c r="J8" s="4">
        <v>17</v>
      </c>
      <c r="K8" s="4">
        <v>0</v>
      </c>
      <c r="L8" s="5">
        <v>62</v>
      </c>
      <c r="M8" s="5">
        <v>2</v>
      </c>
      <c r="N8" s="6">
        <v>0</v>
      </c>
      <c r="O8" s="7">
        <f t="shared" si="0"/>
        <v>268</v>
      </c>
      <c r="P8" s="8">
        <v>434.53</v>
      </c>
      <c r="Q8" s="8">
        <v>52.57</v>
      </c>
      <c r="R8" s="8">
        <v>2</v>
      </c>
      <c r="S8" s="8">
        <v>0</v>
      </c>
      <c r="T8" s="8">
        <v>15</v>
      </c>
      <c r="U8" s="8">
        <v>178</v>
      </c>
      <c r="V8" s="8">
        <v>0</v>
      </c>
      <c r="W8" s="8">
        <v>0</v>
      </c>
      <c r="X8" s="8">
        <v>24</v>
      </c>
      <c r="Y8" s="8">
        <v>0</v>
      </c>
      <c r="Z8" s="9">
        <f t="shared" si="1"/>
        <v>706.0999999999999</v>
      </c>
      <c r="AA8" s="10">
        <f t="shared" si="2"/>
        <v>974.0999999999999</v>
      </c>
    </row>
    <row r="9" spans="1:27" ht="13.5">
      <c r="A9" s="24" t="s">
        <v>24</v>
      </c>
      <c r="B9" s="25"/>
      <c r="C9" s="25"/>
      <c r="D9" s="3">
        <v>2221</v>
      </c>
      <c r="E9" s="3">
        <v>970</v>
      </c>
      <c r="F9" s="4">
        <v>0</v>
      </c>
      <c r="G9" s="4">
        <v>890</v>
      </c>
      <c r="H9" s="4">
        <v>1800</v>
      </c>
      <c r="I9" s="4">
        <v>1600</v>
      </c>
      <c r="J9" s="4">
        <v>1635</v>
      </c>
      <c r="K9" s="4">
        <v>2479</v>
      </c>
      <c r="L9" s="5">
        <v>865</v>
      </c>
      <c r="M9" s="5">
        <v>1900</v>
      </c>
      <c r="N9" s="6">
        <v>1569.3</v>
      </c>
      <c r="O9" s="7">
        <f t="shared" si="0"/>
        <v>15929.3</v>
      </c>
      <c r="P9" s="8">
        <v>2</v>
      </c>
      <c r="Q9" s="8">
        <v>280.01</v>
      </c>
      <c r="R9" s="8">
        <v>619</v>
      </c>
      <c r="S9" s="8">
        <v>1072</v>
      </c>
      <c r="T9" s="8">
        <v>3334</v>
      </c>
      <c r="U9" s="8">
        <v>1175</v>
      </c>
      <c r="V9" s="8">
        <v>602.01</v>
      </c>
      <c r="W9" s="8">
        <v>8776</v>
      </c>
      <c r="X9" s="8">
        <v>744</v>
      </c>
      <c r="Y9" s="8">
        <v>0</v>
      </c>
      <c r="Z9" s="9">
        <f t="shared" si="1"/>
        <v>16604.02</v>
      </c>
      <c r="AA9" s="10">
        <f t="shared" si="2"/>
        <v>32533.32</v>
      </c>
    </row>
    <row r="10" spans="1:27" ht="13.5">
      <c r="A10" s="24" t="s">
        <v>25</v>
      </c>
      <c r="B10" s="25"/>
      <c r="C10" s="25"/>
      <c r="D10" s="3">
        <v>289</v>
      </c>
      <c r="E10" s="3">
        <v>0</v>
      </c>
      <c r="F10" s="4">
        <v>135</v>
      </c>
      <c r="G10" s="4">
        <v>210</v>
      </c>
      <c r="H10" s="4">
        <v>190</v>
      </c>
      <c r="I10" s="4">
        <v>590</v>
      </c>
      <c r="J10" s="4">
        <v>389</v>
      </c>
      <c r="K10" s="4">
        <v>469</v>
      </c>
      <c r="L10" s="5">
        <v>239</v>
      </c>
      <c r="M10" s="5">
        <v>500</v>
      </c>
      <c r="N10" s="6">
        <v>1300.87</v>
      </c>
      <c r="O10" s="7">
        <f t="shared" si="0"/>
        <v>4311.87</v>
      </c>
      <c r="P10" s="8">
        <v>255.6</v>
      </c>
      <c r="Q10" s="8">
        <v>450.03</v>
      </c>
      <c r="R10" s="8">
        <v>0</v>
      </c>
      <c r="S10" s="8">
        <v>331</v>
      </c>
      <c r="T10" s="8">
        <v>688</v>
      </c>
      <c r="U10" s="8">
        <v>301</v>
      </c>
      <c r="V10" s="8">
        <v>287.75</v>
      </c>
      <c r="W10" s="8">
        <v>571</v>
      </c>
      <c r="X10" s="8">
        <v>0</v>
      </c>
      <c r="Y10" s="8">
        <v>0</v>
      </c>
      <c r="Z10" s="9">
        <f t="shared" si="1"/>
        <v>2884.38</v>
      </c>
      <c r="AA10" s="10">
        <f t="shared" si="2"/>
        <v>7196.25</v>
      </c>
    </row>
    <row r="11" spans="1:27" ht="13.5">
      <c r="A11" s="24" t="s">
        <v>26</v>
      </c>
      <c r="B11" s="25"/>
      <c r="C11" s="25"/>
      <c r="D11" s="3">
        <v>0</v>
      </c>
      <c r="E11" s="3">
        <v>30</v>
      </c>
      <c r="F11" s="4">
        <v>0</v>
      </c>
      <c r="G11" s="4">
        <v>8</v>
      </c>
      <c r="H11" s="4">
        <v>5</v>
      </c>
      <c r="I11" s="4">
        <v>183</v>
      </c>
      <c r="J11" s="4">
        <v>3</v>
      </c>
      <c r="K11" s="4">
        <v>0</v>
      </c>
      <c r="L11" s="5">
        <v>568</v>
      </c>
      <c r="M11" s="5">
        <v>12</v>
      </c>
      <c r="N11" s="6">
        <v>3.87</v>
      </c>
      <c r="O11" s="7">
        <f t="shared" si="0"/>
        <v>812.87</v>
      </c>
      <c r="P11" s="8">
        <v>2.5</v>
      </c>
      <c r="Q11" s="8">
        <v>0</v>
      </c>
      <c r="R11" s="8">
        <v>0</v>
      </c>
      <c r="S11" s="8">
        <v>0</v>
      </c>
      <c r="T11" s="8">
        <v>50</v>
      </c>
      <c r="U11" s="8">
        <v>75</v>
      </c>
      <c r="V11" s="8">
        <v>3.26</v>
      </c>
      <c r="W11" s="8">
        <v>1297</v>
      </c>
      <c r="X11" s="8">
        <v>12</v>
      </c>
      <c r="Y11" s="8">
        <v>0</v>
      </c>
      <c r="Z11" s="9">
        <f t="shared" si="1"/>
        <v>1439.76</v>
      </c>
      <c r="AA11" s="10">
        <f t="shared" si="2"/>
        <v>2252.63</v>
      </c>
    </row>
    <row r="12" spans="1:27" ht="13.5">
      <c r="A12" s="22" t="s">
        <v>27</v>
      </c>
      <c r="B12" s="23"/>
      <c r="C12" s="23"/>
      <c r="D12" s="3">
        <v>0</v>
      </c>
      <c r="E12" s="3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5">
        <v>0</v>
      </c>
      <c r="M12" s="5">
        <v>0</v>
      </c>
      <c r="N12" s="6">
        <v>0</v>
      </c>
      <c r="O12" s="7">
        <f t="shared" si="0"/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60</v>
      </c>
      <c r="V12" s="8">
        <v>55.2</v>
      </c>
      <c r="W12" s="8">
        <v>53</v>
      </c>
      <c r="X12" s="8">
        <v>0</v>
      </c>
      <c r="Y12" s="8">
        <v>0</v>
      </c>
      <c r="Z12" s="9">
        <f t="shared" si="1"/>
        <v>168.2</v>
      </c>
      <c r="AA12" s="10">
        <f t="shared" si="2"/>
        <v>168.2</v>
      </c>
    </row>
    <row r="13" spans="1:27" ht="13.5">
      <c r="A13" s="22" t="s">
        <v>28</v>
      </c>
      <c r="B13" s="23"/>
      <c r="C13" s="23"/>
      <c r="D13" s="3">
        <v>0</v>
      </c>
      <c r="E13" s="3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5">
        <v>0</v>
      </c>
      <c r="M13" s="5">
        <v>0</v>
      </c>
      <c r="N13" s="6">
        <v>0</v>
      </c>
      <c r="O13" s="7">
        <f t="shared" si="0"/>
        <v>0</v>
      </c>
      <c r="P13" s="8">
        <v>2.1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14.5</v>
      </c>
      <c r="W13" s="8">
        <v>0</v>
      </c>
      <c r="X13" s="8">
        <v>0</v>
      </c>
      <c r="Y13" s="8">
        <v>0</v>
      </c>
      <c r="Z13" s="9">
        <f t="shared" si="1"/>
        <v>16.6</v>
      </c>
      <c r="AA13" s="10">
        <f t="shared" si="2"/>
        <v>16.6</v>
      </c>
    </row>
    <row r="14" spans="1:27" ht="13.5">
      <c r="A14" s="22" t="s">
        <v>29</v>
      </c>
      <c r="B14" s="23"/>
      <c r="C14" s="23"/>
      <c r="D14" s="3">
        <v>61</v>
      </c>
      <c r="E14" s="3">
        <v>30</v>
      </c>
      <c r="F14" s="4">
        <v>200</v>
      </c>
      <c r="G14" s="4">
        <v>280</v>
      </c>
      <c r="H14" s="4">
        <v>290</v>
      </c>
      <c r="I14" s="4">
        <v>382</v>
      </c>
      <c r="J14" s="4">
        <v>180</v>
      </c>
      <c r="K14" s="4">
        <v>391</v>
      </c>
      <c r="L14" s="5">
        <v>289</v>
      </c>
      <c r="M14" s="5">
        <v>1980</v>
      </c>
      <c r="N14" s="6">
        <v>1056.49</v>
      </c>
      <c r="O14" s="7">
        <f t="shared" si="0"/>
        <v>5139.49</v>
      </c>
      <c r="P14" s="8">
        <v>301.9</v>
      </c>
      <c r="Q14" s="8">
        <v>136</v>
      </c>
      <c r="R14" s="8">
        <v>124</v>
      </c>
      <c r="S14" s="8">
        <v>680</v>
      </c>
      <c r="T14" s="8">
        <v>842</v>
      </c>
      <c r="U14" s="8">
        <v>421</v>
      </c>
      <c r="V14" s="8">
        <v>0</v>
      </c>
      <c r="W14" s="8">
        <v>1559</v>
      </c>
      <c r="X14" s="8">
        <v>57</v>
      </c>
      <c r="Y14" s="8">
        <v>0</v>
      </c>
      <c r="Z14" s="9">
        <f t="shared" si="1"/>
        <v>4120.9</v>
      </c>
      <c r="AA14" s="10">
        <f t="shared" si="2"/>
        <v>9260.39</v>
      </c>
    </row>
    <row r="15" spans="1:27" ht="13.5">
      <c r="A15" s="22" t="s">
        <v>30</v>
      </c>
      <c r="B15" s="23"/>
      <c r="C15" s="23"/>
      <c r="D15" s="3">
        <v>0</v>
      </c>
      <c r="E15" s="3">
        <v>0</v>
      </c>
      <c r="F15" s="4">
        <v>200</v>
      </c>
      <c r="G15" s="4">
        <v>274</v>
      </c>
      <c r="H15" s="4">
        <v>250</v>
      </c>
      <c r="I15" s="4">
        <v>350</v>
      </c>
      <c r="J15" s="4">
        <v>136</v>
      </c>
      <c r="K15" s="4">
        <v>391</v>
      </c>
      <c r="L15" s="5">
        <v>156</v>
      </c>
      <c r="M15" s="5">
        <v>1980</v>
      </c>
      <c r="N15" s="6">
        <v>986.3</v>
      </c>
      <c r="O15" s="7">
        <f t="shared" si="0"/>
        <v>4723.3</v>
      </c>
      <c r="P15" s="8">
        <v>190.3</v>
      </c>
      <c r="Q15" s="8">
        <v>136</v>
      </c>
      <c r="R15" s="8">
        <v>105</v>
      </c>
      <c r="S15" s="8">
        <v>660</v>
      </c>
      <c r="T15" s="8">
        <v>699</v>
      </c>
      <c r="U15" s="8">
        <v>400</v>
      </c>
      <c r="V15" s="8">
        <v>0</v>
      </c>
      <c r="W15" s="8">
        <v>1075</v>
      </c>
      <c r="X15" s="8">
        <v>43</v>
      </c>
      <c r="Y15" s="8">
        <v>0</v>
      </c>
      <c r="Z15" s="9">
        <f t="shared" si="1"/>
        <v>3308.3</v>
      </c>
      <c r="AA15" s="10">
        <f t="shared" si="2"/>
        <v>8031.6</v>
      </c>
    </row>
    <row r="16" spans="1:27" ht="13.5">
      <c r="A16" s="22" t="s">
        <v>31</v>
      </c>
      <c r="B16" s="23"/>
      <c r="C16" s="23"/>
      <c r="D16" s="3">
        <v>0</v>
      </c>
      <c r="E16" s="3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5">
        <v>0</v>
      </c>
      <c r="M16" s="5">
        <v>0</v>
      </c>
      <c r="N16" s="6">
        <v>0</v>
      </c>
      <c r="O16" s="7">
        <f t="shared" si="0"/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9">
        <f t="shared" si="1"/>
        <v>0</v>
      </c>
      <c r="AA16" s="10">
        <f t="shared" si="2"/>
        <v>0</v>
      </c>
    </row>
    <row r="17" spans="1:27" ht="13.5">
      <c r="A17" s="22" t="s">
        <v>32</v>
      </c>
      <c r="B17" s="23"/>
      <c r="C17" s="23"/>
      <c r="D17" s="3">
        <v>0</v>
      </c>
      <c r="E17" s="3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5">
        <v>0</v>
      </c>
      <c r="M17" s="5">
        <v>0</v>
      </c>
      <c r="N17" s="6">
        <v>0</v>
      </c>
      <c r="O17" s="7">
        <f t="shared" si="0"/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9">
        <f t="shared" si="1"/>
        <v>0</v>
      </c>
      <c r="AA17" s="10">
        <f t="shared" si="2"/>
        <v>0</v>
      </c>
    </row>
    <row r="18" spans="1:27" ht="13.5">
      <c r="A18" s="22" t="s">
        <v>33</v>
      </c>
      <c r="B18" s="23"/>
      <c r="C18" s="23"/>
      <c r="D18" s="3">
        <v>0</v>
      </c>
      <c r="E18" s="3">
        <v>0</v>
      </c>
      <c r="F18" s="4">
        <v>0</v>
      </c>
      <c r="G18" s="4">
        <v>0</v>
      </c>
      <c r="H18" s="4">
        <v>5</v>
      </c>
      <c r="I18" s="4">
        <v>15</v>
      </c>
      <c r="J18" s="4">
        <v>0</v>
      </c>
      <c r="K18" s="4">
        <v>0</v>
      </c>
      <c r="L18" s="5">
        <v>0</v>
      </c>
      <c r="M18" s="5">
        <v>0</v>
      </c>
      <c r="N18" s="6">
        <v>11.3</v>
      </c>
      <c r="O18" s="7">
        <f t="shared" si="0"/>
        <v>31.3</v>
      </c>
      <c r="P18" s="8">
        <v>1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6</v>
      </c>
      <c r="X18" s="8">
        <v>0</v>
      </c>
      <c r="Y18" s="8">
        <v>0</v>
      </c>
      <c r="Z18" s="9">
        <f t="shared" si="1"/>
        <v>7</v>
      </c>
      <c r="AA18" s="10">
        <f t="shared" si="2"/>
        <v>38.3</v>
      </c>
    </row>
    <row r="19" spans="1:27" ht="13.5">
      <c r="A19" s="22" t="s">
        <v>34</v>
      </c>
      <c r="B19" s="23"/>
      <c r="C19" s="23"/>
      <c r="D19" s="3">
        <v>0</v>
      </c>
      <c r="E19" s="3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5">
        <v>1</v>
      </c>
      <c r="M19" s="5">
        <v>0</v>
      </c>
      <c r="N19" s="6">
        <v>0</v>
      </c>
      <c r="O19" s="7">
        <f t="shared" si="0"/>
        <v>1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9">
        <f t="shared" si="1"/>
        <v>0</v>
      </c>
      <c r="AA19" s="10">
        <f t="shared" si="2"/>
        <v>1</v>
      </c>
    </row>
    <row r="20" spans="1:27" ht="13.5">
      <c r="A20" s="22" t="s">
        <v>35</v>
      </c>
      <c r="B20" s="23"/>
      <c r="C20" s="23"/>
      <c r="D20" s="3">
        <f>5427+21.8</f>
        <v>5448.8</v>
      </c>
      <c r="E20" s="3">
        <v>12676</v>
      </c>
      <c r="F20" s="4">
        <v>3261</v>
      </c>
      <c r="G20" s="4">
        <v>4891</v>
      </c>
      <c r="H20" s="4">
        <v>6072</v>
      </c>
      <c r="I20" s="4">
        <f>13756+3.8</f>
        <v>13759.8</v>
      </c>
      <c r="J20" s="4">
        <v>14012</v>
      </c>
      <c r="K20" s="4">
        <v>14677</v>
      </c>
      <c r="L20" s="5">
        <v>7982</v>
      </c>
      <c r="M20" s="5">
        <v>10503</v>
      </c>
      <c r="N20" s="6">
        <f>12934.59+23.5</f>
        <v>12958.09</v>
      </c>
      <c r="O20" s="7">
        <f t="shared" si="0"/>
        <v>106240.69</v>
      </c>
      <c r="P20" s="8">
        <v>10476</v>
      </c>
      <c r="Q20" s="8">
        <v>9465.9</v>
      </c>
      <c r="R20" s="8">
        <v>11146</v>
      </c>
      <c r="S20" s="8">
        <f>8351+16.5</f>
        <v>8367.5</v>
      </c>
      <c r="T20" s="8">
        <v>13905</v>
      </c>
      <c r="U20" s="8">
        <v>13932</v>
      </c>
      <c r="V20" s="8">
        <v>11561.03</v>
      </c>
      <c r="W20" s="8">
        <v>31514</v>
      </c>
      <c r="X20" s="8">
        <v>8628</v>
      </c>
      <c r="Y20" s="8">
        <v>9700</v>
      </c>
      <c r="Z20" s="9">
        <f t="shared" si="1"/>
        <v>118995.43</v>
      </c>
      <c r="AA20" s="10">
        <f t="shared" si="2"/>
        <v>234936.12</v>
      </c>
    </row>
    <row r="21" spans="1:27" ht="13.5">
      <c r="A21" s="22" t="s">
        <v>36</v>
      </c>
      <c r="B21" s="23"/>
      <c r="C21" s="23"/>
      <c r="D21" s="3">
        <f>907+21.8</f>
        <v>928.8</v>
      </c>
      <c r="E21" s="3">
        <v>6078</v>
      </c>
      <c r="F21" s="4">
        <v>711</v>
      </c>
      <c r="G21" s="4">
        <v>1036</v>
      </c>
      <c r="H21" s="4">
        <v>1222</v>
      </c>
      <c r="I21" s="4">
        <f>5506+3.8</f>
        <v>5509.8</v>
      </c>
      <c r="J21" s="4">
        <v>2547</v>
      </c>
      <c r="K21" s="4">
        <v>2887</v>
      </c>
      <c r="L21" s="5">
        <v>1362</v>
      </c>
      <c r="M21" s="5">
        <v>1925</v>
      </c>
      <c r="N21" s="6">
        <f>3464+23.5</f>
        <v>3487.5</v>
      </c>
      <c r="O21" s="7">
        <f t="shared" si="0"/>
        <v>27694.1</v>
      </c>
      <c r="P21" s="8">
        <v>1770</v>
      </c>
      <c r="Q21" s="8">
        <v>3114.9</v>
      </c>
      <c r="R21" s="8">
        <v>2326</v>
      </c>
      <c r="S21" s="8">
        <f>1401+16.5</f>
        <v>1417.5</v>
      </c>
      <c r="T21" s="8">
        <v>4254</v>
      </c>
      <c r="U21" s="8">
        <v>5260</v>
      </c>
      <c r="V21" s="8">
        <v>575.99</v>
      </c>
      <c r="W21" s="8">
        <v>5539</v>
      </c>
      <c r="X21" s="8">
        <v>1001</v>
      </c>
      <c r="Y21" s="8">
        <v>2184</v>
      </c>
      <c r="Z21" s="9">
        <f t="shared" si="1"/>
        <v>25258.390000000003</v>
      </c>
      <c r="AA21" s="10">
        <f t="shared" si="2"/>
        <v>55136.490000000005</v>
      </c>
    </row>
    <row r="22" spans="1:27" ht="13.5">
      <c r="A22" s="22" t="s">
        <v>37</v>
      </c>
      <c r="B22" s="23"/>
      <c r="C22" s="23"/>
      <c r="D22" s="3">
        <v>4520</v>
      </c>
      <c r="E22" s="3">
        <v>6598</v>
      </c>
      <c r="F22" s="4">
        <v>2550</v>
      </c>
      <c r="G22" s="4">
        <v>3800</v>
      </c>
      <c r="H22" s="4">
        <v>4850</v>
      </c>
      <c r="I22" s="4">
        <v>8250</v>
      </c>
      <c r="J22" s="4">
        <v>11465</v>
      </c>
      <c r="K22" s="4">
        <v>11790</v>
      </c>
      <c r="L22" s="5">
        <v>6400</v>
      </c>
      <c r="M22" s="5">
        <v>8536</v>
      </c>
      <c r="N22" s="6">
        <v>9080</v>
      </c>
      <c r="O22" s="7">
        <f t="shared" si="0"/>
        <v>77839</v>
      </c>
      <c r="P22" s="8">
        <v>8654</v>
      </c>
      <c r="Q22" s="8">
        <v>6350</v>
      </c>
      <c r="R22" s="8">
        <v>8820</v>
      </c>
      <c r="S22" s="8">
        <v>6950</v>
      </c>
      <c r="T22" s="8">
        <v>9320</v>
      </c>
      <c r="U22" s="8">
        <v>8672</v>
      </c>
      <c r="V22" s="8">
        <v>10985.04</v>
      </c>
      <c r="W22" s="8">
        <v>20692</v>
      </c>
      <c r="X22" s="8">
        <v>7627</v>
      </c>
      <c r="Y22" s="8">
        <v>5064</v>
      </c>
      <c r="Z22" s="9">
        <f t="shared" si="1"/>
        <v>88070.04000000001</v>
      </c>
      <c r="AA22" s="10">
        <f t="shared" si="2"/>
        <v>170973.04</v>
      </c>
    </row>
    <row r="23" spans="1:27" ht="13.5">
      <c r="A23" s="22" t="s">
        <v>38</v>
      </c>
      <c r="B23" s="23"/>
      <c r="C23" s="23"/>
      <c r="D23" s="3">
        <v>0</v>
      </c>
      <c r="E23" s="3">
        <v>0</v>
      </c>
      <c r="F23" s="4">
        <v>0</v>
      </c>
      <c r="G23" s="4">
        <v>55</v>
      </c>
      <c r="H23" s="4">
        <v>0</v>
      </c>
      <c r="I23" s="4">
        <v>0</v>
      </c>
      <c r="J23" s="4">
        <v>0</v>
      </c>
      <c r="K23" s="4">
        <v>0</v>
      </c>
      <c r="L23" s="5">
        <v>220</v>
      </c>
      <c r="M23" s="5">
        <v>42</v>
      </c>
      <c r="N23" s="6">
        <v>0</v>
      </c>
      <c r="O23" s="7">
        <f t="shared" si="0"/>
        <v>317</v>
      </c>
      <c r="P23" s="8">
        <v>51.9</v>
      </c>
      <c r="Q23" s="8">
        <v>0</v>
      </c>
      <c r="R23" s="8">
        <v>0</v>
      </c>
      <c r="S23" s="8">
        <v>0</v>
      </c>
      <c r="T23" s="8">
        <v>331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9">
        <f t="shared" si="1"/>
        <v>382.9</v>
      </c>
      <c r="AA23" s="10">
        <f t="shared" si="2"/>
        <v>699.9</v>
      </c>
    </row>
    <row r="24" spans="1:27" ht="13.5">
      <c r="A24" s="22" t="s">
        <v>75</v>
      </c>
      <c r="B24" s="23"/>
      <c r="C24" s="23"/>
      <c r="D24" s="3">
        <v>0</v>
      </c>
      <c r="E24" s="3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5">
        <v>0</v>
      </c>
      <c r="M24" s="5">
        <v>0</v>
      </c>
      <c r="N24" s="6">
        <v>390.59</v>
      </c>
      <c r="O24" s="7">
        <f t="shared" si="0"/>
        <v>390.59</v>
      </c>
      <c r="P24" s="8">
        <v>0</v>
      </c>
      <c r="Q24" s="8">
        <v>1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5283</v>
      </c>
      <c r="X24" s="8">
        <v>0</v>
      </c>
      <c r="Y24" s="8">
        <v>2452</v>
      </c>
      <c r="Z24" s="9">
        <f t="shared" si="1"/>
        <v>5284</v>
      </c>
      <c r="AA24" s="10">
        <f t="shared" si="2"/>
        <v>8126.59</v>
      </c>
    </row>
    <row r="25" spans="1:27" ht="13.5">
      <c r="A25" s="26" t="s">
        <v>39</v>
      </c>
      <c r="B25" s="27"/>
      <c r="C25" s="27"/>
      <c r="D25" s="11">
        <f>21334+21.8</f>
        <v>21355.8</v>
      </c>
      <c r="E25" s="11">
        <v>32118</v>
      </c>
      <c r="F25" s="12">
        <v>10944</v>
      </c>
      <c r="G25" s="12">
        <v>16893</v>
      </c>
      <c r="H25" s="12">
        <v>20909</v>
      </c>
      <c r="I25" s="12">
        <f>46630+3.8</f>
        <v>46633.8</v>
      </c>
      <c r="J25" s="12">
        <v>44225</v>
      </c>
      <c r="K25" s="12">
        <v>49646</v>
      </c>
      <c r="L25" s="13">
        <v>26161</v>
      </c>
      <c r="M25" s="13">
        <v>39202</v>
      </c>
      <c r="N25" s="14">
        <f>35846.45+23.5</f>
        <v>35869.95</v>
      </c>
      <c r="O25" s="14">
        <f t="shared" si="0"/>
        <v>343957.55</v>
      </c>
      <c r="P25" s="13">
        <f>P5+P13+P14+P18+P20</f>
        <v>26876.2</v>
      </c>
      <c r="Q25" s="13">
        <v>20950.3</v>
      </c>
      <c r="R25" s="13">
        <v>22208</v>
      </c>
      <c r="S25" s="13">
        <f>22054+16.5</f>
        <v>22070.5</v>
      </c>
      <c r="T25" s="13">
        <f>43347.5-1</f>
        <v>43346.5</v>
      </c>
      <c r="U25" s="13">
        <v>27149</v>
      </c>
      <c r="V25" s="13">
        <v>24911.44</v>
      </c>
      <c r="W25" s="13">
        <v>69250</v>
      </c>
      <c r="X25" s="13">
        <v>21799</v>
      </c>
      <c r="Y25" s="13">
        <v>9700</v>
      </c>
      <c r="Z25" s="13">
        <f t="shared" si="1"/>
        <v>278560.94</v>
      </c>
      <c r="AA25" s="20">
        <f t="shared" si="2"/>
        <v>632218.49</v>
      </c>
    </row>
    <row r="26" spans="1:27" ht="13.5">
      <c r="A26" s="24" t="s">
        <v>40</v>
      </c>
      <c r="B26" s="25"/>
      <c r="C26" s="25"/>
      <c r="D26" s="3">
        <f>2878+21.8</f>
        <v>2899.8</v>
      </c>
      <c r="E26" s="3">
        <v>740</v>
      </c>
      <c r="F26" s="4">
        <v>2188</v>
      </c>
      <c r="G26" s="4">
        <v>2880</v>
      </c>
      <c r="H26" s="4">
        <f>3180-100</f>
        <v>3080</v>
      </c>
      <c r="I26" s="4">
        <v>7354</v>
      </c>
      <c r="J26" s="4">
        <v>7076</v>
      </c>
      <c r="K26" s="4">
        <v>8305</v>
      </c>
      <c r="L26" s="5">
        <v>4159</v>
      </c>
      <c r="M26" s="5">
        <v>5088</v>
      </c>
      <c r="N26" s="6">
        <f>6665.85+23.5</f>
        <v>6689.35</v>
      </c>
      <c r="O26" s="7">
        <f t="shared" si="0"/>
        <v>50459.15</v>
      </c>
      <c r="P26" s="8">
        <v>3783</v>
      </c>
      <c r="Q26" s="8">
        <v>2691.31</v>
      </c>
      <c r="R26" s="8">
        <v>1541</v>
      </c>
      <c r="S26" s="8">
        <f>3689+16.5</f>
        <v>3705.5</v>
      </c>
      <c r="T26" s="8">
        <v>5429.5</v>
      </c>
      <c r="U26" s="8">
        <v>3406</v>
      </c>
      <c r="V26" s="8">
        <v>3622.19</v>
      </c>
      <c r="W26" s="8">
        <v>8086</v>
      </c>
      <c r="X26" s="8">
        <v>1083</v>
      </c>
      <c r="Y26" s="8">
        <v>271</v>
      </c>
      <c r="Z26" s="9">
        <f t="shared" si="1"/>
        <v>33347.5</v>
      </c>
      <c r="AA26" s="10">
        <f t="shared" si="2"/>
        <v>84077.65</v>
      </c>
    </row>
    <row r="27" spans="1:27" ht="13.5">
      <c r="A27" s="24" t="s">
        <v>41</v>
      </c>
      <c r="B27" s="25"/>
      <c r="C27" s="25"/>
      <c r="D27" s="3">
        <v>1741</v>
      </c>
      <c r="E27" s="3">
        <v>0</v>
      </c>
      <c r="F27" s="4">
        <v>1278</v>
      </c>
      <c r="G27" s="4">
        <v>1980</v>
      </c>
      <c r="H27" s="4">
        <f>1876-100</f>
        <v>1776</v>
      </c>
      <c r="I27" s="4">
        <v>4964</v>
      </c>
      <c r="J27" s="4">
        <v>4497</v>
      </c>
      <c r="K27" s="4">
        <v>5343</v>
      </c>
      <c r="L27" s="5">
        <v>3002</v>
      </c>
      <c r="M27" s="5">
        <v>3348</v>
      </c>
      <c r="N27" s="6">
        <v>3375.28</v>
      </c>
      <c r="O27" s="7">
        <f t="shared" si="0"/>
        <v>31304.28</v>
      </c>
      <c r="P27" s="8">
        <v>2526.3</v>
      </c>
      <c r="Q27" s="8">
        <v>1893.3</v>
      </c>
      <c r="R27" s="8">
        <v>629</v>
      </c>
      <c r="S27" s="8">
        <v>2331</v>
      </c>
      <c r="T27" s="8">
        <v>4169.5</v>
      </c>
      <c r="U27" s="8">
        <v>1916</v>
      </c>
      <c r="V27" s="8">
        <v>2418.63</v>
      </c>
      <c r="W27" s="8">
        <v>4415</v>
      </c>
      <c r="X27" s="8">
        <v>0</v>
      </c>
      <c r="Y27" s="8">
        <v>0</v>
      </c>
      <c r="Z27" s="9">
        <f t="shared" si="1"/>
        <v>20298.73</v>
      </c>
      <c r="AA27" s="10">
        <f t="shared" si="2"/>
        <v>51603.009999999995</v>
      </c>
    </row>
    <row r="28" spans="1:27" ht="13.5">
      <c r="A28" s="24" t="s">
        <v>42</v>
      </c>
      <c r="B28" s="25"/>
      <c r="C28" s="25"/>
      <c r="D28" s="3">
        <v>100</v>
      </c>
      <c r="E28" s="3">
        <v>110</v>
      </c>
      <c r="F28" s="4">
        <v>80</v>
      </c>
      <c r="G28" s="4">
        <v>60</v>
      </c>
      <c r="H28" s="4">
        <v>120</v>
      </c>
      <c r="I28" s="4">
        <v>110</v>
      </c>
      <c r="J28" s="4">
        <v>107</v>
      </c>
      <c r="K28" s="4">
        <v>40</v>
      </c>
      <c r="L28" s="5">
        <v>24</v>
      </c>
      <c r="M28" s="5">
        <v>160</v>
      </c>
      <c r="N28" s="6">
        <v>47.29</v>
      </c>
      <c r="O28" s="7">
        <f t="shared" si="0"/>
        <v>958.29</v>
      </c>
      <c r="P28" s="8">
        <v>221.2</v>
      </c>
      <c r="Q28" s="8">
        <v>131.33</v>
      </c>
      <c r="R28" s="8">
        <v>104</v>
      </c>
      <c r="S28" s="8">
        <v>78</v>
      </c>
      <c r="T28" s="8">
        <v>137</v>
      </c>
      <c r="U28" s="8">
        <v>180</v>
      </c>
      <c r="V28" s="8">
        <v>79.75</v>
      </c>
      <c r="W28" s="8">
        <v>263</v>
      </c>
      <c r="X28" s="8">
        <v>71</v>
      </c>
      <c r="Y28" s="8">
        <v>30</v>
      </c>
      <c r="Z28" s="9">
        <f t="shared" si="1"/>
        <v>1265.28</v>
      </c>
      <c r="AA28" s="10">
        <f t="shared" si="2"/>
        <v>2253.5699999999997</v>
      </c>
    </row>
    <row r="29" spans="1:27" ht="13.5">
      <c r="A29" s="24" t="s">
        <v>43</v>
      </c>
      <c r="B29" s="25"/>
      <c r="C29" s="25"/>
      <c r="D29" s="3">
        <f>350+21.8</f>
        <v>371.8</v>
      </c>
      <c r="E29" s="3">
        <v>100</v>
      </c>
      <c r="F29" s="4">
        <v>245</v>
      </c>
      <c r="G29" s="4">
        <v>280</v>
      </c>
      <c r="H29" s="4">
        <v>400</v>
      </c>
      <c r="I29" s="4">
        <v>810</v>
      </c>
      <c r="J29" s="4">
        <v>848</v>
      </c>
      <c r="K29" s="4">
        <v>1196</v>
      </c>
      <c r="L29" s="5">
        <v>187</v>
      </c>
      <c r="M29" s="5">
        <v>238</v>
      </c>
      <c r="N29" s="6">
        <f>558.06+23.5</f>
        <v>581.56</v>
      </c>
      <c r="O29" s="7">
        <f t="shared" si="0"/>
        <v>5257.360000000001</v>
      </c>
      <c r="P29" s="8">
        <v>110</v>
      </c>
      <c r="Q29" s="8">
        <v>109.95</v>
      </c>
      <c r="R29" s="8">
        <v>251</v>
      </c>
      <c r="S29" s="8">
        <f>350+16.5</f>
        <v>366.5</v>
      </c>
      <c r="T29" s="8">
        <v>218</v>
      </c>
      <c r="U29" s="8">
        <v>250</v>
      </c>
      <c r="V29" s="8">
        <v>523.86</v>
      </c>
      <c r="W29" s="8">
        <v>1085</v>
      </c>
      <c r="X29" s="8">
        <v>243</v>
      </c>
      <c r="Y29" s="8">
        <v>76</v>
      </c>
      <c r="Z29" s="9">
        <f t="shared" si="1"/>
        <v>3157.31</v>
      </c>
      <c r="AA29" s="10">
        <f t="shared" si="2"/>
        <v>8490.67</v>
      </c>
    </row>
    <row r="30" spans="1:27" ht="13.5">
      <c r="A30" s="24" t="s">
        <v>44</v>
      </c>
      <c r="B30" s="25"/>
      <c r="C30" s="25"/>
      <c r="D30" s="3">
        <v>322</v>
      </c>
      <c r="E30" s="3">
        <v>380</v>
      </c>
      <c r="F30" s="4">
        <v>482</v>
      </c>
      <c r="G30" s="4">
        <v>35</v>
      </c>
      <c r="H30" s="4">
        <v>784</v>
      </c>
      <c r="I30" s="4">
        <v>120</v>
      </c>
      <c r="J30" s="4">
        <v>1479</v>
      </c>
      <c r="K30" s="4">
        <v>1200</v>
      </c>
      <c r="L30" s="5">
        <v>887</v>
      </c>
      <c r="M30" s="5">
        <v>999</v>
      </c>
      <c r="N30" s="6">
        <v>2561.76</v>
      </c>
      <c r="O30" s="7">
        <f t="shared" si="0"/>
        <v>9249.76</v>
      </c>
      <c r="P30" s="8">
        <v>744.2</v>
      </c>
      <c r="Q30" s="8">
        <v>556.73</v>
      </c>
      <c r="R30" s="8">
        <v>547</v>
      </c>
      <c r="S30" s="8">
        <v>930</v>
      </c>
      <c r="T30" s="8">
        <v>654</v>
      </c>
      <c r="U30" s="8">
        <v>410</v>
      </c>
      <c r="V30" s="8">
        <v>599.95</v>
      </c>
      <c r="W30" s="8">
        <v>1789</v>
      </c>
      <c r="X30" s="8">
        <v>164</v>
      </c>
      <c r="Y30" s="8">
        <v>126</v>
      </c>
      <c r="Z30" s="9">
        <f t="shared" si="1"/>
        <v>6394.88</v>
      </c>
      <c r="AA30" s="10">
        <f t="shared" si="2"/>
        <v>15770.64</v>
      </c>
    </row>
    <row r="31" spans="1:27" ht="13.5">
      <c r="A31" s="24" t="s">
        <v>45</v>
      </c>
      <c r="B31" s="25"/>
      <c r="C31" s="25"/>
      <c r="D31" s="3">
        <v>365</v>
      </c>
      <c r="E31" s="3">
        <v>150</v>
      </c>
      <c r="F31" s="4">
        <v>103</v>
      </c>
      <c r="G31" s="4">
        <v>525</v>
      </c>
      <c r="H31" s="4">
        <v>0</v>
      </c>
      <c r="I31" s="4">
        <v>1350</v>
      </c>
      <c r="J31" s="4">
        <v>145</v>
      </c>
      <c r="K31" s="4">
        <v>526</v>
      </c>
      <c r="L31" s="5">
        <v>59</v>
      </c>
      <c r="M31" s="5">
        <v>343</v>
      </c>
      <c r="N31" s="6">
        <v>123.45</v>
      </c>
      <c r="O31" s="7">
        <f t="shared" si="0"/>
        <v>3689.45</v>
      </c>
      <c r="P31" s="8">
        <v>181.3</v>
      </c>
      <c r="Q31" s="8">
        <v>0</v>
      </c>
      <c r="R31" s="8">
        <v>10</v>
      </c>
      <c r="S31" s="8">
        <v>0</v>
      </c>
      <c r="T31" s="8">
        <v>251</v>
      </c>
      <c r="U31" s="8">
        <v>650</v>
      </c>
      <c r="V31" s="8">
        <v>0</v>
      </c>
      <c r="W31" s="8">
        <v>534</v>
      </c>
      <c r="X31" s="8">
        <v>605</v>
      </c>
      <c r="Y31" s="8">
        <v>39</v>
      </c>
      <c r="Z31" s="9">
        <f t="shared" si="1"/>
        <v>2231.3</v>
      </c>
      <c r="AA31" s="10">
        <f t="shared" si="2"/>
        <v>5959.75</v>
      </c>
    </row>
    <row r="32" spans="1:27" ht="13.5">
      <c r="A32" s="24" t="s">
        <v>46</v>
      </c>
      <c r="B32" s="25"/>
      <c r="C32" s="25"/>
      <c r="D32" s="3">
        <v>1213</v>
      </c>
      <c r="E32" s="3">
        <v>2504</v>
      </c>
      <c r="F32" s="4">
        <v>1026</v>
      </c>
      <c r="G32" s="4">
        <v>1370</v>
      </c>
      <c r="H32" s="4">
        <v>837</v>
      </c>
      <c r="I32" s="4">
        <v>3350</v>
      </c>
      <c r="J32" s="4">
        <v>3545</v>
      </c>
      <c r="K32" s="4">
        <v>3393</v>
      </c>
      <c r="L32" s="5">
        <v>2467</v>
      </c>
      <c r="M32" s="5">
        <v>3197</v>
      </c>
      <c r="N32" s="6">
        <v>3121.4</v>
      </c>
      <c r="O32" s="7">
        <f t="shared" si="0"/>
        <v>26023.4</v>
      </c>
      <c r="P32" s="8">
        <v>1938.3</v>
      </c>
      <c r="Q32" s="8">
        <v>1586.03</v>
      </c>
      <c r="R32" s="8">
        <v>594</v>
      </c>
      <c r="S32" s="8">
        <v>1340</v>
      </c>
      <c r="T32" s="8">
        <v>2236</v>
      </c>
      <c r="U32" s="8">
        <v>830</v>
      </c>
      <c r="V32" s="8">
        <v>1846.3</v>
      </c>
      <c r="W32" s="8">
        <v>3601</v>
      </c>
      <c r="X32" s="8">
        <v>1519</v>
      </c>
      <c r="Y32" s="8">
        <v>329</v>
      </c>
      <c r="Z32" s="9">
        <f t="shared" si="1"/>
        <v>15490.63</v>
      </c>
      <c r="AA32" s="10">
        <f t="shared" si="2"/>
        <v>41843.03</v>
      </c>
    </row>
    <row r="33" spans="1:27" ht="13.5">
      <c r="A33" s="24" t="s">
        <v>47</v>
      </c>
      <c r="B33" s="25"/>
      <c r="C33" s="25"/>
      <c r="D33" s="3">
        <v>634</v>
      </c>
      <c r="E33" s="3">
        <v>679</v>
      </c>
      <c r="F33" s="4">
        <v>928</v>
      </c>
      <c r="G33" s="4">
        <v>450</v>
      </c>
      <c r="H33" s="4">
        <v>360</v>
      </c>
      <c r="I33" s="4">
        <v>1300</v>
      </c>
      <c r="J33" s="4">
        <v>1373</v>
      </c>
      <c r="K33" s="4">
        <v>1330</v>
      </c>
      <c r="L33" s="5">
        <v>1105</v>
      </c>
      <c r="M33" s="5">
        <v>3144</v>
      </c>
      <c r="N33" s="6">
        <v>1530.42</v>
      </c>
      <c r="O33" s="7">
        <f t="shared" si="0"/>
        <v>12833.42</v>
      </c>
      <c r="P33" s="8">
        <v>1692.2</v>
      </c>
      <c r="Q33" s="8">
        <v>910.98</v>
      </c>
      <c r="R33" s="8">
        <v>179</v>
      </c>
      <c r="S33" s="8">
        <v>560</v>
      </c>
      <c r="T33" s="8">
        <v>816</v>
      </c>
      <c r="U33" s="8">
        <v>665</v>
      </c>
      <c r="V33" s="8">
        <v>599.8</v>
      </c>
      <c r="W33" s="8">
        <v>875</v>
      </c>
      <c r="X33" s="8">
        <v>565</v>
      </c>
      <c r="Y33" s="8">
        <v>90</v>
      </c>
      <c r="Z33" s="9">
        <f t="shared" si="1"/>
        <v>6862.9800000000005</v>
      </c>
      <c r="AA33" s="10">
        <f t="shared" si="2"/>
        <v>19786.4</v>
      </c>
    </row>
    <row r="34" spans="1:27" ht="13.5">
      <c r="A34" s="24" t="s">
        <v>48</v>
      </c>
      <c r="B34" s="25"/>
      <c r="C34" s="25"/>
      <c r="D34" s="3">
        <v>384</v>
      </c>
      <c r="E34" s="3">
        <v>50</v>
      </c>
      <c r="F34" s="4">
        <v>0</v>
      </c>
      <c r="G34" s="4">
        <v>850</v>
      </c>
      <c r="H34" s="4">
        <v>0</v>
      </c>
      <c r="I34" s="4">
        <v>1600</v>
      </c>
      <c r="J34" s="4">
        <v>1440</v>
      </c>
      <c r="K34" s="4">
        <v>1156</v>
      </c>
      <c r="L34" s="5">
        <v>1010</v>
      </c>
      <c r="M34" s="5">
        <v>7</v>
      </c>
      <c r="N34" s="6">
        <v>1188.43</v>
      </c>
      <c r="O34" s="7">
        <f t="shared" si="0"/>
        <v>7685.43</v>
      </c>
      <c r="P34" s="8">
        <v>22.9</v>
      </c>
      <c r="Q34" s="8">
        <v>619.95</v>
      </c>
      <c r="R34" s="8">
        <v>287</v>
      </c>
      <c r="S34" s="8">
        <v>700</v>
      </c>
      <c r="T34" s="8">
        <v>876</v>
      </c>
      <c r="U34" s="8">
        <v>28</v>
      </c>
      <c r="V34" s="8">
        <v>985.2</v>
      </c>
      <c r="W34" s="8">
        <v>2240</v>
      </c>
      <c r="X34" s="8">
        <v>777</v>
      </c>
      <c r="Y34" s="8">
        <v>153</v>
      </c>
      <c r="Z34" s="9">
        <f t="shared" si="1"/>
        <v>6536.05</v>
      </c>
      <c r="AA34" s="10">
        <f t="shared" si="2"/>
        <v>14374.48</v>
      </c>
    </row>
    <row r="35" spans="1:27" ht="13.5">
      <c r="A35" s="24" t="s">
        <v>49</v>
      </c>
      <c r="B35" s="25"/>
      <c r="C35" s="25"/>
      <c r="D35" s="3">
        <v>0</v>
      </c>
      <c r="E35" s="3">
        <v>0</v>
      </c>
      <c r="F35" s="4">
        <v>0</v>
      </c>
      <c r="G35" s="4">
        <v>0</v>
      </c>
      <c r="H35" s="4">
        <v>377</v>
      </c>
      <c r="I35" s="4">
        <v>0</v>
      </c>
      <c r="J35" s="4">
        <v>0</v>
      </c>
      <c r="K35" s="4">
        <v>0</v>
      </c>
      <c r="L35" s="5">
        <v>0</v>
      </c>
      <c r="M35" s="5">
        <v>0</v>
      </c>
      <c r="N35" s="6">
        <v>0</v>
      </c>
      <c r="O35" s="7">
        <f t="shared" si="0"/>
        <v>377</v>
      </c>
      <c r="P35" s="8">
        <v>142.8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9">
        <f t="shared" si="1"/>
        <v>142.8</v>
      </c>
      <c r="AA35" s="10">
        <f t="shared" si="2"/>
        <v>519.8</v>
      </c>
    </row>
    <row r="36" spans="1:27" ht="13.5">
      <c r="A36" s="24" t="s">
        <v>50</v>
      </c>
      <c r="B36" s="25"/>
      <c r="C36" s="25"/>
      <c r="D36" s="3">
        <v>0</v>
      </c>
      <c r="E36" s="3">
        <v>1513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5">
        <v>0</v>
      </c>
      <c r="M36" s="5">
        <v>0</v>
      </c>
      <c r="N36" s="6">
        <v>0</v>
      </c>
      <c r="O36" s="7">
        <f t="shared" si="0"/>
        <v>1513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50</v>
      </c>
      <c r="Z36" s="9">
        <f t="shared" si="1"/>
        <v>0</v>
      </c>
      <c r="AA36" s="10">
        <f t="shared" si="2"/>
        <v>1563</v>
      </c>
    </row>
    <row r="37" spans="1:27" ht="13.5">
      <c r="A37" s="24" t="s">
        <v>51</v>
      </c>
      <c r="B37" s="25"/>
      <c r="C37" s="25"/>
      <c r="D37" s="3">
        <v>195</v>
      </c>
      <c r="E37" s="3">
        <v>262</v>
      </c>
      <c r="F37" s="4">
        <v>98</v>
      </c>
      <c r="G37" s="4">
        <v>70</v>
      </c>
      <c r="H37" s="4">
        <v>100</v>
      </c>
      <c r="I37" s="4">
        <v>450</v>
      </c>
      <c r="J37" s="4">
        <v>732</v>
      </c>
      <c r="K37" s="4">
        <v>907</v>
      </c>
      <c r="L37" s="5">
        <v>352</v>
      </c>
      <c r="M37" s="5">
        <v>46</v>
      </c>
      <c r="N37" s="6">
        <v>402.55</v>
      </c>
      <c r="O37" s="7">
        <f t="shared" si="0"/>
        <v>3614.55</v>
      </c>
      <c r="P37" s="8">
        <v>80.4</v>
      </c>
      <c r="Q37" s="8">
        <v>55</v>
      </c>
      <c r="R37" s="8">
        <v>128</v>
      </c>
      <c r="S37" s="8">
        <v>80</v>
      </c>
      <c r="T37" s="8">
        <v>544</v>
      </c>
      <c r="U37" s="8">
        <v>140</v>
      </c>
      <c r="V37" s="8">
        <v>261.25</v>
      </c>
      <c r="W37" s="8">
        <v>486</v>
      </c>
      <c r="X37" s="8">
        <v>178</v>
      </c>
      <c r="Y37" s="8">
        <v>36</v>
      </c>
      <c r="Z37" s="9">
        <f t="shared" si="1"/>
        <v>1952.65</v>
      </c>
      <c r="AA37" s="10">
        <f t="shared" si="2"/>
        <v>5603.200000000001</v>
      </c>
    </row>
    <row r="38" spans="1:27" ht="13.5">
      <c r="A38" s="24" t="s">
        <v>52</v>
      </c>
      <c r="B38" s="25"/>
      <c r="C38" s="25"/>
      <c r="D38" s="3">
        <v>0</v>
      </c>
      <c r="E38" s="3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5">
        <v>0</v>
      </c>
      <c r="M38" s="5">
        <v>0</v>
      </c>
      <c r="N38" s="6">
        <v>0</v>
      </c>
      <c r="O38" s="7">
        <f t="shared" si="0"/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9">
        <f t="shared" si="1"/>
        <v>0</v>
      </c>
      <c r="AA38" s="10">
        <f t="shared" si="2"/>
        <v>0</v>
      </c>
    </row>
    <row r="39" spans="1:27" ht="13.5">
      <c r="A39" s="24" t="s">
        <v>53</v>
      </c>
      <c r="B39" s="25"/>
      <c r="C39" s="25"/>
      <c r="D39" s="3">
        <v>685</v>
      </c>
      <c r="E39" s="3">
        <v>96</v>
      </c>
      <c r="F39" s="4">
        <v>469</v>
      </c>
      <c r="G39" s="4">
        <v>640</v>
      </c>
      <c r="H39" s="4">
        <f>920-50</f>
        <v>870</v>
      </c>
      <c r="I39" s="4">
        <f>680+3.8</f>
        <v>683.8</v>
      </c>
      <c r="J39" s="4">
        <v>911</v>
      </c>
      <c r="K39" s="4">
        <v>4703</v>
      </c>
      <c r="L39" s="5">
        <v>486</v>
      </c>
      <c r="M39" s="5">
        <v>2817</v>
      </c>
      <c r="N39" s="6">
        <v>149.11</v>
      </c>
      <c r="O39" s="7">
        <f t="shared" si="0"/>
        <v>12509.91</v>
      </c>
      <c r="P39" s="8">
        <v>418.9</v>
      </c>
      <c r="Q39" s="8">
        <v>360.01</v>
      </c>
      <c r="R39" s="8">
        <v>105</v>
      </c>
      <c r="S39" s="8">
        <v>875</v>
      </c>
      <c r="T39" s="8">
        <v>463</v>
      </c>
      <c r="U39" s="8">
        <v>579</v>
      </c>
      <c r="V39" s="8">
        <v>210.93</v>
      </c>
      <c r="W39" s="8">
        <v>1431</v>
      </c>
      <c r="X39" s="8">
        <v>491</v>
      </c>
      <c r="Y39" s="8">
        <v>74</v>
      </c>
      <c r="Z39" s="9">
        <f t="shared" si="1"/>
        <v>4933.84</v>
      </c>
      <c r="AA39" s="10">
        <f t="shared" si="2"/>
        <v>17517.75</v>
      </c>
    </row>
    <row r="40" spans="1:27" ht="13.5">
      <c r="A40" s="24" t="s">
        <v>54</v>
      </c>
      <c r="B40" s="25"/>
      <c r="C40" s="25"/>
      <c r="D40" s="3">
        <v>57</v>
      </c>
      <c r="E40" s="3">
        <v>40</v>
      </c>
      <c r="F40" s="4">
        <v>54</v>
      </c>
      <c r="G40" s="4">
        <v>49</v>
      </c>
      <c r="H40" s="4">
        <v>164</v>
      </c>
      <c r="I40" s="4">
        <v>120</v>
      </c>
      <c r="J40" s="4">
        <v>63</v>
      </c>
      <c r="K40" s="4">
        <v>110</v>
      </c>
      <c r="L40" s="5">
        <v>94</v>
      </c>
      <c r="M40" s="5">
        <v>99</v>
      </c>
      <c r="N40" s="6">
        <v>92.07</v>
      </c>
      <c r="O40" s="7">
        <f t="shared" si="0"/>
        <v>942.0699999999999</v>
      </c>
      <c r="P40" s="8">
        <v>169</v>
      </c>
      <c r="Q40" s="8">
        <v>64.98</v>
      </c>
      <c r="R40" s="8">
        <v>112</v>
      </c>
      <c r="S40" s="8">
        <v>60</v>
      </c>
      <c r="T40" s="8">
        <v>97</v>
      </c>
      <c r="U40" s="8">
        <v>130</v>
      </c>
      <c r="V40" s="8">
        <v>57.19</v>
      </c>
      <c r="W40" s="8">
        <v>149</v>
      </c>
      <c r="X40" s="8">
        <v>39</v>
      </c>
      <c r="Y40" s="8">
        <v>179</v>
      </c>
      <c r="Z40" s="9">
        <f t="shared" si="1"/>
        <v>878.1700000000001</v>
      </c>
      <c r="AA40" s="10">
        <f t="shared" si="2"/>
        <v>1999.24</v>
      </c>
    </row>
    <row r="41" spans="1:27" ht="13.5">
      <c r="A41" s="24" t="s">
        <v>55</v>
      </c>
      <c r="B41" s="25"/>
      <c r="C41" s="25"/>
      <c r="D41" s="3">
        <v>8</v>
      </c>
      <c r="E41" s="3">
        <v>20</v>
      </c>
      <c r="F41" s="4">
        <v>10</v>
      </c>
      <c r="G41" s="4">
        <v>5</v>
      </c>
      <c r="H41" s="4">
        <v>135</v>
      </c>
      <c r="I41" s="4">
        <v>5</v>
      </c>
      <c r="J41" s="4">
        <v>4</v>
      </c>
      <c r="K41" s="4">
        <v>10</v>
      </c>
      <c r="L41" s="5">
        <v>0</v>
      </c>
      <c r="M41" s="5">
        <v>7</v>
      </c>
      <c r="N41" s="6">
        <v>30.4</v>
      </c>
      <c r="O41" s="7">
        <f t="shared" si="0"/>
        <v>234.4</v>
      </c>
      <c r="P41" s="8">
        <v>2</v>
      </c>
      <c r="Q41" s="8">
        <v>2.01</v>
      </c>
      <c r="R41" s="8">
        <v>5</v>
      </c>
      <c r="S41" s="8">
        <v>5</v>
      </c>
      <c r="T41" s="8">
        <v>19</v>
      </c>
      <c r="U41" s="8">
        <v>50</v>
      </c>
      <c r="V41" s="8">
        <v>3</v>
      </c>
      <c r="W41" s="8">
        <v>5</v>
      </c>
      <c r="X41" s="8">
        <v>5</v>
      </c>
      <c r="Y41" s="8">
        <v>0</v>
      </c>
      <c r="Z41" s="9">
        <f t="shared" si="1"/>
        <v>96.00999999999999</v>
      </c>
      <c r="AA41" s="10">
        <f t="shared" si="2"/>
        <v>330.40999999999997</v>
      </c>
    </row>
    <row r="42" spans="1:27" ht="13.5">
      <c r="A42" s="24" t="s">
        <v>56</v>
      </c>
      <c r="B42" s="25"/>
      <c r="C42" s="25"/>
      <c r="D42" s="3">
        <v>1425</v>
      </c>
      <c r="E42" s="3">
        <v>6951</v>
      </c>
      <c r="F42" s="4">
        <v>461</v>
      </c>
      <c r="G42" s="4">
        <v>525</v>
      </c>
      <c r="H42" s="4">
        <f>1065-50</f>
        <v>1015</v>
      </c>
      <c r="I42" s="4">
        <v>2477</v>
      </c>
      <c r="J42" s="4">
        <v>925</v>
      </c>
      <c r="K42" s="4">
        <v>1027</v>
      </c>
      <c r="L42" s="5">
        <v>561</v>
      </c>
      <c r="M42" s="5">
        <v>1168</v>
      </c>
      <c r="N42" s="6">
        <v>1629.86</v>
      </c>
      <c r="O42" s="7">
        <f t="shared" si="0"/>
        <v>18164.86</v>
      </c>
      <c r="P42" s="8">
        <f>1169.2-13</f>
        <v>1156.2</v>
      </c>
      <c r="Q42" s="8">
        <v>901.96</v>
      </c>
      <c r="R42" s="8">
        <v>4986</v>
      </c>
      <c r="S42" s="8">
        <v>920</v>
      </c>
      <c r="T42" s="8">
        <v>1818</v>
      </c>
      <c r="U42" s="8">
        <v>2650</v>
      </c>
      <c r="V42" s="8">
        <f>1159.9+86</f>
        <v>1245.9</v>
      </c>
      <c r="W42" s="8">
        <v>1036</v>
      </c>
      <c r="X42" s="8">
        <v>4833</v>
      </c>
      <c r="Y42" s="8">
        <v>894</v>
      </c>
      <c r="Z42" s="9">
        <f t="shared" si="1"/>
        <v>19547.059999999998</v>
      </c>
      <c r="AA42" s="10">
        <f t="shared" si="2"/>
        <v>38605.92</v>
      </c>
    </row>
    <row r="43" spans="1:27" ht="13.5">
      <c r="A43" s="24" t="s">
        <v>57</v>
      </c>
      <c r="B43" s="25"/>
      <c r="C43" s="25"/>
      <c r="D43" s="3">
        <v>92</v>
      </c>
      <c r="E43" s="3">
        <v>90</v>
      </c>
      <c r="F43" s="4">
        <v>112</v>
      </c>
      <c r="G43" s="4">
        <v>1</v>
      </c>
      <c r="H43" s="4">
        <v>103</v>
      </c>
      <c r="I43" s="4">
        <v>133</v>
      </c>
      <c r="J43" s="4">
        <v>137</v>
      </c>
      <c r="K43" s="4">
        <v>93</v>
      </c>
      <c r="L43" s="5">
        <v>66</v>
      </c>
      <c r="M43" s="5">
        <v>100</v>
      </c>
      <c r="N43" s="6">
        <v>99.83</v>
      </c>
      <c r="O43" s="7">
        <f t="shared" si="0"/>
        <v>1026.83</v>
      </c>
      <c r="P43" s="8">
        <v>162</v>
      </c>
      <c r="Q43" s="8">
        <v>119.99</v>
      </c>
      <c r="R43" s="8">
        <v>141</v>
      </c>
      <c r="S43" s="8">
        <v>60</v>
      </c>
      <c r="T43" s="8">
        <v>102</v>
      </c>
      <c r="U43" s="8">
        <v>140</v>
      </c>
      <c r="V43" s="8">
        <v>86.84</v>
      </c>
      <c r="W43" s="8">
        <v>130</v>
      </c>
      <c r="X43" s="8">
        <v>40</v>
      </c>
      <c r="Y43" s="8">
        <v>143</v>
      </c>
      <c r="Z43" s="9">
        <f t="shared" si="1"/>
        <v>981.83</v>
      </c>
      <c r="AA43" s="10">
        <f t="shared" si="2"/>
        <v>2151.66</v>
      </c>
    </row>
    <row r="44" spans="1:27" ht="13.5">
      <c r="A44" s="24" t="s">
        <v>58</v>
      </c>
      <c r="B44" s="25"/>
      <c r="C44" s="25"/>
      <c r="D44" s="3">
        <v>0</v>
      </c>
      <c r="E44" s="3">
        <v>0</v>
      </c>
      <c r="F44" s="4">
        <v>0</v>
      </c>
      <c r="G44" s="4">
        <v>0</v>
      </c>
      <c r="H44" s="4">
        <v>0</v>
      </c>
      <c r="I44" s="4">
        <v>46</v>
      </c>
      <c r="J44" s="4">
        <v>0</v>
      </c>
      <c r="K44" s="4">
        <v>10</v>
      </c>
      <c r="L44" s="5">
        <v>6</v>
      </c>
      <c r="M44" s="5">
        <v>0</v>
      </c>
      <c r="N44" s="6">
        <v>0</v>
      </c>
      <c r="O44" s="7">
        <f t="shared" si="0"/>
        <v>62</v>
      </c>
      <c r="P44" s="8">
        <v>36.1</v>
      </c>
      <c r="Q44" s="8">
        <v>30</v>
      </c>
      <c r="R44" s="8">
        <v>3006</v>
      </c>
      <c r="S44" s="8">
        <v>0</v>
      </c>
      <c r="T44" s="8">
        <v>180</v>
      </c>
      <c r="U44" s="8">
        <v>0</v>
      </c>
      <c r="V44" s="8">
        <v>350</v>
      </c>
      <c r="W44" s="8">
        <v>6</v>
      </c>
      <c r="X44" s="8">
        <v>7</v>
      </c>
      <c r="Y44" s="8">
        <v>168</v>
      </c>
      <c r="Z44" s="9">
        <f t="shared" si="1"/>
        <v>3615.1</v>
      </c>
      <c r="AA44" s="10">
        <f t="shared" si="2"/>
        <v>3845.1</v>
      </c>
    </row>
    <row r="45" spans="1:27" ht="13.5">
      <c r="A45" s="24" t="s">
        <v>59</v>
      </c>
      <c r="B45" s="25"/>
      <c r="C45" s="25"/>
      <c r="D45" s="3">
        <v>1333</v>
      </c>
      <c r="E45" s="3">
        <v>6861</v>
      </c>
      <c r="F45" s="4">
        <v>349</v>
      </c>
      <c r="G45" s="4">
        <v>524</v>
      </c>
      <c r="H45" s="4">
        <f>962-50</f>
        <v>912</v>
      </c>
      <c r="I45" s="4">
        <v>2298</v>
      </c>
      <c r="J45" s="4">
        <v>839</v>
      </c>
      <c r="K45" s="4">
        <v>924</v>
      </c>
      <c r="L45" s="5">
        <v>489</v>
      </c>
      <c r="M45" s="5">
        <v>1068</v>
      </c>
      <c r="N45" s="6">
        <v>1480.03</v>
      </c>
      <c r="O45" s="7">
        <f t="shared" si="0"/>
        <v>17077.03</v>
      </c>
      <c r="P45" s="8">
        <f>971.1-13</f>
        <v>958.1</v>
      </c>
      <c r="Q45" s="8">
        <v>751.97</v>
      </c>
      <c r="R45" s="8">
        <v>1839</v>
      </c>
      <c r="S45" s="8">
        <v>860</v>
      </c>
      <c r="T45" s="8">
        <v>1536</v>
      </c>
      <c r="U45" s="8">
        <v>2510</v>
      </c>
      <c r="V45" s="8">
        <v>723.1</v>
      </c>
      <c r="W45" s="8">
        <v>900</v>
      </c>
      <c r="X45" s="8">
        <v>4786</v>
      </c>
      <c r="Y45" s="8">
        <v>583</v>
      </c>
      <c r="Z45" s="9">
        <f t="shared" si="1"/>
        <v>14864.17</v>
      </c>
      <c r="AA45" s="10">
        <f t="shared" si="2"/>
        <v>32524.199999999997</v>
      </c>
    </row>
    <row r="46" spans="1:27" ht="13.5">
      <c r="A46" s="24" t="s">
        <v>60</v>
      </c>
      <c r="B46" s="25"/>
      <c r="C46" s="25"/>
      <c r="D46" s="3">
        <v>14347</v>
      </c>
      <c r="E46" s="3">
        <v>19622</v>
      </c>
      <c r="F46" s="4">
        <v>6270</v>
      </c>
      <c r="G46" s="4">
        <v>10819</v>
      </c>
      <c r="H46" s="4">
        <v>13982</v>
      </c>
      <c r="I46" s="4">
        <v>31538</v>
      </c>
      <c r="J46" s="4">
        <v>28971</v>
      </c>
      <c r="K46" s="4">
        <v>30878</v>
      </c>
      <c r="L46" s="5">
        <v>16286</v>
      </c>
      <c r="M46" s="5">
        <v>25400</v>
      </c>
      <c r="N46" s="6">
        <v>22167.92</v>
      </c>
      <c r="O46" s="7">
        <f t="shared" si="0"/>
        <v>220280.91999999998</v>
      </c>
      <c r="P46" s="8">
        <v>18432.8</v>
      </c>
      <c r="Q46" s="8">
        <v>13772.7</v>
      </c>
      <c r="R46" s="8">
        <v>14553</v>
      </c>
      <c r="S46" s="8">
        <v>14618</v>
      </c>
      <c r="T46" s="8">
        <v>30839</v>
      </c>
      <c r="U46" s="8">
        <v>17913</v>
      </c>
      <c r="V46" s="8">
        <v>17109.88</v>
      </c>
      <c r="W46" s="8">
        <v>52634</v>
      </c>
      <c r="X46" s="8">
        <v>12764</v>
      </c>
      <c r="Y46" s="8">
        <v>7688</v>
      </c>
      <c r="Z46" s="9">
        <f t="shared" si="1"/>
        <v>192636.38</v>
      </c>
      <c r="AA46" s="10">
        <f t="shared" si="2"/>
        <v>420605.3</v>
      </c>
    </row>
    <row r="47" spans="1:27" ht="13.5">
      <c r="A47" s="24" t="s">
        <v>61</v>
      </c>
      <c r="B47" s="25"/>
      <c r="C47" s="25"/>
      <c r="D47" s="3">
        <v>10580</v>
      </c>
      <c r="E47" s="3">
        <v>14264</v>
      </c>
      <c r="F47" s="4">
        <v>4620</v>
      </c>
      <c r="G47" s="4">
        <v>7989</v>
      </c>
      <c r="H47" s="4">
        <v>10377</v>
      </c>
      <c r="I47" s="4">
        <v>23300</v>
      </c>
      <c r="J47" s="4">
        <v>21224</v>
      </c>
      <c r="K47" s="4">
        <v>22670</v>
      </c>
      <c r="L47" s="5">
        <v>12011</v>
      </c>
      <c r="M47" s="5">
        <v>18600</v>
      </c>
      <c r="N47" s="6">
        <v>16315.46</v>
      </c>
      <c r="O47" s="7">
        <f t="shared" si="0"/>
        <v>161950.46</v>
      </c>
      <c r="P47" s="8">
        <v>13626.8</v>
      </c>
      <c r="Q47" s="8">
        <v>10102</v>
      </c>
      <c r="R47" s="8">
        <v>10629</v>
      </c>
      <c r="S47" s="8">
        <v>10803</v>
      </c>
      <c r="T47" s="8">
        <v>22728</v>
      </c>
      <c r="U47" s="8">
        <v>13269</v>
      </c>
      <c r="V47" s="8">
        <v>12609.28</v>
      </c>
      <c r="W47" s="8">
        <v>38875</v>
      </c>
      <c r="X47" s="8">
        <v>9377</v>
      </c>
      <c r="Y47" s="8">
        <v>5688</v>
      </c>
      <c r="Z47" s="9">
        <f t="shared" si="1"/>
        <v>142019.08000000002</v>
      </c>
      <c r="AA47" s="10">
        <f t="shared" si="2"/>
        <v>309657.54000000004</v>
      </c>
    </row>
    <row r="48" spans="1:27" ht="13.5">
      <c r="A48" s="24" t="s">
        <v>62</v>
      </c>
      <c r="B48" s="25"/>
      <c r="C48" s="25"/>
      <c r="D48" s="3">
        <v>10155</v>
      </c>
      <c r="E48" s="3">
        <v>14009</v>
      </c>
      <c r="F48" s="4">
        <v>4530</v>
      </c>
      <c r="G48" s="4">
        <v>7959</v>
      </c>
      <c r="H48" s="4">
        <v>10325</v>
      </c>
      <c r="I48" s="4">
        <v>23190</v>
      </c>
      <c r="J48" s="4">
        <v>21061</v>
      </c>
      <c r="K48" s="4">
        <v>22550</v>
      </c>
      <c r="L48" s="5">
        <v>11951</v>
      </c>
      <c r="M48" s="5">
        <v>18500</v>
      </c>
      <c r="N48" s="6">
        <v>16117.95</v>
      </c>
      <c r="O48" s="7">
        <f t="shared" si="0"/>
        <v>160347.95</v>
      </c>
      <c r="P48" s="8">
        <v>13328.7</v>
      </c>
      <c r="Q48" s="8">
        <v>10056</v>
      </c>
      <c r="R48" s="8">
        <v>10560</v>
      </c>
      <c r="S48" s="8">
        <v>10483</v>
      </c>
      <c r="T48" s="8">
        <v>22491</v>
      </c>
      <c r="U48" s="8">
        <v>12900</v>
      </c>
      <c r="V48" s="8">
        <v>12526.96</v>
      </c>
      <c r="W48" s="8">
        <v>38625</v>
      </c>
      <c r="X48" s="8">
        <v>9288</v>
      </c>
      <c r="Y48" s="8">
        <v>5337</v>
      </c>
      <c r="Z48" s="9">
        <f t="shared" si="1"/>
        <v>140258.66</v>
      </c>
      <c r="AA48" s="10">
        <f t="shared" si="2"/>
        <v>305943.61</v>
      </c>
    </row>
    <row r="49" spans="1:27" ht="13.5">
      <c r="A49" s="24" t="s">
        <v>63</v>
      </c>
      <c r="B49" s="25"/>
      <c r="C49" s="25"/>
      <c r="D49" s="3">
        <v>425</v>
      </c>
      <c r="E49" s="3">
        <v>255</v>
      </c>
      <c r="F49" s="4">
        <v>90</v>
      </c>
      <c r="G49" s="4">
        <v>30</v>
      </c>
      <c r="H49" s="4">
        <v>101</v>
      </c>
      <c r="I49" s="4">
        <v>110</v>
      </c>
      <c r="J49" s="4">
        <v>163</v>
      </c>
      <c r="K49" s="4">
        <v>120</v>
      </c>
      <c r="L49" s="5">
        <v>60</v>
      </c>
      <c r="M49" s="5">
        <v>100</v>
      </c>
      <c r="N49" s="6">
        <v>197.51</v>
      </c>
      <c r="O49" s="7">
        <f t="shared" si="0"/>
        <v>1651.51</v>
      </c>
      <c r="P49" s="8">
        <v>298.1</v>
      </c>
      <c r="Q49" s="8">
        <v>46.01</v>
      </c>
      <c r="R49" s="8">
        <v>69</v>
      </c>
      <c r="S49" s="8">
        <v>320</v>
      </c>
      <c r="T49" s="8">
        <v>237</v>
      </c>
      <c r="U49" s="8">
        <v>369</v>
      </c>
      <c r="V49" s="8">
        <v>82.32</v>
      </c>
      <c r="W49" s="8">
        <v>250</v>
      </c>
      <c r="X49" s="8">
        <v>89</v>
      </c>
      <c r="Y49" s="8">
        <v>351</v>
      </c>
      <c r="Z49" s="9">
        <f t="shared" si="1"/>
        <v>1760.43</v>
      </c>
      <c r="AA49" s="10">
        <f t="shared" si="2"/>
        <v>3762.94</v>
      </c>
    </row>
    <row r="50" spans="1:27" ht="13.5">
      <c r="A50" s="24" t="s">
        <v>64</v>
      </c>
      <c r="B50" s="25"/>
      <c r="C50" s="25"/>
      <c r="D50" s="3">
        <v>3767</v>
      </c>
      <c r="E50" s="3">
        <v>5358</v>
      </c>
      <c r="F50" s="4">
        <v>1650</v>
      </c>
      <c r="G50" s="4">
        <v>2830</v>
      </c>
      <c r="H50" s="4">
        <v>3605</v>
      </c>
      <c r="I50" s="4">
        <v>8238</v>
      </c>
      <c r="J50" s="4">
        <v>7747</v>
      </c>
      <c r="K50" s="4">
        <v>8208</v>
      </c>
      <c r="L50" s="5">
        <v>4275</v>
      </c>
      <c r="M50" s="5">
        <v>6800</v>
      </c>
      <c r="N50" s="6">
        <v>5852.46</v>
      </c>
      <c r="O50" s="7">
        <f t="shared" si="0"/>
        <v>58330.46</v>
      </c>
      <c r="P50" s="8">
        <v>4806</v>
      </c>
      <c r="Q50" s="8">
        <v>3670.71</v>
      </c>
      <c r="R50" s="8">
        <v>3924</v>
      </c>
      <c r="S50" s="8">
        <v>3815</v>
      </c>
      <c r="T50" s="8">
        <v>7968</v>
      </c>
      <c r="U50" s="8">
        <v>4644</v>
      </c>
      <c r="V50" s="8">
        <v>4490.6</v>
      </c>
      <c r="W50" s="8">
        <v>13759</v>
      </c>
      <c r="X50" s="8">
        <v>3387</v>
      </c>
      <c r="Y50" s="8">
        <v>2000</v>
      </c>
      <c r="Z50" s="9">
        <f t="shared" si="1"/>
        <v>50464.31</v>
      </c>
      <c r="AA50" s="10">
        <f t="shared" si="2"/>
        <v>110794.76999999999</v>
      </c>
    </row>
    <row r="51" spans="1:27" ht="13.5">
      <c r="A51" s="24" t="s">
        <v>65</v>
      </c>
      <c r="B51" s="25"/>
      <c r="C51" s="25"/>
      <c r="D51" s="3">
        <v>0</v>
      </c>
      <c r="E51" s="3">
        <v>0</v>
      </c>
      <c r="F51" s="4">
        <v>0</v>
      </c>
      <c r="G51" s="4">
        <v>0</v>
      </c>
      <c r="H51" s="4">
        <v>0</v>
      </c>
      <c r="I51" s="4">
        <v>9</v>
      </c>
      <c r="J51" s="4">
        <v>0</v>
      </c>
      <c r="K51" s="4">
        <v>0</v>
      </c>
      <c r="L51" s="5">
        <v>0</v>
      </c>
      <c r="M51" s="5">
        <v>0</v>
      </c>
      <c r="N51" s="6">
        <v>0</v>
      </c>
      <c r="O51" s="7">
        <f t="shared" si="0"/>
        <v>9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19</v>
      </c>
      <c r="X51" s="8">
        <v>0</v>
      </c>
      <c r="Y51" s="8">
        <v>0</v>
      </c>
      <c r="Z51" s="9">
        <f t="shared" si="1"/>
        <v>19</v>
      </c>
      <c r="AA51" s="10">
        <f t="shared" si="2"/>
        <v>28</v>
      </c>
    </row>
    <row r="52" spans="1:27" ht="13.5">
      <c r="A52" s="24" t="s">
        <v>66</v>
      </c>
      <c r="B52" s="25"/>
      <c r="C52" s="25"/>
      <c r="D52" s="3">
        <v>1</v>
      </c>
      <c r="E52" s="3">
        <v>0</v>
      </c>
      <c r="F52" s="4">
        <v>0</v>
      </c>
      <c r="G52" s="4">
        <v>0</v>
      </c>
      <c r="H52" s="4">
        <v>3</v>
      </c>
      <c r="I52" s="4">
        <v>0</v>
      </c>
      <c r="J52" s="4">
        <v>2</v>
      </c>
      <c r="K52" s="4">
        <v>0</v>
      </c>
      <c r="L52" s="5">
        <v>7</v>
      </c>
      <c r="M52" s="5">
        <v>2</v>
      </c>
      <c r="N52" s="6">
        <v>0</v>
      </c>
      <c r="O52" s="7">
        <f t="shared" si="0"/>
        <v>15</v>
      </c>
      <c r="P52" s="8">
        <v>1.4</v>
      </c>
      <c r="Q52" s="8">
        <v>0</v>
      </c>
      <c r="R52" s="8">
        <v>1</v>
      </c>
      <c r="S52" s="8">
        <v>20</v>
      </c>
      <c r="T52" s="8">
        <v>0</v>
      </c>
      <c r="U52" s="8">
        <v>11</v>
      </c>
      <c r="V52" s="8">
        <v>0</v>
      </c>
      <c r="W52" s="8">
        <v>103</v>
      </c>
      <c r="X52" s="8">
        <v>2</v>
      </c>
      <c r="Y52" s="8">
        <v>2</v>
      </c>
      <c r="Z52" s="9">
        <f t="shared" si="1"/>
        <v>138.4</v>
      </c>
      <c r="AA52" s="10">
        <f t="shared" si="2"/>
        <v>155.4</v>
      </c>
    </row>
    <row r="53" spans="1:27" ht="13.5">
      <c r="A53" s="24" t="s">
        <v>67</v>
      </c>
      <c r="B53" s="25"/>
      <c r="C53" s="25"/>
      <c r="D53" s="3">
        <v>159</v>
      </c>
      <c r="E53" s="3">
        <v>150</v>
      </c>
      <c r="F53" s="4">
        <v>56</v>
      </c>
      <c r="G53" s="4">
        <v>120</v>
      </c>
      <c r="H53" s="4">
        <v>155</v>
      </c>
      <c r="I53" s="4">
        <v>191</v>
      </c>
      <c r="J53" s="4">
        <v>212</v>
      </c>
      <c r="K53" s="4">
        <v>30</v>
      </c>
      <c r="L53" s="5">
        <v>84</v>
      </c>
      <c r="M53" s="5">
        <v>238</v>
      </c>
      <c r="N53" s="6">
        <v>255.42</v>
      </c>
      <c r="O53" s="7">
        <f t="shared" si="0"/>
        <v>1650.42</v>
      </c>
      <c r="P53" s="8">
        <v>198.2</v>
      </c>
      <c r="Q53" s="8">
        <v>118.1</v>
      </c>
      <c r="R53" s="8">
        <v>87</v>
      </c>
      <c r="S53" s="8">
        <v>121</v>
      </c>
      <c r="T53" s="8">
        <v>752</v>
      </c>
      <c r="U53" s="8">
        <v>150</v>
      </c>
      <c r="V53" s="8">
        <v>119.18</v>
      </c>
      <c r="W53" s="8">
        <v>1215</v>
      </c>
      <c r="X53" s="8">
        <v>91</v>
      </c>
      <c r="Y53" s="8">
        <v>70</v>
      </c>
      <c r="Z53" s="9">
        <f t="shared" si="1"/>
        <v>2851.48</v>
      </c>
      <c r="AA53" s="10">
        <f t="shared" si="2"/>
        <v>4571.9</v>
      </c>
    </row>
    <row r="54" spans="1:27" ht="13.5">
      <c r="A54" s="24" t="s">
        <v>68</v>
      </c>
      <c r="B54" s="25"/>
      <c r="C54" s="25"/>
      <c r="D54" s="3">
        <v>0</v>
      </c>
      <c r="E54" s="3">
        <v>0</v>
      </c>
      <c r="F54" s="4">
        <v>0</v>
      </c>
      <c r="G54" s="4">
        <v>0</v>
      </c>
      <c r="H54" s="4">
        <v>0</v>
      </c>
      <c r="I54" s="4">
        <v>1</v>
      </c>
      <c r="J54" s="4">
        <v>0</v>
      </c>
      <c r="K54" s="4"/>
      <c r="L54" s="5">
        <v>0</v>
      </c>
      <c r="M54" s="5">
        <v>0</v>
      </c>
      <c r="N54" s="6">
        <v>0</v>
      </c>
      <c r="O54" s="7">
        <f t="shared" si="0"/>
        <v>1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9">
        <f t="shared" si="1"/>
        <v>0</v>
      </c>
      <c r="AA54" s="10">
        <f t="shared" si="2"/>
        <v>1</v>
      </c>
    </row>
    <row r="55" spans="1:27" ht="13.5">
      <c r="A55" s="24" t="s">
        <v>69</v>
      </c>
      <c r="B55" s="25"/>
      <c r="C55" s="25"/>
      <c r="D55" s="3">
        <v>561</v>
      </c>
      <c r="E55" s="3">
        <v>1995</v>
      </c>
      <c r="F55" s="4">
        <v>397</v>
      </c>
      <c r="G55" s="4">
        <v>465</v>
      </c>
      <c r="H55" s="4">
        <v>648</v>
      </c>
      <c r="I55" s="4">
        <v>871</v>
      </c>
      <c r="J55" s="4">
        <v>2516</v>
      </c>
      <c r="K55" s="4">
        <v>1084</v>
      </c>
      <c r="L55" s="5">
        <v>1993</v>
      </c>
      <c r="M55" s="5">
        <v>1168</v>
      </c>
      <c r="N55" s="6">
        <v>2256.15</v>
      </c>
      <c r="O55" s="7">
        <f t="shared" si="0"/>
        <v>13954.15</v>
      </c>
      <c r="P55" s="8">
        <v>743.3</v>
      </c>
      <c r="Q55" s="8">
        <v>3128.2</v>
      </c>
      <c r="R55" s="8">
        <v>197</v>
      </c>
      <c r="S55" s="8">
        <v>368</v>
      </c>
      <c r="T55" s="8">
        <v>1667</v>
      </c>
      <c r="U55" s="8">
        <v>1399</v>
      </c>
      <c r="V55" s="8">
        <v>696.82</v>
      </c>
      <c r="W55" s="8">
        <v>2430</v>
      </c>
      <c r="X55" s="8">
        <v>952</v>
      </c>
      <c r="Y55" s="8">
        <v>183</v>
      </c>
      <c r="Z55" s="9">
        <f t="shared" si="1"/>
        <v>11581.32</v>
      </c>
      <c r="AA55" s="10">
        <f t="shared" si="2"/>
        <v>25718.47</v>
      </c>
    </row>
    <row r="56" spans="1:27" ht="13.5">
      <c r="A56" s="24" t="s">
        <v>73</v>
      </c>
      <c r="B56" s="25"/>
      <c r="C56" s="25"/>
      <c r="D56" s="3">
        <v>0</v>
      </c>
      <c r="E56" s="3">
        <v>0</v>
      </c>
      <c r="F56" s="4">
        <v>12</v>
      </c>
      <c r="G56" s="4">
        <v>20</v>
      </c>
      <c r="H56" s="4">
        <v>20</v>
      </c>
      <c r="I56" s="4">
        <v>35</v>
      </c>
      <c r="J56" s="4">
        <v>0</v>
      </c>
      <c r="K56" s="4">
        <v>90</v>
      </c>
      <c r="L56" s="5">
        <v>24</v>
      </c>
      <c r="M56" s="5">
        <v>18</v>
      </c>
      <c r="N56" s="6">
        <v>28.23</v>
      </c>
      <c r="O56" s="7">
        <f t="shared" si="0"/>
        <v>247.23</v>
      </c>
      <c r="P56" s="8">
        <v>32.5</v>
      </c>
      <c r="Q56" s="8">
        <v>24.97</v>
      </c>
      <c r="R56" s="8">
        <v>27</v>
      </c>
      <c r="S56" s="8">
        <v>38</v>
      </c>
      <c r="T56" s="8">
        <v>26</v>
      </c>
      <c r="U56" s="8">
        <v>31</v>
      </c>
      <c r="V56" s="8">
        <v>0</v>
      </c>
      <c r="W56" s="8">
        <v>41</v>
      </c>
      <c r="X56" s="8">
        <v>20</v>
      </c>
      <c r="Y56" s="8">
        <v>10</v>
      </c>
      <c r="Z56" s="9">
        <f t="shared" si="1"/>
        <v>240.47</v>
      </c>
      <c r="AA56" s="10">
        <f t="shared" si="2"/>
        <v>497.70000000000005</v>
      </c>
    </row>
    <row r="57" spans="1:27" ht="13.5">
      <c r="A57" s="24" t="s">
        <v>70</v>
      </c>
      <c r="B57" s="25"/>
      <c r="C57" s="25"/>
      <c r="D57" s="3">
        <v>0</v>
      </c>
      <c r="E57" s="3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5">
        <v>0</v>
      </c>
      <c r="M57" s="5">
        <v>0</v>
      </c>
      <c r="N57" s="6">
        <v>0</v>
      </c>
      <c r="O57" s="7">
        <f t="shared" si="0"/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9">
        <f t="shared" si="1"/>
        <v>0</v>
      </c>
      <c r="AA57" s="10">
        <f t="shared" si="2"/>
        <v>0</v>
      </c>
    </row>
    <row r="58" spans="1:27" ht="13.5">
      <c r="A58" s="26" t="s">
        <v>71</v>
      </c>
      <c r="B58" s="27"/>
      <c r="C58" s="27"/>
      <c r="D58" s="11">
        <f>21334+21.8</f>
        <v>21355.8</v>
      </c>
      <c r="E58" s="11">
        <v>32118</v>
      </c>
      <c r="F58" s="12">
        <v>10944</v>
      </c>
      <c r="G58" s="12">
        <v>16893</v>
      </c>
      <c r="H58" s="12">
        <v>20909</v>
      </c>
      <c r="I58" s="12">
        <f>46630+3.8</f>
        <v>46633.8</v>
      </c>
      <c r="J58" s="12">
        <v>44225</v>
      </c>
      <c r="K58" s="12">
        <v>49646</v>
      </c>
      <c r="L58" s="13">
        <v>26161</v>
      </c>
      <c r="M58" s="13">
        <v>39202</v>
      </c>
      <c r="N58" s="14">
        <f>36396.41+23.5</f>
        <v>36419.91</v>
      </c>
      <c r="O58" s="14">
        <f t="shared" si="0"/>
        <v>344507.51</v>
      </c>
      <c r="P58" s="13">
        <f>26888.6-13</f>
        <v>26875.6</v>
      </c>
      <c r="Q58" s="13">
        <v>22650.3</v>
      </c>
      <c r="R58" s="13">
        <v>22208</v>
      </c>
      <c r="S58" s="13">
        <f>22054+16.5</f>
        <v>22070.5</v>
      </c>
      <c r="T58" s="13">
        <f>43347.5-1</f>
        <v>43346.5</v>
      </c>
      <c r="U58" s="13">
        <v>27149</v>
      </c>
      <c r="V58" s="13">
        <f>24825.39+86</f>
        <v>24911.39</v>
      </c>
      <c r="W58" s="13">
        <v>70750</v>
      </c>
      <c r="X58" s="13">
        <v>21799</v>
      </c>
      <c r="Y58" s="13">
        <v>9700</v>
      </c>
      <c r="Z58" s="13">
        <f t="shared" si="1"/>
        <v>281760.29</v>
      </c>
      <c r="AA58" s="20">
        <f t="shared" si="2"/>
        <v>635967.8</v>
      </c>
    </row>
    <row r="59" spans="1:27" ht="14.25" thickBot="1">
      <c r="A59" s="31" t="s">
        <v>7</v>
      </c>
      <c r="B59" s="32"/>
      <c r="C59" s="32"/>
      <c r="D59" s="15">
        <v>0</v>
      </c>
      <c r="E59" s="15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7">
        <v>0</v>
      </c>
      <c r="M59" s="17">
        <v>0</v>
      </c>
      <c r="N59" s="18">
        <v>-549.9599999999991</v>
      </c>
      <c r="O59" s="18">
        <f t="shared" si="0"/>
        <v>-549.9599999999991</v>
      </c>
      <c r="P59" s="17">
        <v>0</v>
      </c>
      <c r="Q59" s="17">
        <v>-1700</v>
      </c>
      <c r="R59" s="17">
        <v>0</v>
      </c>
      <c r="S59" s="17">
        <v>0</v>
      </c>
      <c r="T59" s="17">
        <v>0</v>
      </c>
      <c r="U59" s="17">
        <v>0</v>
      </c>
      <c r="V59" s="17">
        <f>V25-V58</f>
        <v>0.049999999999272404</v>
      </c>
      <c r="W59" s="17">
        <v>-1500</v>
      </c>
      <c r="X59" s="17">
        <v>0</v>
      </c>
      <c r="Y59" s="17">
        <v>0</v>
      </c>
      <c r="Z59" s="17">
        <f t="shared" si="1"/>
        <v>-3199.9500000000007</v>
      </c>
      <c r="AA59" s="10">
        <f t="shared" si="2"/>
        <v>-3749.91</v>
      </c>
    </row>
    <row r="61" spans="4:27" ht="12.75"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</row>
    <row r="62" spans="4:27" ht="12.75"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</row>
  </sheetData>
  <mergeCells count="56">
    <mergeCell ref="A58:C58"/>
    <mergeCell ref="A59:C59"/>
    <mergeCell ref="A55:C55"/>
    <mergeCell ref="A56:C56"/>
    <mergeCell ref="A57:C57"/>
    <mergeCell ref="A4:C4"/>
    <mergeCell ref="A51:C51"/>
    <mergeCell ref="A52:C52"/>
    <mergeCell ref="A53:C53"/>
    <mergeCell ref="A46:C46"/>
    <mergeCell ref="A37:C37"/>
    <mergeCell ref="A38:C38"/>
    <mergeCell ref="A39:C39"/>
    <mergeCell ref="A40:C40"/>
    <mergeCell ref="A33:C33"/>
    <mergeCell ref="A54:C54"/>
    <mergeCell ref="A47:C47"/>
    <mergeCell ref="A48:C48"/>
    <mergeCell ref="A41:C41"/>
    <mergeCell ref="A42:C42"/>
    <mergeCell ref="A49:C49"/>
    <mergeCell ref="A50:C50"/>
    <mergeCell ref="A43:C43"/>
    <mergeCell ref="A44:C44"/>
    <mergeCell ref="A45:C45"/>
    <mergeCell ref="A34:C34"/>
    <mergeCell ref="A35:C35"/>
    <mergeCell ref="A36:C36"/>
    <mergeCell ref="A29:C29"/>
    <mergeCell ref="A30:C30"/>
    <mergeCell ref="A31:C31"/>
    <mergeCell ref="A32:C32"/>
    <mergeCell ref="A25:C25"/>
    <mergeCell ref="A26:C26"/>
    <mergeCell ref="A27:C27"/>
    <mergeCell ref="A28:C28"/>
    <mergeCell ref="A21:C21"/>
    <mergeCell ref="A22:C22"/>
    <mergeCell ref="A23:C23"/>
    <mergeCell ref="A24:C24"/>
    <mergeCell ref="A17:C17"/>
    <mergeCell ref="A18:C18"/>
    <mergeCell ref="A19:C19"/>
    <mergeCell ref="A20:C20"/>
    <mergeCell ref="A13:C13"/>
    <mergeCell ref="A14:C14"/>
    <mergeCell ref="A15:C15"/>
    <mergeCell ref="A16:C16"/>
    <mergeCell ref="A9:C9"/>
    <mergeCell ref="A10:C10"/>
    <mergeCell ref="A11:C11"/>
    <mergeCell ref="A12:C12"/>
    <mergeCell ref="A5:C5"/>
    <mergeCell ref="A6:C6"/>
    <mergeCell ref="A7:C7"/>
    <mergeCell ref="A8:C8"/>
  </mergeCells>
  <printOptions/>
  <pageMargins left="0.75" right="0.75" top="1" bottom="1" header="0.4921259845" footer="0.4921259845"/>
  <pageSetup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hondlova</dc:creator>
  <cp:keywords/>
  <dc:description/>
  <cp:lastModifiedBy>jakoubkova</cp:lastModifiedBy>
  <cp:lastPrinted>2011-11-25T08:31:03Z</cp:lastPrinted>
  <dcterms:created xsi:type="dcterms:W3CDTF">2011-11-23T09:38:03Z</dcterms:created>
  <dcterms:modified xsi:type="dcterms:W3CDTF">2011-11-25T08:32:41Z</dcterms:modified>
  <cp:category/>
  <cp:version/>
  <cp:contentType/>
  <cp:contentStatus/>
</cp:coreProperties>
</file>