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15" activeTab="0"/>
  </bookViews>
  <sheets>
    <sheet name="detail" sheetId="1" r:id="rId1"/>
    <sheet name="souhrn" sheetId="2" r:id="rId2"/>
  </sheets>
  <definedNames/>
  <calcPr fullCalcOnLoad="1"/>
</workbook>
</file>

<file path=xl/sharedStrings.xml><?xml version="1.0" encoding="utf-8"?>
<sst xmlns="http://schemas.openxmlformats.org/spreadsheetml/2006/main" count="517" uniqueCount="110">
  <si>
    <t>Celkem</t>
  </si>
  <si>
    <t>Havlíčkův Brod</t>
  </si>
  <si>
    <t>Jihlava</t>
  </si>
  <si>
    <t>Pelhřimov</t>
  </si>
  <si>
    <t>Třebíč</t>
  </si>
  <si>
    <t>Nové Město</t>
  </si>
  <si>
    <t>Náklady</t>
  </si>
  <si>
    <t>Výnosy</t>
  </si>
  <si>
    <t>a) výnosy od zdravotních pojišťoven</t>
  </si>
  <si>
    <t>Název</t>
  </si>
  <si>
    <t>Všeobecná ZP</t>
  </si>
  <si>
    <t>Vojenská ZP</t>
  </si>
  <si>
    <t>Oborová ZP</t>
  </si>
  <si>
    <t>ZP Škoda</t>
  </si>
  <si>
    <t>ZP MV ČR</t>
  </si>
  <si>
    <t>Revírní bratrská ZP</t>
  </si>
  <si>
    <t>ZP METAL-ALIANCE</t>
  </si>
  <si>
    <t>ostatní ZP</t>
  </si>
  <si>
    <t>Nové Město na Moravě</t>
  </si>
  <si>
    <t>sestra + pojištění</t>
  </si>
  <si>
    <t>nájemné</t>
  </si>
  <si>
    <t>příkazní smlouvy</t>
  </si>
  <si>
    <t>LSPP</t>
  </si>
  <si>
    <t>akreditace</t>
  </si>
  <si>
    <t>mzdy</t>
  </si>
  <si>
    <t>Energie</t>
  </si>
  <si>
    <t>Odpisy</t>
  </si>
  <si>
    <t>Služby</t>
  </si>
  <si>
    <t>Materiálové náklady</t>
  </si>
  <si>
    <t>Spotřeba materiálu /úč. 501/</t>
  </si>
  <si>
    <t xml:space="preserve">   Drobný dlouhodobý hmotný majetek</t>
  </si>
  <si>
    <t xml:space="preserve">   PHM</t>
  </si>
  <si>
    <t>Osobní náklady</t>
  </si>
  <si>
    <t>Vybrané výnosy</t>
  </si>
  <si>
    <t>Vybrané náklady</t>
  </si>
  <si>
    <t>Hutnická ZP (od r. 2010 - Průmyslová ZP)</t>
  </si>
  <si>
    <t xml:space="preserve">   Spotřeba léčiv</t>
  </si>
  <si>
    <t xml:space="preserve">   Spotřeba SZM</t>
  </si>
  <si>
    <t xml:space="preserve">   z toho RTG materiál, filmy, chemikálie</t>
  </si>
  <si>
    <t xml:space="preserve">   z toho laboratorní materiál</t>
  </si>
  <si>
    <t xml:space="preserve">   z toho implantáty</t>
  </si>
  <si>
    <t xml:space="preserve">   z toho obvazový materiál</t>
  </si>
  <si>
    <t xml:space="preserve">   z toho šicí materiál</t>
  </si>
  <si>
    <t xml:space="preserve">   Spotřeba prádla a OOPP</t>
  </si>
  <si>
    <t xml:space="preserve">   Spotřeba všeobecného materiálu</t>
  </si>
  <si>
    <t xml:space="preserve">   z toho materiál na údržbu</t>
  </si>
  <si>
    <t xml:space="preserve">   Spotřeba knih, učebnic, pomůcek pro výuku</t>
  </si>
  <si>
    <t>a) spotřeba materiálu</t>
  </si>
  <si>
    <t>b) spotřeba energie</t>
  </si>
  <si>
    <t>c) odpisy</t>
  </si>
  <si>
    <t>d) služby</t>
  </si>
  <si>
    <t>e) osobní náklady</t>
  </si>
  <si>
    <t>Náklady (v tis. Kč)</t>
  </si>
  <si>
    <t>Výnosy (v tis. Kč)</t>
  </si>
  <si>
    <t>Výnosy od zdravotních pojišťoven (v tis. Kč)</t>
  </si>
  <si>
    <t>Spotřeba materiálu (v tis. Kč)</t>
  </si>
  <si>
    <t>Energie (v tis. Kč)</t>
  </si>
  <si>
    <t>Odpisy (v tis. Kč)</t>
  </si>
  <si>
    <t>Služby (v tis. Kč)</t>
  </si>
  <si>
    <t>Osobní náklady (v tis. Kč)</t>
  </si>
  <si>
    <t>ÚDAJE V TIS. KČ</t>
  </si>
  <si>
    <t>Dětské centrum Jihlava</t>
  </si>
  <si>
    <t>Dětský domov Kamenice n L.</t>
  </si>
  <si>
    <t>ZZS KV</t>
  </si>
  <si>
    <t>Výsledek hospodaření</t>
  </si>
  <si>
    <t>Dětské centrum</t>
  </si>
  <si>
    <t>Dětský domov</t>
  </si>
  <si>
    <t>celkem ZZ</t>
  </si>
  <si>
    <t>Zdravotnické zařízení</t>
  </si>
  <si>
    <t>Výsledek hospodaření (v tis. Kč)</t>
  </si>
  <si>
    <t>Skutečnost 2010</t>
  </si>
  <si>
    <t>1. verze FP 2011</t>
  </si>
  <si>
    <t>2. verze FP 2011</t>
  </si>
  <si>
    <t>b) transfery</t>
  </si>
  <si>
    <t>Transfery (v tis. Kč)</t>
  </si>
  <si>
    <t>% podíl z výnosů celkem Skuteč. 2010</t>
  </si>
  <si>
    <t>% podíl z výnosů celkem 2. verze FP 2011</t>
  </si>
  <si>
    <t>% podíl z nákladů celkem Skuteč. 2010</t>
  </si>
  <si>
    <t>% podíl z nákladů celkem 2. verze FP 2011</t>
  </si>
  <si>
    <t>podpora vzdělávání</t>
  </si>
  <si>
    <t>sociální lůžka</t>
  </si>
  <si>
    <t>NOR</t>
  </si>
  <si>
    <t>standard ICT</t>
  </si>
  <si>
    <t>semináře + konference</t>
  </si>
  <si>
    <t>národní program zdraví</t>
  </si>
  <si>
    <t>provozní tran. od zřizovatele - prodej majetku</t>
  </si>
  <si>
    <t>specializační vzdělávání zdravot. pracovníků</t>
  </si>
  <si>
    <t>realizace zdravot. vzdělávacího programu</t>
  </si>
  <si>
    <t>provozní transfery: z jiného ÚR</t>
  </si>
  <si>
    <t>jiné transfery</t>
  </si>
  <si>
    <t>ZP Média</t>
  </si>
  <si>
    <t>Česká národní ZP</t>
  </si>
  <si>
    <t>příspěvek zřizovatele na provoz</t>
  </si>
  <si>
    <t>příspěvek zřízovatele na provoz</t>
  </si>
  <si>
    <t>Včetně doúhrady výnosů z roku 2009 ve výši 55 659,83.</t>
  </si>
  <si>
    <t xml:space="preserve"> </t>
  </si>
  <si>
    <t xml:space="preserve">provozní transfery: </t>
  </si>
  <si>
    <t>3. verze FP 2011</t>
  </si>
  <si>
    <t>Skut. 2010</t>
  </si>
  <si>
    <t>% podíl z výnosů celkem 3. verze FP 2011</t>
  </si>
  <si>
    <t>Navýšení plateb za lékaře</t>
  </si>
  <si>
    <t>Doplatek lékařům ve výši 14 078.</t>
  </si>
  <si>
    <t>4. verze FP 2011</t>
  </si>
  <si>
    <t>Abs. nárůst (4. verze FP 2011 - Sk 2010)</t>
  </si>
  <si>
    <t>Nárůst % (4. verze FP 2011 / Sk. 2010)</t>
  </si>
  <si>
    <t>Nárůst (4.v.FP 2011 - Skuteč. 2010) - absolutní</t>
  </si>
  <si>
    <t>Nárůst (4. v.FP 2011/Skuteč. 2010) v %</t>
  </si>
  <si>
    <t>Včetně dohadných položek pasivních ve výši 43 500 tis. Kč.</t>
  </si>
  <si>
    <t>SR - KC</t>
  </si>
  <si>
    <t>provozní transfery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</si>
</sst>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#,##0.00_ ;[Red]\-#,##0.00\ "/>
    <numFmt numFmtId="167" formatCode="#,##0.00000_ ;[Red]\-#,##0.00000\ "/>
  </numFmts>
  <fonts count="8">
    <font>
      <sz val="10"/>
      <name val="Arial"/>
      <family val="0"/>
    </font>
    <font>
      <sz val="10"/>
      <name val="Helv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name val="Arial"/>
      <family val="0"/>
    </font>
    <font>
      <i/>
      <sz val="9"/>
      <name val="Arial Narrow"/>
      <family val="2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vertical="center" wrapText="1"/>
    </xf>
    <xf numFmtId="3" fontId="2" fillId="2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10" fontId="3" fillId="0" borderId="21" xfId="0" applyNumberFormat="1" applyFont="1" applyBorder="1" applyAlignment="1">
      <alignment vertical="center" wrapText="1"/>
    </xf>
    <xf numFmtId="10" fontId="3" fillId="0" borderId="9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10" fontId="3" fillId="0" borderId="24" xfId="0" applyNumberFormat="1" applyFont="1" applyBorder="1" applyAlignment="1">
      <alignment vertical="center" wrapText="1"/>
    </xf>
    <xf numFmtId="10" fontId="2" fillId="2" borderId="19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5" fontId="3" fillId="0" borderId="9" xfId="0" applyNumberFormat="1" applyFont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2" borderId="31" xfId="0" applyNumberFormat="1" applyFont="1" applyFill="1" applyBorder="1" applyAlignment="1">
      <alignment vertical="center" wrapText="1"/>
    </xf>
    <xf numFmtId="3" fontId="2" fillId="2" borderId="32" xfId="0" applyNumberFormat="1" applyFont="1" applyFill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2" fillId="2" borderId="33" xfId="0" applyNumberFormat="1" applyFont="1" applyFill="1" applyBorder="1" applyAlignment="1">
      <alignment vertical="center" wrapText="1"/>
    </xf>
    <xf numFmtId="165" fontId="3" fillId="0" borderId="21" xfId="0" applyNumberFormat="1" applyFont="1" applyBorder="1" applyAlignment="1">
      <alignment vertical="center" wrapText="1"/>
    </xf>
    <xf numFmtId="165" fontId="3" fillId="0" borderId="24" xfId="0" applyNumberFormat="1" applyFont="1" applyBorder="1" applyAlignment="1">
      <alignment vertical="center" wrapText="1"/>
    </xf>
    <xf numFmtId="3" fontId="2" fillId="2" borderId="3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3" fillId="0" borderId="23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3" fillId="0" borderId="30" xfId="0" applyNumberFormat="1" applyFont="1" applyBorder="1" applyAlignment="1">
      <alignment vertical="center" wrapText="1"/>
    </xf>
    <xf numFmtId="10" fontId="2" fillId="2" borderId="34" xfId="0" applyNumberFormat="1" applyFont="1" applyFill="1" applyBorder="1" applyAlignment="1">
      <alignment vertical="center" wrapText="1"/>
    </xf>
    <xf numFmtId="165" fontId="3" fillId="0" borderId="22" xfId="0" applyNumberFormat="1" applyFont="1" applyFill="1" applyBorder="1" applyAlignment="1">
      <alignment horizontal="right" vertical="center" wrapText="1"/>
    </xf>
    <xf numFmtId="165" fontId="3" fillId="0" borderId="25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center" wrapText="1"/>
    </xf>
    <xf numFmtId="165" fontId="2" fillId="2" borderId="32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3" fillId="0" borderId="35" xfId="0" applyNumberFormat="1" applyFont="1" applyFill="1" applyBorder="1" applyAlignment="1">
      <alignment horizontal="right" vertical="center" wrapText="1"/>
    </xf>
    <xf numFmtId="165" fontId="3" fillId="0" borderId="27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2" fillId="2" borderId="34" xfId="0" applyNumberFormat="1" applyFont="1" applyFill="1" applyBorder="1" applyAlignment="1">
      <alignment vertical="center" wrapText="1"/>
    </xf>
    <xf numFmtId="165" fontId="2" fillId="2" borderId="37" xfId="0" applyNumberFormat="1" applyFont="1" applyFill="1" applyBorder="1" applyAlignment="1">
      <alignment vertical="center" wrapText="1"/>
    </xf>
    <xf numFmtId="10" fontId="3" fillId="0" borderId="25" xfId="0" applyNumberFormat="1" applyFont="1" applyBorder="1" applyAlignment="1">
      <alignment vertical="center" wrapText="1"/>
    </xf>
    <xf numFmtId="10" fontId="3" fillId="0" borderId="22" xfId="0" applyNumberFormat="1" applyFont="1" applyFill="1" applyBorder="1" applyAlignment="1">
      <alignment vertical="center" wrapText="1"/>
    </xf>
    <xf numFmtId="10" fontId="3" fillId="0" borderId="21" xfId="0" applyNumberFormat="1" applyFont="1" applyFill="1" applyBorder="1" applyAlignment="1">
      <alignment vertical="center" wrapText="1"/>
    </xf>
    <xf numFmtId="10" fontId="3" fillId="0" borderId="10" xfId="0" applyNumberFormat="1" applyFont="1" applyBorder="1" applyAlignment="1">
      <alignment vertical="center" wrapText="1"/>
    </xf>
    <xf numFmtId="10" fontId="3" fillId="0" borderId="7" xfId="0" applyNumberFormat="1" applyFont="1" applyFill="1" applyBorder="1" applyAlignment="1">
      <alignment vertical="center" wrapText="1"/>
    </xf>
    <xf numFmtId="10" fontId="3" fillId="0" borderId="9" xfId="0" applyNumberFormat="1" applyFont="1" applyFill="1" applyBorder="1" applyAlignment="1">
      <alignment vertical="center" wrapText="1"/>
    </xf>
    <xf numFmtId="10" fontId="3" fillId="0" borderId="30" xfId="0" applyNumberFormat="1" applyFont="1" applyBorder="1" applyAlignment="1">
      <alignment vertical="center" wrapText="1"/>
    </xf>
    <xf numFmtId="10" fontId="2" fillId="2" borderId="17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3" fontId="3" fillId="0" borderId="38" xfId="0" applyNumberFormat="1" applyFont="1" applyBorder="1" applyAlignment="1">
      <alignment vertical="center" wrapText="1"/>
    </xf>
    <xf numFmtId="3" fontId="3" fillId="0" borderId="39" xfId="0" applyNumberFormat="1" applyFont="1" applyBorder="1" applyAlignment="1">
      <alignment vertical="center" wrapText="1"/>
    </xf>
    <xf numFmtId="3" fontId="3" fillId="0" borderId="6" xfId="0" applyNumberFormat="1" applyFont="1" applyBorder="1" applyAlignment="1" applyProtection="1">
      <alignment/>
      <protection locked="0"/>
    </xf>
    <xf numFmtId="3" fontId="3" fillId="0" borderId="7" xfId="0" applyNumberFormat="1" applyFont="1" applyFill="1" applyBorder="1" applyAlignment="1" applyProtection="1">
      <alignment/>
      <protection locked="0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3" fillId="0" borderId="9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vertical="center" wrapText="1"/>
    </xf>
    <xf numFmtId="165" fontId="3" fillId="0" borderId="23" xfId="0" applyNumberFormat="1" applyFont="1" applyFill="1" applyBorder="1" applyAlignment="1">
      <alignment vertical="center" wrapText="1"/>
    </xf>
    <xf numFmtId="165" fontId="3" fillId="0" borderId="24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4" fillId="0" borderId="8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vertical="center" wrapText="1"/>
    </xf>
    <xf numFmtId="165" fontId="3" fillId="0" borderId="39" xfId="0" applyNumberFormat="1" applyFont="1" applyFill="1" applyBorder="1" applyAlignment="1">
      <alignment vertical="center" wrapText="1"/>
    </xf>
    <xf numFmtId="165" fontId="2" fillId="0" borderId="17" xfId="0" applyNumberFormat="1" applyFont="1" applyFill="1" applyBorder="1" applyAlignment="1">
      <alignment vertical="center" wrapText="1"/>
    </xf>
    <xf numFmtId="165" fontId="2" fillId="0" borderId="20" xfId="0" applyNumberFormat="1" applyFont="1" applyFill="1" applyBorder="1" applyAlignment="1">
      <alignment vertical="center" wrapText="1"/>
    </xf>
    <xf numFmtId="165" fontId="2" fillId="0" borderId="19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3" fontId="3" fillId="4" borderId="12" xfId="0" applyNumberFormat="1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3" fontId="3" fillId="0" borderId="1" xfId="0" applyNumberFormat="1" applyFont="1" applyBorder="1" applyAlignment="1" applyProtection="1">
      <alignment/>
      <protection locked="0"/>
    </xf>
    <xf numFmtId="165" fontId="2" fillId="2" borderId="42" xfId="0" applyNumberFormat="1" applyFont="1" applyFill="1" applyBorder="1" applyAlignment="1">
      <alignment vertical="center" wrapText="1"/>
    </xf>
    <xf numFmtId="10" fontId="3" fillId="0" borderId="5" xfId="0" applyNumberFormat="1" applyFont="1" applyFill="1" applyBorder="1" applyAlignment="1">
      <alignment horizontal="right" vertical="center" wrapText="1"/>
    </xf>
    <xf numFmtId="10" fontId="3" fillId="0" borderId="9" xfId="0" applyNumberFormat="1" applyFont="1" applyFill="1" applyBorder="1" applyAlignment="1">
      <alignment horizontal="right" vertical="center" wrapText="1"/>
    </xf>
    <xf numFmtId="10" fontId="3" fillId="0" borderId="24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/>
    </xf>
    <xf numFmtId="3" fontId="2" fillId="2" borderId="4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165" fontId="2" fillId="0" borderId="18" xfId="0" applyNumberFormat="1" applyFont="1" applyFill="1" applyBorder="1" applyAlignment="1">
      <alignment vertical="center" wrapText="1"/>
    </xf>
    <xf numFmtId="3" fontId="2" fillId="2" borderId="42" xfId="0" applyNumberFormat="1" applyFont="1" applyFill="1" applyBorder="1" applyAlignment="1">
      <alignment vertical="center" wrapText="1"/>
    </xf>
    <xf numFmtId="165" fontId="3" fillId="0" borderId="8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1" xfId="19" applyFont="1" applyBorder="1" applyAlignment="1">
      <alignment vertical="center" wrapText="1"/>
      <protection/>
    </xf>
    <xf numFmtId="0" fontId="3" fillId="0" borderId="2" xfId="19" applyFont="1" applyBorder="1" applyAlignment="1">
      <alignment vertical="center" wrapText="1"/>
      <protection/>
    </xf>
    <xf numFmtId="0" fontId="3" fillId="0" borderId="11" xfId="19" applyFont="1" applyBorder="1" applyAlignment="1">
      <alignment vertical="center" wrapText="1"/>
      <protection/>
    </xf>
    <xf numFmtId="0" fontId="2" fillId="2" borderId="16" xfId="19" applyFont="1" applyFill="1" applyBorder="1" applyAlignment="1">
      <alignment vertical="center" wrapText="1"/>
      <protection/>
    </xf>
    <xf numFmtId="3" fontId="3" fillId="0" borderId="8" xfId="19" applyNumberFormat="1" applyFont="1" applyFill="1" applyBorder="1" applyProtection="1">
      <alignment/>
      <protection locked="0"/>
    </xf>
    <xf numFmtId="3" fontId="3" fillId="0" borderId="7" xfId="19" applyNumberFormat="1" applyFont="1" applyFill="1" applyBorder="1" applyProtection="1">
      <alignment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3" xfId="19" applyNumberFormat="1" applyFont="1" applyFill="1" applyBorder="1" applyProtection="1">
      <alignment/>
      <protection locked="0"/>
    </xf>
    <xf numFmtId="3" fontId="3" fillId="0" borderId="8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3" fontId="3" fillId="0" borderId="4" xfId="19" applyNumberFormat="1" applyFont="1" applyFill="1" applyBorder="1" applyProtection="1">
      <alignment/>
      <protection locked="0"/>
    </xf>
    <xf numFmtId="3" fontId="3" fillId="0" borderId="6" xfId="19" applyNumberFormat="1" applyFont="1" applyFill="1" applyBorder="1" applyProtection="1">
      <alignment/>
      <protection locked="0"/>
    </xf>
    <xf numFmtId="3" fontId="3" fillId="0" borderId="10" xfId="19" applyNumberFormat="1" applyFont="1" applyFill="1" applyBorder="1" applyProtection="1">
      <alignment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65" fontId="3" fillId="0" borderId="22" xfId="0" applyNumberFormat="1" applyFont="1" applyBorder="1" applyAlignment="1">
      <alignment vertical="center" wrapText="1"/>
    </xf>
    <xf numFmtId="165" fontId="3" fillId="0" borderId="38" xfId="0" applyNumberFormat="1" applyFont="1" applyBorder="1" applyAlignment="1">
      <alignment vertical="center" wrapText="1"/>
    </xf>
    <xf numFmtId="165" fontId="3" fillId="0" borderId="39" xfId="0" applyNumberFormat="1" applyFont="1" applyBorder="1" applyAlignment="1">
      <alignment vertical="center" wrapText="1"/>
    </xf>
    <xf numFmtId="10" fontId="3" fillId="0" borderId="5" xfId="0" applyNumberFormat="1" applyFont="1" applyBorder="1" applyAlignment="1">
      <alignment vertical="center" wrapText="1"/>
    </xf>
    <xf numFmtId="3" fontId="3" fillId="5" borderId="15" xfId="0" applyNumberFormat="1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3" fontId="3" fillId="0" borderId="5" xfId="0" applyNumberFormat="1" applyFont="1" applyBorder="1" applyAlignment="1" applyProtection="1">
      <alignment/>
      <protection locked="0"/>
    </xf>
    <xf numFmtId="3" fontId="3" fillId="5" borderId="9" xfId="0" applyNumberFormat="1" applyFont="1" applyFill="1" applyBorder="1" applyAlignment="1">
      <alignment vertical="center" wrapText="1"/>
    </xf>
    <xf numFmtId="165" fontId="2" fillId="0" borderId="19" xfId="0" applyNumberFormat="1" applyFont="1" applyBorder="1" applyAlignment="1">
      <alignment vertical="center" wrapText="1"/>
    </xf>
    <xf numFmtId="165" fontId="3" fillId="0" borderId="30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3" fontId="2" fillId="2" borderId="33" xfId="0" applyNumberFormat="1" applyFont="1" applyFill="1" applyBorder="1" applyAlignment="1">
      <alignment vertical="center" wrapText="1"/>
    </xf>
    <xf numFmtId="165" fontId="3" fillId="0" borderId="25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165" fontId="3" fillId="0" borderId="34" xfId="0" applyNumberFormat="1" applyFont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 wrapText="1"/>
    </xf>
    <xf numFmtId="3" fontId="3" fillId="3" borderId="25" xfId="0" applyNumberFormat="1" applyFont="1" applyFill="1" applyBorder="1" applyAlignment="1">
      <alignment vertical="center" wrapText="1"/>
    </xf>
    <xf numFmtId="3" fontId="3" fillId="0" borderId="5" xfId="19" applyNumberFormat="1" applyFont="1" applyFill="1" applyBorder="1" applyProtection="1">
      <alignment/>
      <protection locked="0"/>
    </xf>
    <xf numFmtId="3" fontId="3" fillId="0" borderId="9" xfId="19" applyNumberFormat="1" applyFont="1" applyFill="1" applyBorder="1" applyProtection="1">
      <alignment/>
      <protection locked="0"/>
    </xf>
    <xf numFmtId="0" fontId="3" fillId="0" borderId="5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vertical="center" wrapText="1"/>
    </xf>
    <xf numFmtId="165" fontId="2" fillId="0" borderId="20" xfId="0" applyNumberFormat="1" applyFont="1" applyBorder="1" applyAlignment="1">
      <alignment vertical="center" wrapText="1"/>
    </xf>
    <xf numFmtId="165" fontId="3" fillId="0" borderId="22" xfId="0" applyNumberFormat="1" applyFont="1" applyFill="1" applyBorder="1" applyAlignment="1">
      <alignment vertical="center" wrapText="1"/>
    </xf>
    <xf numFmtId="165" fontId="3" fillId="0" borderId="38" xfId="0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horizontal="right" vertical="center" wrapText="1"/>
    </xf>
    <xf numFmtId="165" fontId="3" fillId="0" borderId="25" xfId="0" applyNumberFormat="1" applyFont="1" applyFill="1" applyBorder="1" applyAlignment="1">
      <alignment vertical="center" wrapText="1"/>
    </xf>
    <xf numFmtId="165" fontId="3" fillId="0" borderId="30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vertical="center" wrapText="1"/>
    </xf>
    <xf numFmtId="3" fontId="2" fillId="2" borderId="51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165" fontId="3" fillId="0" borderId="54" xfId="0" applyNumberFormat="1" applyFont="1" applyFill="1" applyBorder="1" applyAlignment="1">
      <alignment horizontal="right" vertical="center" wrapText="1"/>
    </xf>
    <xf numFmtId="165" fontId="3" fillId="0" borderId="55" xfId="0" applyNumberFormat="1" applyFont="1" applyFill="1" applyBorder="1" applyAlignment="1">
      <alignment horizontal="right" vertical="center" wrapText="1"/>
    </xf>
    <xf numFmtId="165" fontId="3" fillId="0" borderId="56" xfId="0" applyNumberFormat="1" applyFont="1" applyFill="1" applyBorder="1" applyAlignment="1">
      <alignment horizontal="right" vertical="center" wrapText="1"/>
    </xf>
    <xf numFmtId="165" fontId="2" fillId="2" borderId="53" xfId="0" applyNumberFormat="1" applyFont="1" applyFill="1" applyBorder="1" applyAlignment="1">
      <alignment vertical="center" wrapText="1"/>
    </xf>
    <xf numFmtId="165" fontId="2" fillId="2" borderId="33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3" fontId="3" fillId="3" borderId="21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2" fillId="2" borderId="62" xfId="19" applyFont="1" applyFill="1" applyBorder="1" applyAlignment="1">
      <alignment vertical="center" wrapText="1"/>
      <protection/>
    </xf>
    <xf numFmtId="0" fontId="3" fillId="0" borderId="63" xfId="0" applyFont="1" applyBorder="1" applyAlignment="1">
      <alignment vertical="center" wrapText="1"/>
    </xf>
    <xf numFmtId="0" fontId="2" fillId="2" borderId="63" xfId="19" applyFont="1" applyFill="1" applyBorder="1" applyAlignment="1">
      <alignment vertical="center" wrapText="1"/>
      <protection/>
    </xf>
    <xf numFmtId="0" fontId="2" fillId="2" borderId="35" xfId="0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31" xfId="0" applyNumberFormat="1" applyFont="1" applyFill="1" applyBorder="1" applyAlignment="1">
      <alignment horizontal="center" vertical="center" wrapText="1"/>
    </xf>
    <xf numFmtId="165" fontId="2" fillId="2" borderId="57" xfId="0" applyNumberFormat="1" applyFont="1" applyFill="1" applyBorder="1" applyAlignment="1">
      <alignment horizontal="center" vertical="center" wrapText="1"/>
    </xf>
    <xf numFmtId="0" fontId="2" fillId="2" borderId="58" xfId="19" applyFont="1" applyFill="1" applyBorder="1" applyAlignment="1">
      <alignment vertical="center" wrapText="1"/>
      <protection/>
    </xf>
    <xf numFmtId="0" fontId="2" fillId="2" borderId="36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latby 2009_předpokla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showGridLines="0" tabSelected="1" workbookViewId="0" topLeftCell="A1">
      <selection activeCell="P85" sqref="P85"/>
    </sheetView>
  </sheetViews>
  <sheetFormatPr defaultColWidth="9.140625" defaultRowHeight="12.75"/>
  <cols>
    <col min="1" max="1" width="28.00390625" style="3" customWidth="1"/>
    <col min="2" max="22" width="7.140625" style="3" customWidth="1"/>
    <col min="23" max="23" width="6.57421875" style="3" customWidth="1"/>
    <col min="24" max="24" width="7.28125" style="3" customWidth="1"/>
    <col min="25" max="25" width="6.8515625" style="3" customWidth="1"/>
    <col min="26" max="26" width="6.7109375" style="3" customWidth="1"/>
    <col min="27" max="16384" width="9.140625" style="3" customWidth="1"/>
  </cols>
  <sheetData>
    <row r="1" ht="14.25" thickBot="1">
      <c r="A1" s="23" t="s">
        <v>60</v>
      </c>
    </row>
    <row r="2" spans="1:16" ht="14.25" customHeight="1" thickBot="1">
      <c r="A2" s="245" t="s">
        <v>68</v>
      </c>
      <c r="B2" s="232" t="s">
        <v>6</v>
      </c>
      <c r="C2" s="233"/>
      <c r="D2" s="233"/>
      <c r="E2" s="233"/>
      <c r="F2" s="234"/>
      <c r="G2" s="232" t="s">
        <v>7</v>
      </c>
      <c r="H2" s="233"/>
      <c r="I2" s="233"/>
      <c r="J2" s="233"/>
      <c r="K2" s="234"/>
      <c r="L2" s="232" t="s">
        <v>64</v>
      </c>
      <c r="M2" s="233"/>
      <c r="N2" s="233"/>
      <c r="O2" s="233"/>
      <c r="P2" s="234"/>
    </row>
    <row r="3" spans="1:16" ht="27.75" thickBot="1">
      <c r="A3" s="239"/>
      <c r="B3" s="142" t="s">
        <v>98</v>
      </c>
      <c r="C3" s="143" t="s">
        <v>71</v>
      </c>
      <c r="D3" s="143" t="s">
        <v>72</v>
      </c>
      <c r="E3" s="151" t="s">
        <v>97</v>
      </c>
      <c r="F3" s="151" t="s">
        <v>102</v>
      </c>
      <c r="G3" s="142" t="s">
        <v>98</v>
      </c>
      <c r="H3" s="143" t="s">
        <v>71</v>
      </c>
      <c r="I3" s="143" t="s">
        <v>72</v>
      </c>
      <c r="J3" s="151" t="s">
        <v>97</v>
      </c>
      <c r="K3" s="151" t="s">
        <v>102</v>
      </c>
      <c r="L3" s="180" t="s">
        <v>98</v>
      </c>
      <c r="M3" s="201" t="s">
        <v>71</v>
      </c>
      <c r="N3" s="201" t="s">
        <v>72</v>
      </c>
      <c r="O3" s="202" t="s">
        <v>97</v>
      </c>
      <c r="P3" s="199" t="s">
        <v>102</v>
      </c>
    </row>
    <row r="4" spans="1:16" s="40" customFormat="1" ht="13.5">
      <c r="A4" s="53" t="s">
        <v>61</v>
      </c>
      <c r="B4" s="63">
        <v>17965</v>
      </c>
      <c r="C4" s="194">
        <v>18444</v>
      </c>
      <c r="D4" s="194">
        <v>18160</v>
      </c>
      <c r="E4" s="64">
        <v>18160</v>
      </c>
      <c r="F4" s="75">
        <v>18160</v>
      </c>
      <c r="G4" s="89">
        <v>17965</v>
      </c>
      <c r="H4" s="91">
        <v>17070</v>
      </c>
      <c r="I4" s="91">
        <v>17121</v>
      </c>
      <c r="J4" s="92">
        <v>17121</v>
      </c>
      <c r="K4" s="90">
        <v>17899.216</v>
      </c>
      <c r="L4" s="183">
        <f>G4-B4</f>
        <v>0</v>
      </c>
      <c r="M4" s="184">
        <f>H4-C4</f>
        <v>-1374</v>
      </c>
      <c r="N4" s="184">
        <f>I4-D4</f>
        <v>-1039</v>
      </c>
      <c r="O4" s="196">
        <f>J4-E4</f>
        <v>-1039</v>
      </c>
      <c r="P4" s="219">
        <f>K4-F4</f>
        <v>-260.78399999999965</v>
      </c>
    </row>
    <row r="5" spans="1:16" s="40" customFormat="1" ht="13.5">
      <c r="A5" s="53" t="s">
        <v>62</v>
      </c>
      <c r="B5" s="65">
        <v>11880.08</v>
      </c>
      <c r="C5" s="107">
        <v>11478</v>
      </c>
      <c r="D5" s="107">
        <v>11175</v>
      </c>
      <c r="E5" s="66">
        <v>11175</v>
      </c>
      <c r="F5" s="193">
        <v>11175</v>
      </c>
      <c r="G5" s="65">
        <v>12281.5</v>
      </c>
      <c r="H5" s="107">
        <v>10645</v>
      </c>
      <c r="I5" s="107">
        <v>10726</v>
      </c>
      <c r="J5" s="66">
        <v>10985</v>
      </c>
      <c r="K5" s="193">
        <v>11175</v>
      </c>
      <c r="L5" s="12">
        <f aca="true" t="shared" si="0" ref="L5:N11">G5-B5</f>
        <v>401.4200000000001</v>
      </c>
      <c r="M5" s="141">
        <f t="shared" si="0"/>
        <v>-833</v>
      </c>
      <c r="N5" s="141">
        <f t="shared" si="0"/>
        <v>-449</v>
      </c>
      <c r="O5" s="197">
        <f aca="true" t="shared" si="1" ref="O5:O11">J5-E5</f>
        <v>-190</v>
      </c>
      <c r="P5" s="100">
        <f aca="true" t="shared" si="2" ref="P5:P11">K5-F5</f>
        <v>0</v>
      </c>
    </row>
    <row r="6" spans="1:16" ht="13.5">
      <c r="A6" s="1" t="s">
        <v>1</v>
      </c>
      <c r="B6" s="8">
        <v>767926.59</v>
      </c>
      <c r="C6" s="9">
        <v>775373</v>
      </c>
      <c r="D6" s="9">
        <v>790972</v>
      </c>
      <c r="E6" s="11">
        <v>789152</v>
      </c>
      <c r="F6" s="10">
        <v>789400</v>
      </c>
      <c r="G6" s="8">
        <v>772051.45</v>
      </c>
      <c r="H6" s="9">
        <v>741168.67</v>
      </c>
      <c r="I6" s="9">
        <v>755510</v>
      </c>
      <c r="J6" s="11">
        <v>768059.083</v>
      </c>
      <c r="K6" s="10">
        <v>774563.044</v>
      </c>
      <c r="L6" s="12">
        <f t="shared" si="0"/>
        <v>4124.859999999986</v>
      </c>
      <c r="M6" s="141">
        <f t="shared" si="0"/>
        <v>-34204.32999999996</v>
      </c>
      <c r="N6" s="141">
        <f t="shared" si="0"/>
        <v>-35462</v>
      </c>
      <c r="O6" s="197">
        <f t="shared" si="1"/>
        <v>-21092.917000000016</v>
      </c>
      <c r="P6" s="100">
        <f t="shared" si="2"/>
        <v>-14836.956000000006</v>
      </c>
    </row>
    <row r="7" spans="1:16" ht="13.5">
      <c r="A7" s="2" t="s">
        <v>2</v>
      </c>
      <c r="B7" s="8">
        <v>1127247.71039</v>
      </c>
      <c r="C7" s="9">
        <v>1102588</v>
      </c>
      <c r="D7" s="9">
        <v>1142135.623595872</v>
      </c>
      <c r="E7" s="11">
        <v>1142137.623595872</v>
      </c>
      <c r="F7" s="10">
        <v>1129914.018</v>
      </c>
      <c r="G7" s="96">
        <v>1154659.3255999996</v>
      </c>
      <c r="H7" s="9">
        <v>1055587.519928</v>
      </c>
      <c r="I7" s="9">
        <v>1108067.2187354006</v>
      </c>
      <c r="J7" s="11">
        <v>1110421.1907354004</v>
      </c>
      <c r="K7" s="10">
        <v>1129914.0263962003</v>
      </c>
      <c r="L7" s="12">
        <f t="shared" si="0"/>
        <v>27411.615209999727</v>
      </c>
      <c r="M7" s="141">
        <f t="shared" si="0"/>
        <v>-47000.480072000064</v>
      </c>
      <c r="N7" s="141">
        <f t="shared" si="0"/>
        <v>-34068.404860471375</v>
      </c>
      <c r="O7" s="197">
        <f t="shared" si="1"/>
        <v>-31716.43286047154</v>
      </c>
      <c r="P7" s="100">
        <f t="shared" si="2"/>
        <v>0.008396200370043516</v>
      </c>
    </row>
    <row r="8" spans="1:16" ht="13.5">
      <c r="A8" s="2" t="s">
        <v>5</v>
      </c>
      <c r="B8" s="8">
        <v>696092</v>
      </c>
      <c r="C8" s="9">
        <v>707073</v>
      </c>
      <c r="D8" s="9">
        <v>706413</v>
      </c>
      <c r="E8" s="11">
        <v>706947</v>
      </c>
      <c r="F8" s="10">
        <v>706947</v>
      </c>
      <c r="G8" s="8">
        <v>696629.894</v>
      </c>
      <c r="H8" s="9">
        <v>673707.328</v>
      </c>
      <c r="I8" s="9">
        <v>699782.8798</v>
      </c>
      <c r="J8" s="11">
        <v>700316.8798</v>
      </c>
      <c r="K8" s="10">
        <v>700616.3818</v>
      </c>
      <c r="L8" s="12">
        <f t="shared" si="0"/>
        <v>537.8939999999711</v>
      </c>
      <c r="M8" s="141">
        <f t="shared" si="0"/>
        <v>-33365.67200000002</v>
      </c>
      <c r="N8" s="141">
        <f t="shared" si="0"/>
        <v>-6630.120200000005</v>
      </c>
      <c r="O8" s="197">
        <f t="shared" si="1"/>
        <v>-6630.120200000005</v>
      </c>
      <c r="P8" s="100">
        <f t="shared" si="2"/>
        <v>-6330.618200000026</v>
      </c>
    </row>
    <row r="9" spans="1:16" ht="13.5">
      <c r="A9" s="2" t="s">
        <v>3</v>
      </c>
      <c r="B9" s="8">
        <v>535173.0749799999</v>
      </c>
      <c r="C9" s="9">
        <v>514171.84</v>
      </c>
      <c r="D9" s="9">
        <v>521474</v>
      </c>
      <c r="E9" s="11">
        <v>521974</v>
      </c>
      <c r="F9" s="10">
        <v>507072</v>
      </c>
      <c r="G9" s="8">
        <v>517016.22225999983</v>
      </c>
      <c r="H9" s="9">
        <v>491459.52</v>
      </c>
      <c r="I9" s="9">
        <v>509614.3990000001</v>
      </c>
      <c r="J9" s="11">
        <v>509614.39900000003</v>
      </c>
      <c r="K9" s="10">
        <v>503101.4380000001</v>
      </c>
      <c r="L9" s="12">
        <f t="shared" si="0"/>
        <v>-18156.852720000083</v>
      </c>
      <c r="M9" s="141">
        <f t="shared" si="0"/>
        <v>-22712.320000000007</v>
      </c>
      <c r="N9" s="141">
        <f t="shared" si="0"/>
        <v>-11859.600999999908</v>
      </c>
      <c r="O9" s="197">
        <f t="shared" si="1"/>
        <v>-12359.600999999966</v>
      </c>
      <c r="P9" s="100">
        <f t="shared" si="2"/>
        <v>-3970.561999999918</v>
      </c>
    </row>
    <row r="10" spans="1:16" ht="13.5">
      <c r="A10" s="13" t="s">
        <v>4</v>
      </c>
      <c r="B10" s="8">
        <v>714988.9409299999</v>
      </c>
      <c r="C10" s="9">
        <v>692571.7252999999</v>
      </c>
      <c r="D10" s="9">
        <v>710046.575</v>
      </c>
      <c r="E10" s="11">
        <v>710104.23146</v>
      </c>
      <c r="F10" s="10">
        <v>696572.10716</v>
      </c>
      <c r="G10" s="8">
        <v>709177.6182799999</v>
      </c>
      <c r="H10" s="9">
        <v>688571.4520409998</v>
      </c>
      <c r="I10" s="9">
        <v>707982.4461649999</v>
      </c>
      <c r="J10" s="11">
        <v>710104.2321649998</v>
      </c>
      <c r="K10" s="10">
        <v>696680.1071649998</v>
      </c>
      <c r="L10" s="12">
        <f t="shared" si="0"/>
        <v>-5811.322649999987</v>
      </c>
      <c r="M10" s="141">
        <f t="shared" si="0"/>
        <v>-4000.273259000154</v>
      </c>
      <c r="N10" s="141">
        <f t="shared" si="0"/>
        <v>-2064.1288350000978</v>
      </c>
      <c r="O10" s="197">
        <f t="shared" si="1"/>
        <v>0.0007049997802823782</v>
      </c>
      <c r="P10" s="100">
        <f t="shared" si="2"/>
        <v>108.00000499980524</v>
      </c>
    </row>
    <row r="11" spans="1:16" ht="14.25" thickBot="1">
      <c r="A11" s="13" t="s">
        <v>63</v>
      </c>
      <c r="B11" s="28">
        <v>248104.24</v>
      </c>
      <c r="C11" s="94">
        <v>262012</v>
      </c>
      <c r="D11" s="94">
        <v>266933.5</v>
      </c>
      <c r="E11" s="44">
        <v>266933.5</v>
      </c>
      <c r="F11" s="49">
        <v>264892.5</v>
      </c>
      <c r="G11" s="28">
        <v>248104.24</v>
      </c>
      <c r="H11" s="94">
        <v>235604</v>
      </c>
      <c r="I11" s="94">
        <v>236578</v>
      </c>
      <c r="J11" s="44">
        <v>236578</v>
      </c>
      <c r="K11" s="49">
        <f>252573+49</f>
        <v>252622</v>
      </c>
      <c r="L11" s="59">
        <f t="shared" si="0"/>
        <v>0</v>
      </c>
      <c r="M11" s="185">
        <f t="shared" si="0"/>
        <v>-26408</v>
      </c>
      <c r="N11" s="185">
        <f t="shared" si="0"/>
        <v>-30355.5</v>
      </c>
      <c r="O11" s="198">
        <f t="shared" si="1"/>
        <v>-30355.5</v>
      </c>
      <c r="P11" s="56">
        <f t="shared" si="2"/>
        <v>-12270.5</v>
      </c>
    </row>
    <row r="12" spans="1:16" s="23" customFormat="1" ht="14.25" thickBot="1">
      <c r="A12" s="18" t="s">
        <v>0</v>
      </c>
      <c r="B12" s="48">
        <f aca="true" t="shared" si="3" ref="B12:N12">SUM(B4:B11)</f>
        <v>4119377.6362999994</v>
      </c>
      <c r="C12" s="140">
        <f>SUM(C4:C11)</f>
        <v>4083711.5653</v>
      </c>
      <c r="D12" s="140">
        <f>SUM(D4:D11)</f>
        <v>4167309.698595872</v>
      </c>
      <c r="E12" s="57">
        <f>SUM(E4:E11)</f>
        <v>4166583.355055872</v>
      </c>
      <c r="F12" s="57">
        <f>SUM(F4:F11)</f>
        <v>4124132.6251600003</v>
      </c>
      <c r="G12" s="48">
        <f t="shared" si="3"/>
        <v>4127885.250139999</v>
      </c>
      <c r="H12" s="140">
        <f t="shared" si="3"/>
        <v>3913813.4899689993</v>
      </c>
      <c r="I12" s="140">
        <f>SUM(I4:I11)</f>
        <v>4045381.943700401</v>
      </c>
      <c r="J12" s="134">
        <f>SUM(J4:J11)</f>
        <v>4063199.7847004007</v>
      </c>
      <c r="K12" s="195">
        <f>SUM(K4:K11)</f>
        <v>4086571.2133612004</v>
      </c>
      <c r="L12" s="70">
        <f t="shared" si="3"/>
        <v>8507.613839999613</v>
      </c>
      <c r="M12" s="128">
        <f t="shared" si="3"/>
        <v>-169898.0753310002</v>
      </c>
      <c r="N12" s="128">
        <f t="shared" si="3"/>
        <v>-121927.75489547139</v>
      </c>
      <c r="O12" s="79">
        <f>SUM(O4:O11)</f>
        <v>-103383.57035547175</v>
      </c>
      <c r="P12" s="228">
        <f>SUM(P4:P11)</f>
        <v>-37561.411798799774</v>
      </c>
    </row>
    <row r="13" ht="12.75" customHeight="1"/>
    <row r="14" ht="13.5">
      <c r="A14" s="23" t="s">
        <v>33</v>
      </c>
    </row>
    <row r="15" ht="14.25" thickBot="1">
      <c r="A15" s="23" t="s">
        <v>8</v>
      </c>
    </row>
    <row r="16" spans="1:21" ht="12" customHeight="1" thickBot="1">
      <c r="A16" s="242" t="s">
        <v>9</v>
      </c>
      <c r="B16" s="232" t="s">
        <v>65</v>
      </c>
      <c r="C16" s="233"/>
      <c r="D16" s="233"/>
      <c r="E16" s="233"/>
      <c r="F16" s="234"/>
      <c r="G16" s="232" t="s">
        <v>66</v>
      </c>
      <c r="H16" s="233"/>
      <c r="I16" s="233"/>
      <c r="J16" s="233"/>
      <c r="K16" s="234"/>
      <c r="L16" s="232" t="s">
        <v>1</v>
      </c>
      <c r="M16" s="233"/>
      <c r="N16" s="233"/>
      <c r="O16" s="233"/>
      <c r="P16" s="234"/>
      <c r="Q16" s="235" t="s">
        <v>2</v>
      </c>
      <c r="R16" s="236"/>
      <c r="S16" s="236"/>
      <c r="T16" s="236"/>
      <c r="U16" s="237"/>
    </row>
    <row r="17" spans="1:21" ht="27.75" thickBot="1">
      <c r="A17" s="243"/>
      <c r="B17" s="142" t="s">
        <v>98</v>
      </c>
      <c r="C17" s="143" t="s">
        <v>71</v>
      </c>
      <c r="D17" s="143" t="s">
        <v>72</v>
      </c>
      <c r="E17" s="151" t="s">
        <v>97</v>
      </c>
      <c r="F17" s="151" t="s">
        <v>102</v>
      </c>
      <c r="G17" s="142" t="s">
        <v>98</v>
      </c>
      <c r="H17" s="143" t="s">
        <v>71</v>
      </c>
      <c r="I17" s="143" t="s">
        <v>72</v>
      </c>
      <c r="J17" s="151" t="s">
        <v>97</v>
      </c>
      <c r="K17" s="151" t="s">
        <v>102</v>
      </c>
      <c r="L17" s="142" t="s">
        <v>98</v>
      </c>
      <c r="M17" s="143" t="s">
        <v>71</v>
      </c>
      <c r="N17" s="143" t="s">
        <v>72</v>
      </c>
      <c r="O17" s="151" t="s">
        <v>97</v>
      </c>
      <c r="P17" s="151" t="s">
        <v>102</v>
      </c>
      <c r="Q17" s="142" t="s">
        <v>98</v>
      </c>
      <c r="R17" s="143" t="s">
        <v>71</v>
      </c>
      <c r="S17" s="143" t="s">
        <v>72</v>
      </c>
      <c r="T17" s="151" t="s">
        <v>97</v>
      </c>
      <c r="U17" s="144" t="s">
        <v>102</v>
      </c>
    </row>
    <row r="18" spans="1:27" ht="13.5">
      <c r="A18" s="145" t="s">
        <v>10</v>
      </c>
      <c r="B18" s="4">
        <v>0</v>
      </c>
      <c r="C18" s="5">
        <v>0</v>
      </c>
      <c r="D18" s="5">
        <v>0</v>
      </c>
      <c r="E18" s="7">
        <f>D18</f>
        <v>0</v>
      </c>
      <c r="F18" s="6">
        <v>0</v>
      </c>
      <c r="G18" s="4">
        <v>0</v>
      </c>
      <c r="H18" s="5">
        <v>0</v>
      </c>
      <c r="I18" s="5">
        <v>0</v>
      </c>
      <c r="J18" s="7">
        <f>I18</f>
        <v>0</v>
      </c>
      <c r="K18" s="6">
        <v>0</v>
      </c>
      <c r="L18" s="154">
        <v>480986.72</v>
      </c>
      <c r="M18" s="5">
        <v>472354.5</v>
      </c>
      <c r="N18" s="5">
        <v>480986.72</v>
      </c>
      <c r="O18" s="7">
        <v>480599.764</v>
      </c>
      <c r="P18" s="6">
        <v>480264.32</v>
      </c>
      <c r="Q18" s="25">
        <v>818577.0166799998</v>
      </c>
      <c r="R18" s="93">
        <v>813816.5213039999</v>
      </c>
      <c r="S18" s="205">
        <v>850041.94</v>
      </c>
      <c r="T18" s="206">
        <v>850041.936949666</v>
      </c>
      <c r="U18" s="231">
        <f>842783.7773276+43500</f>
        <v>886283.7773276</v>
      </c>
      <c r="V18" s="122" t="s">
        <v>107</v>
      </c>
      <c r="W18" s="123"/>
      <c r="X18" s="123"/>
      <c r="Y18" s="123"/>
      <c r="Z18" s="123"/>
      <c r="AA18" s="123"/>
    </row>
    <row r="19" spans="1:21" ht="13.5">
      <c r="A19" s="146" t="s">
        <v>11</v>
      </c>
      <c r="B19" s="8">
        <v>0</v>
      </c>
      <c r="C19" s="9">
        <v>0</v>
      </c>
      <c r="D19" s="9">
        <v>0</v>
      </c>
      <c r="E19" s="11">
        <f>D19</f>
        <v>0</v>
      </c>
      <c r="F19" s="10">
        <v>0</v>
      </c>
      <c r="G19" s="8">
        <v>0</v>
      </c>
      <c r="H19" s="9">
        <v>0</v>
      </c>
      <c r="I19" s="9">
        <v>0</v>
      </c>
      <c r="J19" s="11">
        <f>I19</f>
        <v>0</v>
      </c>
      <c r="K19" s="10">
        <v>0</v>
      </c>
      <c r="L19" s="150">
        <v>26580</v>
      </c>
      <c r="M19" s="9">
        <v>21329</v>
      </c>
      <c r="N19" s="9">
        <v>26580</v>
      </c>
      <c r="O19" s="11">
        <v>26580</v>
      </c>
      <c r="P19" s="10">
        <v>26963.96</v>
      </c>
      <c r="Q19" s="8">
        <v>13717.162829999996</v>
      </c>
      <c r="R19" s="9">
        <v>13643.050595999994</v>
      </c>
      <c r="S19" s="9">
        <v>16680.74025936901</v>
      </c>
      <c r="T19" s="11">
        <v>16680.74025936901</v>
      </c>
      <c r="U19" s="10">
        <v>16489.2558</v>
      </c>
    </row>
    <row r="20" spans="1:21" ht="13.5">
      <c r="A20" s="146" t="s">
        <v>35</v>
      </c>
      <c r="B20" s="8">
        <v>0</v>
      </c>
      <c r="C20" s="9">
        <v>0</v>
      </c>
      <c r="D20" s="9">
        <v>0</v>
      </c>
      <c r="E20" s="11">
        <f aca="true" t="shared" si="4" ref="E20:E27">D20</f>
        <v>0</v>
      </c>
      <c r="F20" s="10">
        <v>0</v>
      </c>
      <c r="G20" s="8">
        <v>0</v>
      </c>
      <c r="H20" s="9">
        <f>SUM(G14)</f>
        <v>0</v>
      </c>
      <c r="I20" s="9">
        <v>0</v>
      </c>
      <c r="J20" s="11">
        <f aca="true" t="shared" si="5" ref="J20:J27">I20</f>
        <v>0</v>
      </c>
      <c r="K20" s="10">
        <v>0</v>
      </c>
      <c r="L20" s="150">
        <v>7881</v>
      </c>
      <c r="M20" s="9">
        <v>7353</v>
      </c>
      <c r="N20" s="9">
        <v>7881</v>
      </c>
      <c r="O20" s="11">
        <v>8709.28</v>
      </c>
      <c r="P20" s="10">
        <v>10609.28</v>
      </c>
      <c r="Q20" s="8">
        <v>15850.172840000007</v>
      </c>
      <c r="R20" s="9">
        <v>14941.41269999999</v>
      </c>
      <c r="S20" s="9">
        <v>20508.752305628142</v>
      </c>
      <c r="T20" s="11">
        <v>20508.752305628142</v>
      </c>
      <c r="U20" s="10">
        <v>20299.46392</v>
      </c>
    </row>
    <row r="21" spans="1:21" ht="13.5">
      <c r="A21" s="146" t="s">
        <v>12</v>
      </c>
      <c r="B21" s="8">
        <v>0</v>
      </c>
      <c r="C21" s="9">
        <v>0</v>
      </c>
      <c r="D21" s="9">
        <v>0</v>
      </c>
      <c r="E21" s="11">
        <f t="shared" si="4"/>
        <v>0</v>
      </c>
      <c r="F21" s="10">
        <v>0</v>
      </c>
      <c r="G21" s="8">
        <v>0</v>
      </c>
      <c r="H21" s="9">
        <v>0</v>
      </c>
      <c r="I21" s="9">
        <v>0</v>
      </c>
      <c r="J21" s="11">
        <f t="shared" si="5"/>
        <v>0</v>
      </c>
      <c r="K21" s="10">
        <v>0</v>
      </c>
      <c r="L21" s="150">
        <v>15323</v>
      </c>
      <c r="M21" s="9">
        <v>15075.56</v>
      </c>
      <c r="N21" s="9">
        <v>15323</v>
      </c>
      <c r="O21" s="11">
        <v>15024.348</v>
      </c>
      <c r="P21" s="10">
        <v>15024.348</v>
      </c>
      <c r="Q21" s="8">
        <v>11218.8094</v>
      </c>
      <c r="R21" s="9">
        <v>11362.021583999993</v>
      </c>
      <c r="S21" s="9">
        <v>8270.943228883181</v>
      </c>
      <c r="T21" s="11">
        <v>8270.943228883181</v>
      </c>
      <c r="U21" s="10">
        <v>8334.4302</v>
      </c>
    </row>
    <row r="22" spans="1:21" ht="13.5">
      <c r="A22" s="146" t="s">
        <v>13</v>
      </c>
      <c r="B22" s="8">
        <v>0</v>
      </c>
      <c r="C22" s="9">
        <v>0</v>
      </c>
      <c r="D22" s="9">
        <v>0</v>
      </c>
      <c r="E22" s="11">
        <f t="shared" si="4"/>
        <v>0</v>
      </c>
      <c r="F22" s="10">
        <v>0</v>
      </c>
      <c r="G22" s="8">
        <v>0</v>
      </c>
      <c r="H22" s="9">
        <v>0</v>
      </c>
      <c r="I22" s="9">
        <v>0</v>
      </c>
      <c r="J22" s="11">
        <f t="shared" si="5"/>
        <v>0</v>
      </c>
      <c r="K22" s="10">
        <v>0</v>
      </c>
      <c r="L22" s="150">
        <v>121</v>
      </c>
      <c r="M22" s="9">
        <v>3</v>
      </c>
      <c r="N22" s="9">
        <v>121</v>
      </c>
      <c r="O22" s="11">
        <v>121</v>
      </c>
      <c r="P22" s="10">
        <v>121</v>
      </c>
      <c r="Q22" s="8">
        <v>0</v>
      </c>
      <c r="R22" s="9">
        <v>3781.925460000002</v>
      </c>
      <c r="S22" s="9">
        <v>0</v>
      </c>
      <c r="T22" s="11">
        <v>2191.8771908224476</v>
      </c>
      <c r="U22" s="10">
        <v>2122</v>
      </c>
    </row>
    <row r="23" spans="1:21" ht="13.5">
      <c r="A23" s="146" t="s">
        <v>14</v>
      </c>
      <c r="B23" s="8">
        <v>0</v>
      </c>
      <c r="C23" s="9">
        <v>0</v>
      </c>
      <c r="D23" s="9">
        <v>0</v>
      </c>
      <c r="E23" s="11">
        <f t="shared" si="4"/>
        <v>0</v>
      </c>
      <c r="F23" s="10">
        <v>0</v>
      </c>
      <c r="G23" s="8">
        <v>0</v>
      </c>
      <c r="H23" s="9">
        <v>0</v>
      </c>
      <c r="I23" s="9">
        <v>0</v>
      </c>
      <c r="J23" s="11">
        <f t="shared" si="5"/>
        <v>0</v>
      </c>
      <c r="K23" s="10">
        <v>0</v>
      </c>
      <c r="L23" s="150">
        <v>39262</v>
      </c>
      <c r="M23" s="9">
        <v>35993.26</v>
      </c>
      <c r="N23" s="9">
        <v>39262</v>
      </c>
      <c r="O23" s="11">
        <v>38494.472</v>
      </c>
      <c r="P23" s="10">
        <v>38494.472</v>
      </c>
      <c r="Q23" s="8">
        <v>33868.53105999998</v>
      </c>
      <c r="R23" s="9">
        <v>33986.613815999975</v>
      </c>
      <c r="S23" s="9">
        <v>37569.341990913825</v>
      </c>
      <c r="T23" s="11">
        <v>37569.341990913825</v>
      </c>
      <c r="U23" s="10">
        <v>37605.61914</v>
      </c>
    </row>
    <row r="24" spans="1:21" ht="13.5">
      <c r="A24" s="146" t="s">
        <v>15</v>
      </c>
      <c r="B24" s="8">
        <v>0</v>
      </c>
      <c r="C24" s="9">
        <v>0</v>
      </c>
      <c r="D24" s="9">
        <v>0</v>
      </c>
      <c r="E24" s="11">
        <f t="shared" si="4"/>
        <v>0</v>
      </c>
      <c r="F24" s="10">
        <v>0</v>
      </c>
      <c r="G24" s="8">
        <v>0</v>
      </c>
      <c r="H24" s="9">
        <v>0</v>
      </c>
      <c r="I24" s="9">
        <v>0</v>
      </c>
      <c r="J24" s="11">
        <f t="shared" si="5"/>
        <v>0</v>
      </c>
      <c r="K24" s="10">
        <v>0</v>
      </c>
      <c r="L24" s="150">
        <v>63</v>
      </c>
      <c r="M24" s="9">
        <v>0</v>
      </c>
      <c r="N24" s="9">
        <v>63</v>
      </c>
      <c r="O24" s="11">
        <v>63</v>
      </c>
      <c r="P24" s="10">
        <v>63</v>
      </c>
      <c r="Q24" s="8">
        <v>216.7502000000001</v>
      </c>
      <c r="R24" s="9">
        <v>113.55016800000003</v>
      </c>
      <c r="S24" s="9">
        <v>196.70993488339096</v>
      </c>
      <c r="T24" s="11">
        <v>196.70993488339096</v>
      </c>
      <c r="U24" s="10">
        <v>191</v>
      </c>
    </row>
    <row r="25" spans="1:21" ht="13.5">
      <c r="A25" s="146" t="s">
        <v>16</v>
      </c>
      <c r="B25" s="8">
        <v>0</v>
      </c>
      <c r="C25" s="9">
        <v>0</v>
      </c>
      <c r="D25" s="9">
        <v>0</v>
      </c>
      <c r="E25" s="11">
        <f t="shared" si="4"/>
        <v>0</v>
      </c>
      <c r="F25" s="10">
        <v>0</v>
      </c>
      <c r="G25" s="8">
        <v>0</v>
      </c>
      <c r="H25" s="9">
        <v>0</v>
      </c>
      <c r="I25" s="9">
        <v>0</v>
      </c>
      <c r="J25" s="11">
        <f t="shared" si="5"/>
        <v>0</v>
      </c>
      <c r="K25" s="10">
        <v>0</v>
      </c>
      <c r="L25" s="150">
        <v>51421</v>
      </c>
      <c r="M25" s="9">
        <v>49102</v>
      </c>
      <c r="N25" s="9">
        <v>51421</v>
      </c>
      <c r="O25" s="11">
        <v>50401.72</v>
      </c>
      <c r="P25" s="10">
        <v>51301.72</v>
      </c>
      <c r="Q25" s="8">
        <v>4318.491840000003</v>
      </c>
      <c r="R25" s="9">
        <v>4247.667635999999</v>
      </c>
      <c r="S25" s="9">
        <v>6128.733297990531</v>
      </c>
      <c r="T25" s="11">
        <v>6128.733297990531</v>
      </c>
      <c r="U25" s="10">
        <v>6634.5848</v>
      </c>
    </row>
    <row r="26" spans="1:21" ht="13.5">
      <c r="A26" s="147" t="s">
        <v>90</v>
      </c>
      <c r="B26" s="8">
        <v>0</v>
      </c>
      <c r="C26" s="9">
        <v>0</v>
      </c>
      <c r="D26" s="9">
        <v>0</v>
      </c>
      <c r="E26" s="11">
        <f t="shared" si="4"/>
        <v>0</v>
      </c>
      <c r="F26" s="10">
        <v>0</v>
      </c>
      <c r="G26" s="8">
        <v>0</v>
      </c>
      <c r="H26" s="9">
        <v>0</v>
      </c>
      <c r="I26" s="9">
        <v>0</v>
      </c>
      <c r="J26" s="11">
        <f t="shared" si="5"/>
        <v>0</v>
      </c>
      <c r="K26" s="10">
        <v>0</v>
      </c>
      <c r="L26" s="150">
        <v>0</v>
      </c>
      <c r="M26" s="9">
        <v>0</v>
      </c>
      <c r="N26" s="9">
        <v>0</v>
      </c>
      <c r="O26" s="11">
        <v>0</v>
      </c>
      <c r="P26" s="10">
        <v>0</v>
      </c>
      <c r="Q26" s="8">
        <v>3395.51</v>
      </c>
      <c r="R26" s="9">
        <v>0</v>
      </c>
      <c r="S26" s="9">
        <v>2191.88</v>
      </c>
      <c r="T26" s="11"/>
      <c r="U26" s="10"/>
    </row>
    <row r="27" spans="1:25" ht="12.75" customHeight="1">
      <c r="A27" s="147" t="s">
        <v>91</v>
      </c>
      <c r="B27" s="8">
        <v>0</v>
      </c>
      <c r="C27" s="9">
        <v>0</v>
      </c>
      <c r="D27" s="9">
        <v>0</v>
      </c>
      <c r="E27" s="11">
        <f t="shared" si="4"/>
        <v>0</v>
      </c>
      <c r="F27" s="10">
        <v>0</v>
      </c>
      <c r="G27" s="8">
        <v>0</v>
      </c>
      <c r="H27" s="9">
        <v>0</v>
      </c>
      <c r="I27" s="9">
        <v>0</v>
      </c>
      <c r="J27" s="11">
        <f t="shared" si="5"/>
        <v>0</v>
      </c>
      <c r="K27" s="10">
        <v>0</v>
      </c>
      <c r="L27" s="150">
        <v>0</v>
      </c>
      <c r="M27" s="9">
        <v>0</v>
      </c>
      <c r="N27" s="9">
        <v>0</v>
      </c>
      <c r="O27" s="11"/>
      <c r="P27" s="10"/>
      <c r="Q27" s="8">
        <v>0</v>
      </c>
      <c r="R27" s="9">
        <v>0</v>
      </c>
      <c r="S27" s="9">
        <v>0</v>
      </c>
      <c r="T27" s="11"/>
      <c r="U27" s="10"/>
      <c r="V27" s="204" t="s">
        <v>100</v>
      </c>
      <c r="W27" s="203"/>
      <c r="X27" s="203"/>
      <c r="Y27" s="203"/>
    </row>
    <row r="28" spans="1:26" ht="14.25" thickBot="1">
      <c r="A28" s="147" t="s">
        <v>17</v>
      </c>
      <c r="B28" s="14">
        <v>0</v>
      </c>
      <c r="C28" s="15">
        <f>SUM(C20)</f>
        <v>0</v>
      </c>
      <c r="D28" s="15">
        <v>0</v>
      </c>
      <c r="E28" s="17">
        <f>D28</f>
        <v>0</v>
      </c>
      <c r="F28" s="16">
        <v>0</v>
      </c>
      <c r="G28" s="14">
        <v>0</v>
      </c>
      <c r="H28" s="15">
        <v>0</v>
      </c>
      <c r="I28" s="15">
        <v>0</v>
      </c>
      <c r="J28" s="17">
        <f>I28</f>
        <v>0</v>
      </c>
      <c r="K28" s="16">
        <v>0</v>
      </c>
      <c r="L28" s="14">
        <v>0</v>
      </c>
      <c r="M28" s="15">
        <f>14.8+3</f>
        <v>17.8</v>
      </c>
      <c r="N28" s="15">
        <v>0</v>
      </c>
      <c r="O28" s="187">
        <v>14080</v>
      </c>
      <c r="P28" s="190">
        <v>14080</v>
      </c>
      <c r="Q28" s="124">
        <v>55822.81</v>
      </c>
      <c r="R28" s="15">
        <v>188.63043600000003</v>
      </c>
      <c r="S28" s="15">
        <v>81.88</v>
      </c>
      <c r="T28" s="17">
        <v>81.88</v>
      </c>
      <c r="U28" s="10">
        <v>80.96720859999999</v>
      </c>
      <c r="V28" s="125" t="s">
        <v>94</v>
      </c>
      <c r="W28" s="126"/>
      <c r="X28" s="126"/>
      <c r="Y28" s="126"/>
      <c r="Z28" s="126"/>
    </row>
    <row r="29" spans="1:21" ht="14.25" thickBot="1">
      <c r="A29" s="148" t="s">
        <v>0</v>
      </c>
      <c r="B29" s="19">
        <f aca="true" t="shared" si="6" ref="B29:S29">SUM(B18:B28)</f>
        <v>0</v>
      </c>
      <c r="C29" s="20">
        <f t="shared" si="6"/>
        <v>0</v>
      </c>
      <c r="D29" s="20">
        <f t="shared" si="6"/>
        <v>0</v>
      </c>
      <c r="E29" s="22">
        <f>SUM(E18:E28)</f>
        <v>0</v>
      </c>
      <c r="F29" s="21">
        <f>SUM(F18:F28)</f>
        <v>0</v>
      </c>
      <c r="G29" s="19">
        <f t="shared" si="6"/>
        <v>0</v>
      </c>
      <c r="H29" s="20">
        <f t="shared" si="6"/>
        <v>0</v>
      </c>
      <c r="I29" s="20">
        <f t="shared" si="6"/>
        <v>0</v>
      </c>
      <c r="J29" s="22">
        <f>SUM(J18:J28)</f>
        <v>0</v>
      </c>
      <c r="K29" s="21">
        <f>SUM(K18:K28)</f>
        <v>0</v>
      </c>
      <c r="L29" s="19">
        <f t="shared" si="6"/>
        <v>621637.72</v>
      </c>
      <c r="M29" s="20">
        <f t="shared" si="6"/>
        <v>601228.12</v>
      </c>
      <c r="N29" s="20">
        <f t="shared" si="6"/>
        <v>621637.72</v>
      </c>
      <c r="O29" s="22">
        <f>SUM(O18:O28)</f>
        <v>634073.584</v>
      </c>
      <c r="P29" s="21">
        <f>SUM(P18:P28)</f>
        <v>636922.1</v>
      </c>
      <c r="Q29" s="19">
        <f t="shared" si="6"/>
        <v>956985.2548499999</v>
      </c>
      <c r="R29" s="20">
        <f t="shared" si="6"/>
        <v>896081.3936999999</v>
      </c>
      <c r="S29" s="20">
        <f t="shared" si="6"/>
        <v>941670.9210176681</v>
      </c>
      <c r="T29" s="22">
        <f>SUM(T18:T28)</f>
        <v>941670.9151581567</v>
      </c>
      <c r="U29" s="230">
        <f>SUM(U18:U28)</f>
        <v>978041.0983962</v>
      </c>
    </row>
    <row r="30" ht="12.75" customHeight="1" thickBot="1"/>
    <row r="31" spans="1:26" ht="13.5" customHeight="1" thickBot="1">
      <c r="A31" s="249" t="s">
        <v>9</v>
      </c>
      <c r="B31" s="232" t="s">
        <v>18</v>
      </c>
      <c r="C31" s="233"/>
      <c r="D31" s="233"/>
      <c r="E31" s="233"/>
      <c r="F31" s="234"/>
      <c r="G31" s="232" t="s">
        <v>3</v>
      </c>
      <c r="H31" s="233"/>
      <c r="I31" s="233"/>
      <c r="J31" s="233"/>
      <c r="K31" s="234"/>
      <c r="L31" s="232" t="s">
        <v>4</v>
      </c>
      <c r="M31" s="233"/>
      <c r="N31" s="233"/>
      <c r="O31" s="233"/>
      <c r="P31" s="234"/>
      <c r="Q31" s="232" t="s">
        <v>63</v>
      </c>
      <c r="R31" s="233"/>
      <c r="S31" s="233"/>
      <c r="T31" s="233"/>
      <c r="U31" s="234"/>
      <c r="V31" s="232" t="s">
        <v>67</v>
      </c>
      <c r="W31" s="233"/>
      <c r="X31" s="233"/>
      <c r="Y31" s="233"/>
      <c r="Z31" s="234"/>
    </row>
    <row r="32" spans="1:26" ht="27" customHeight="1" thickBot="1">
      <c r="A32" s="243"/>
      <c r="B32" s="142" t="s">
        <v>98</v>
      </c>
      <c r="C32" s="143" t="s">
        <v>71</v>
      </c>
      <c r="D32" s="143" t="s">
        <v>72</v>
      </c>
      <c r="E32" s="151" t="s">
        <v>97</v>
      </c>
      <c r="F32" s="151" t="s">
        <v>102</v>
      </c>
      <c r="G32" s="142" t="s">
        <v>98</v>
      </c>
      <c r="H32" s="143" t="s">
        <v>71</v>
      </c>
      <c r="I32" s="143" t="s">
        <v>72</v>
      </c>
      <c r="J32" s="151" t="s">
        <v>97</v>
      </c>
      <c r="K32" s="151" t="s">
        <v>102</v>
      </c>
      <c r="L32" s="142" t="s">
        <v>98</v>
      </c>
      <c r="M32" s="143" t="s">
        <v>71</v>
      </c>
      <c r="N32" s="143" t="s">
        <v>72</v>
      </c>
      <c r="O32" s="151" t="s">
        <v>97</v>
      </c>
      <c r="P32" s="151" t="s">
        <v>102</v>
      </c>
      <c r="Q32" s="142" t="s">
        <v>98</v>
      </c>
      <c r="R32" s="143" t="s">
        <v>71</v>
      </c>
      <c r="S32" s="143" t="s">
        <v>72</v>
      </c>
      <c r="T32" s="151" t="s">
        <v>97</v>
      </c>
      <c r="U32" s="151" t="s">
        <v>102</v>
      </c>
      <c r="V32" s="142" t="s">
        <v>98</v>
      </c>
      <c r="W32" s="143" t="s">
        <v>71</v>
      </c>
      <c r="X32" s="143" t="s">
        <v>72</v>
      </c>
      <c r="Y32" s="151" t="s">
        <v>97</v>
      </c>
      <c r="Z32" s="144" t="s">
        <v>102</v>
      </c>
    </row>
    <row r="33" spans="1:26" ht="13.5">
      <c r="A33" s="145" t="s">
        <v>10</v>
      </c>
      <c r="B33" s="4">
        <v>452195.59</v>
      </c>
      <c r="C33" s="5">
        <v>440062.54</v>
      </c>
      <c r="D33" s="173">
        <v>457229.68</v>
      </c>
      <c r="E33" s="106">
        <v>443151.6782</v>
      </c>
      <c r="F33" s="174">
        <v>443151.6782</v>
      </c>
      <c r="G33" s="4">
        <v>355050.31388</v>
      </c>
      <c r="H33" s="5">
        <v>353914.3</v>
      </c>
      <c r="I33" s="159">
        <v>362724.76</v>
      </c>
      <c r="J33" s="160">
        <v>362724.76</v>
      </c>
      <c r="K33" s="207">
        <v>362724.76</v>
      </c>
      <c r="L33" s="4">
        <v>494667.83357</v>
      </c>
      <c r="M33" s="5">
        <v>497853.27209999994</v>
      </c>
      <c r="N33" s="5">
        <v>506027.87102</v>
      </c>
      <c r="O33" s="7">
        <v>506027.87102</v>
      </c>
      <c r="P33" s="6">
        <v>510027.87102</v>
      </c>
      <c r="Q33" s="4">
        <v>74641.32</v>
      </c>
      <c r="R33" s="5">
        <v>74700</v>
      </c>
      <c r="S33" s="5">
        <v>75000</v>
      </c>
      <c r="T33" s="7">
        <v>75000</v>
      </c>
      <c r="U33" s="6">
        <v>74000</v>
      </c>
      <c r="V33" s="25">
        <f aca="true" t="shared" si="7" ref="V33:V43">SUM(B18,G18,L18,Q18,B33,G33,L33,Q33)</f>
        <v>2676118.79413</v>
      </c>
      <c r="W33" s="93">
        <f aca="true" t="shared" si="8" ref="W33:W43">SUM(C18,H18,M18,R18,C33,H33,M33,R33)</f>
        <v>2652701.1334039997</v>
      </c>
      <c r="X33" s="93">
        <f aca="true" t="shared" si="9" ref="X33:X43">SUM(D18,I18,N18,S18,D33,I33,N33,S33)</f>
        <v>2732010.9710199996</v>
      </c>
      <c r="Y33" s="32">
        <f aca="true" t="shared" si="10" ref="Y33:Y43">SUM(E18,J18,O18,T18,E33,J33,O33,T33)</f>
        <v>2717546.010169666</v>
      </c>
      <c r="Z33" s="24">
        <f aca="true" t="shared" si="11" ref="Z33:Z43">SUM(F18,K18,P18,U18,F33,K33,P33,U33)</f>
        <v>2756452.4065476</v>
      </c>
    </row>
    <row r="34" spans="1:26" ht="13.5">
      <c r="A34" s="146" t="s">
        <v>11</v>
      </c>
      <c r="B34" s="8">
        <v>6054.59</v>
      </c>
      <c r="C34" s="9">
        <v>4659.17</v>
      </c>
      <c r="D34" s="9">
        <v>5933.4982</v>
      </c>
      <c r="E34" s="11">
        <v>5933.4982</v>
      </c>
      <c r="F34" s="10">
        <v>5933.4982</v>
      </c>
      <c r="G34" s="8">
        <v>10979.8907</v>
      </c>
      <c r="H34" s="9">
        <v>7354.9</v>
      </c>
      <c r="I34" s="149">
        <v>9480.64</v>
      </c>
      <c r="J34" s="161">
        <v>9480.64</v>
      </c>
      <c r="K34" s="208">
        <v>9480.64</v>
      </c>
      <c r="L34" s="8">
        <v>9479.47765</v>
      </c>
      <c r="M34" s="9">
        <v>11031.577714599998</v>
      </c>
      <c r="N34" s="9">
        <v>11274.273394599999</v>
      </c>
      <c r="O34" s="11">
        <v>11274.273394599999</v>
      </c>
      <c r="P34" s="10">
        <v>11274.273394599999</v>
      </c>
      <c r="Q34" s="8">
        <v>2617.82</v>
      </c>
      <c r="R34" s="9">
        <v>2600</v>
      </c>
      <c r="S34" s="9">
        <v>2700</v>
      </c>
      <c r="T34" s="11">
        <v>2700</v>
      </c>
      <c r="U34" s="10">
        <v>2900</v>
      </c>
      <c r="V34" s="8">
        <f t="shared" si="7"/>
        <v>69428.94118000001</v>
      </c>
      <c r="W34" s="9">
        <f t="shared" si="8"/>
        <v>60617.69831059999</v>
      </c>
      <c r="X34" s="9">
        <f t="shared" si="9"/>
        <v>72649.151853969</v>
      </c>
      <c r="Y34" s="11">
        <f t="shared" si="10"/>
        <v>72649.151853969</v>
      </c>
      <c r="Z34" s="10">
        <f t="shared" si="11"/>
        <v>73041.6273946</v>
      </c>
    </row>
    <row r="35" spans="1:26" ht="13.5">
      <c r="A35" s="146" t="s">
        <v>35</v>
      </c>
      <c r="B35" s="8">
        <v>15169.25</v>
      </c>
      <c r="C35" s="9">
        <v>5701.95</v>
      </c>
      <c r="D35" s="9">
        <v>14865.864999999998</v>
      </c>
      <c r="E35" s="11">
        <v>14865.864999999998</v>
      </c>
      <c r="F35" s="10">
        <v>14865.864999999998</v>
      </c>
      <c r="G35" s="8">
        <v>11758.518310000001</v>
      </c>
      <c r="H35" s="9">
        <v>10938.76</v>
      </c>
      <c r="I35" s="149">
        <v>10920.31</v>
      </c>
      <c r="J35" s="161">
        <v>10920.31</v>
      </c>
      <c r="K35" s="208">
        <v>10920.31</v>
      </c>
      <c r="L35" s="8">
        <v>41201.93597</v>
      </c>
      <c r="M35" s="9">
        <v>38206.301532000005</v>
      </c>
      <c r="N35" s="9">
        <v>38773.443932</v>
      </c>
      <c r="O35" s="11">
        <v>38773.443932</v>
      </c>
      <c r="P35" s="10">
        <v>38773.443932</v>
      </c>
      <c r="Q35" s="8">
        <v>0</v>
      </c>
      <c r="R35" s="9">
        <v>3000</v>
      </c>
      <c r="S35" s="9">
        <v>3100</v>
      </c>
      <c r="T35" s="11">
        <v>3100</v>
      </c>
      <c r="U35" s="10">
        <v>3300</v>
      </c>
      <c r="V35" s="8">
        <f t="shared" si="7"/>
        <v>91860.87712</v>
      </c>
      <c r="W35" s="9">
        <f t="shared" si="8"/>
        <v>80141.42423199999</v>
      </c>
      <c r="X35" s="9">
        <f t="shared" si="9"/>
        <v>96049.37123762813</v>
      </c>
      <c r="Y35" s="11">
        <f t="shared" si="10"/>
        <v>96877.65123762813</v>
      </c>
      <c r="Z35" s="10">
        <f t="shared" si="11"/>
        <v>98768.36285199999</v>
      </c>
    </row>
    <row r="36" spans="1:26" ht="13.5">
      <c r="A36" s="146" t="s">
        <v>12</v>
      </c>
      <c r="B36" s="8">
        <v>9637.29</v>
      </c>
      <c r="C36" s="9">
        <v>8785.56</v>
      </c>
      <c r="D36" s="9">
        <v>9444.5442</v>
      </c>
      <c r="E36" s="11">
        <v>9444.5442</v>
      </c>
      <c r="F36" s="10">
        <v>9444.5442</v>
      </c>
      <c r="G36" s="8">
        <v>7130.97793</v>
      </c>
      <c r="H36" s="9">
        <v>6857.06</v>
      </c>
      <c r="I36" s="149">
        <v>7489.55</v>
      </c>
      <c r="J36" s="161">
        <v>7489.55</v>
      </c>
      <c r="K36" s="208">
        <v>7489.55</v>
      </c>
      <c r="L36" s="8">
        <v>4613.77696</v>
      </c>
      <c r="M36" s="9">
        <v>5486.67924</v>
      </c>
      <c r="N36" s="9">
        <v>5244.695000000001</v>
      </c>
      <c r="O36" s="11">
        <v>5244.695000000001</v>
      </c>
      <c r="P36" s="10">
        <v>5244.695000000001</v>
      </c>
      <c r="Q36" s="8">
        <v>1794.71</v>
      </c>
      <c r="R36" s="9">
        <v>1800</v>
      </c>
      <c r="S36" s="9">
        <v>2000</v>
      </c>
      <c r="T36" s="11">
        <v>2000</v>
      </c>
      <c r="U36" s="10">
        <v>1700</v>
      </c>
      <c r="V36" s="8">
        <f t="shared" si="7"/>
        <v>49718.56429</v>
      </c>
      <c r="W36" s="9">
        <f t="shared" si="8"/>
        <v>49366.880823999985</v>
      </c>
      <c r="X36" s="9">
        <f t="shared" si="9"/>
        <v>47772.73242888318</v>
      </c>
      <c r="Y36" s="11">
        <f t="shared" si="10"/>
        <v>47474.08042888318</v>
      </c>
      <c r="Z36" s="10">
        <f t="shared" si="11"/>
        <v>47237.56740000001</v>
      </c>
    </row>
    <row r="37" spans="1:26" ht="13.5">
      <c r="A37" s="146" t="s">
        <v>13</v>
      </c>
      <c r="B37" s="8">
        <v>0</v>
      </c>
      <c r="C37" s="9">
        <v>66.54</v>
      </c>
      <c r="D37" s="9">
        <v>0</v>
      </c>
      <c r="E37" s="11">
        <v>0</v>
      </c>
      <c r="F37" s="10">
        <v>0</v>
      </c>
      <c r="G37" s="8">
        <v>0</v>
      </c>
      <c r="H37" s="9">
        <v>202.86</v>
      </c>
      <c r="I37" s="149">
        <v>610.62</v>
      </c>
      <c r="J37" s="161">
        <v>610.62</v>
      </c>
      <c r="K37" s="208">
        <v>610.62</v>
      </c>
      <c r="L37" s="8">
        <v>-53.78571</v>
      </c>
      <c r="M37" s="9">
        <v>59.74417</v>
      </c>
      <c r="N37" s="9">
        <v>61.08176999999999</v>
      </c>
      <c r="O37" s="11">
        <v>61.08176999999999</v>
      </c>
      <c r="P37" s="10">
        <v>61.08176999999999</v>
      </c>
      <c r="Q37" s="8">
        <v>80.16</v>
      </c>
      <c r="R37" s="9">
        <v>65</v>
      </c>
      <c r="S37" s="9">
        <v>100</v>
      </c>
      <c r="T37" s="11">
        <v>100</v>
      </c>
      <c r="U37" s="10">
        <v>100</v>
      </c>
      <c r="V37" s="8">
        <f t="shared" si="7"/>
        <v>147.37429</v>
      </c>
      <c r="W37" s="9">
        <f t="shared" si="8"/>
        <v>4179.069630000003</v>
      </c>
      <c r="X37" s="9">
        <f t="shared" si="9"/>
        <v>892.70177</v>
      </c>
      <c r="Y37" s="11">
        <f t="shared" si="10"/>
        <v>3084.5789608224472</v>
      </c>
      <c r="Z37" s="10">
        <f t="shared" si="11"/>
        <v>3014.7017699999997</v>
      </c>
    </row>
    <row r="38" spans="1:26" ht="13.5">
      <c r="A38" s="146" t="s">
        <v>14</v>
      </c>
      <c r="B38" s="8">
        <v>68492.86</v>
      </c>
      <c r="C38" s="9">
        <v>54505.22</v>
      </c>
      <c r="D38" s="9">
        <v>67123.00279999999</v>
      </c>
      <c r="E38" s="11">
        <v>67123.00279999999</v>
      </c>
      <c r="F38" s="10">
        <v>67123.00279999999</v>
      </c>
      <c r="G38" s="8">
        <v>17816.71319</v>
      </c>
      <c r="H38" s="9">
        <v>16788.38</v>
      </c>
      <c r="I38" s="149">
        <v>20741.99</v>
      </c>
      <c r="J38" s="161">
        <v>20741.99</v>
      </c>
      <c r="K38" s="208">
        <v>20741.99</v>
      </c>
      <c r="L38" s="8">
        <v>27075.308380000002</v>
      </c>
      <c r="M38" s="9">
        <v>25942.103238400003</v>
      </c>
      <c r="N38" s="9">
        <v>29033.490998400004</v>
      </c>
      <c r="O38" s="11">
        <v>29033.490998400004</v>
      </c>
      <c r="P38" s="10">
        <v>30033.490998400004</v>
      </c>
      <c r="Q38" s="8">
        <v>6261.62</v>
      </c>
      <c r="R38" s="9">
        <v>6300</v>
      </c>
      <c r="S38" s="9">
        <v>6300</v>
      </c>
      <c r="T38" s="11">
        <v>6300</v>
      </c>
      <c r="U38" s="10">
        <v>6800</v>
      </c>
      <c r="V38" s="8">
        <f t="shared" si="7"/>
        <v>192777.03263</v>
      </c>
      <c r="W38" s="9">
        <f t="shared" si="8"/>
        <v>173515.5770544</v>
      </c>
      <c r="X38" s="9">
        <f t="shared" si="9"/>
        <v>200029.8257893138</v>
      </c>
      <c r="Y38" s="11">
        <f t="shared" si="10"/>
        <v>199262.2977893138</v>
      </c>
      <c r="Z38" s="10">
        <f t="shared" si="11"/>
        <v>200798.57493839998</v>
      </c>
    </row>
    <row r="39" spans="1:26" ht="13.5">
      <c r="A39" s="146" t="s">
        <v>15</v>
      </c>
      <c r="B39" s="8">
        <v>273.2</v>
      </c>
      <c r="C39" s="9">
        <v>233.93</v>
      </c>
      <c r="D39" s="9">
        <v>267.736</v>
      </c>
      <c r="E39" s="11">
        <v>267.736</v>
      </c>
      <c r="F39" s="10">
        <v>267.736</v>
      </c>
      <c r="G39" s="8">
        <v>82.22799</v>
      </c>
      <c r="H39" s="9">
        <v>64.68</v>
      </c>
      <c r="I39" s="149">
        <v>83.06</v>
      </c>
      <c r="J39" s="161">
        <v>83.06</v>
      </c>
      <c r="K39" s="208">
        <v>83.06</v>
      </c>
      <c r="L39" s="8">
        <v>469.92766</v>
      </c>
      <c r="M39" s="9">
        <v>222.04282999999995</v>
      </c>
      <c r="N39" s="9">
        <v>224.71802999999997</v>
      </c>
      <c r="O39" s="11">
        <v>224.71802999999997</v>
      </c>
      <c r="P39" s="10">
        <v>224.71802999999997</v>
      </c>
      <c r="Q39" s="8">
        <v>164.2</v>
      </c>
      <c r="R39" s="9">
        <v>170</v>
      </c>
      <c r="S39" s="9">
        <v>200</v>
      </c>
      <c r="T39" s="11">
        <v>200</v>
      </c>
      <c r="U39" s="10">
        <v>100</v>
      </c>
      <c r="V39" s="8">
        <f t="shared" si="7"/>
        <v>1269.30585</v>
      </c>
      <c r="W39" s="9">
        <f t="shared" si="8"/>
        <v>804.202998</v>
      </c>
      <c r="X39" s="9">
        <f t="shared" si="9"/>
        <v>1035.2239648833909</v>
      </c>
      <c r="Y39" s="11">
        <f t="shared" si="10"/>
        <v>1035.2239648833909</v>
      </c>
      <c r="Z39" s="10">
        <f t="shared" si="11"/>
        <v>929.51403</v>
      </c>
    </row>
    <row r="40" spans="1:26" ht="13.5">
      <c r="A40" s="146" t="s">
        <v>16</v>
      </c>
      <c r="B40" s="8">
        <v>23315.83</v>
      </c>
      <c r="C40" s="9">
        <v>23898.61</v>
      </c>
      <c r="D40" s="9">
        <v>22849.513400000003</v>
      </c>
      <c r="E40" s="11">
        <v>22849.513400000003</v>
      </c>
      <c r="F40" s="10">
        <v>22849.513400000003</v>
      </c>
      <c r="G40" s="8">
        <v>908.898</v>
      </c>
      <c r="H40" s="9">
        <v>902.58</v>
      </c>
      <c r="I40" s="149">
        <v>1635.26</v>
      </c>
      <c r="J40" s="161">
        <v>1635.26</v>
      </c>
      <c r="K40" s="208">
        <v>1635.26</v>
      </c>
      <c r="L40" s="8">
        <v>612.52868</v>
      </c>
      <c r="M40" s="9">
        <v>550.93573</v>
      </c>
      <c r="N40" s="9">
        <v>1144.83013</v>
      </c>
      <c r="O40" s="11">
        <v>1144.83013</v>
      </c>
      <c r="P40" s="10">
        <v>1144.83013</v>
      </c>
      <c r="Q40" s="8">
        <v>3033.41</v>
      </c>
      <c r="R40" s="9">
        <v>3100</v>
      </c>
      <c r="S40" s="9">
        <v>3100</v>
      </c>
      <c r="T40" s="11">
        <v>3100</v>
      </c>
      <c r="U40" s="10">
        <v>3500</v>
      </c>
      <c r="V40" s="8">
        <f t="shared" si="7"/>
        <v>83610.15852000001</v>
      </c>
      <c r="W40" s="9">
        <f t="shared" si="8"/>
        <v>81801.793366</v>
      </c>
      <c r="X40" s="9">
        <f t="shared" si="9"/>
        <v>86279.33682799054</v>
      </c>
      <c r="Y40" s="11">
        <f t="shared" si="10"/>
        <v>85260.05682799054</v>
      </c>
      <c r="Z40" s="10">
        <f t="shared" si="11"/>
        <v>87065.90833</v>
      </c>
    </row>
    <row r="41" spans="1:26" ht="13.5">
      <c r="A41" s="147" t="s">
        <v>90</v>
      </c>
      <c r="B41" s="8">
        <v>0</v>
      </c>
      <c r="C41" s="9">
        <v>0</v>
      </c>
      <c r="D41" s="9">
        <v>0</v>
      </c>
      <c r="E41" s="11">
        <v>446.34</v>
      </c>
      <c r="F41" s="10">
        <v>446.34</v>
      </c>
      <c r="G41" s="8">
        <v>0</v>
      </c>
      <c r="H41" s="9">
        <v>0</v>
      </c>
      <c r="I41" s="149">
        <v>0</v>
      </c>
      <c r="J41" s="161"/>
      <c r="K41" s="208"/>
      <c r="L41" s="8">
        <v>1765.85</v>
      </c>
      <c r="M41" s="9">
        <v>0</v>
      </c>
      <c r="N41" s="9">
        <v>0</v>
      </c>
      <c r="O41" s="11"/>
      <c r="P41" s="10"/>
      <c r="Q41" s="8">
        <v>0</v>
      </c>
      <c r="R41" s="9">
        <v>0</v>
      </c>
      <c r="S41" s="9">
        <v>0</v>
      </c>
      <c r="T41" s="11"/>
      <c r="U41" s="10"/>
      <c r="V41" s="8">
        <f t="shared" si="7"/>
        <v>5161.360000000001</v>
      </c>
      <c r="W41" s="9">
        <f t="shared" si="8"/>
        <v>0</v>
      </c>
      <c r="X41" s="9">
        <f t="shared" si="9"/>
        <v>2191.88</v>
      </c>
      <c r="Y41" s="11">
        <f t="shared" si="10"/>
        <v>446.34</v>
      </c>
      <c r="Z41" s="10">
        <f t="shared" si="11"/>
        <v>446.34</v>
      </c>
    </row>
    <row r="42" spans="1:26" ht="13.5">
      <c r="A42" s="147" t="s">
        <v>91</v>
      </c>
      <c r="B42" s="8">
        <v>39.34</v>
      </c>
      <c r="C42" s="9">
        <v>0</v>
      </c>
      <c r="D42" s="9">
        <v>0</v>
      </c>
      <c r="E42" s="11"/>
      <c r="F42" s="10"/>
      <c r="G42" s="8">
        <v>0</v>
      </c>
      <c r="H42" s="9">
        <v>0</v>
      </c>
      <c r="I42" s="149">
        <v>0</v>
      </c>
      <c r="J42" s="161"/>
      <c r="K42" s="208"/>
      <c r="L42" s="8">
        <v>0</v>
      </c>
      <c r="M42" s="9">
        <v>0</v>
      </c>
      <c r="N42" s="9">
        <v>0</v>
      </c>
      <c r="O42" s="11"/>
      <c r="P42" s="10"/>
      <c r="Q42" s="8">
        <v>0</v>
      </c>
      <c r="R42" s="9">
        <v>0</v>
      </c>
      <c r="S42" s="9">
        <v>0</v>
      </c>
      <c r="T42" s="11"/>
      <c r="U42" s="10"/>
      <c r="V42" s="8">
        <f t="shared" si="7"/>
        <v>39.34</v>
      </c>
      <c r="W42" s="9">
        <f t="shared" si="8"/>
        <v>0</v>
      </c>
      <c r="X42" s="9">
        <f t="shared" si="9"/>
        <v>0</v>
      </c>
      <c r="Y42" s="11">
        <f t="shared" si="10"/>
        <v>0</v>
      </c>
      <c r="Z42" s="10">
        <f t="shared" si="11"/>
        <v>0</v>
      </c>
    </row>
    <row r="43" spans="1:27" ht="14.25" thickBot="1">
      <c r="A43" s="147" t="s">
        <v>17</v>
      </c>
      <c r="B43" s="14">
        <v>576</v>
      </c>
      <c r="C43" s="15">
        <v>12245</v>
      </c>
      <c r="D43" s="157">
        <v>446.34</v>
      </c>
      <c r="E43" s="187">
        <v>14078</v>
      </c>
      <c r="F43" s="190">
        <v>14078</v>
      </c>
      <c r="G43" s="14">
        <v>1402.14</v>
      </c>
      <c r="H43" s="15">
        <v>0</v>
      </c>
      <c r="I43" s="15">
        <v>787.26</v>
      </c>
      <c r="J43" s="17">
        <v>787.26</v>
      </c>
      <c r="K43" s="208">
        <v>787.26</v>
      </c>
      <c r="L43" s="14">
        <v>0</v>
      </c>
      <c r="M43" s="15">
        <v>1906.62749</v>
      </c>
      <c r="N43" s="15">
        <v>1932.04189</v>
      </c>
      <c r="O43" s="11">
        <v>1932.04189</v>
      </c>
      <c r="P43" s="10">
        <v>1932.04189</v>
      </c>
      <c r="Q43" s="14">
        <v>3724.52</v>
      </c>
      <c r="R43" s="15">
        <v>600</v>
      </c>
      <c r="S43" s="15">
        <v>700</v>
      </c>
      <c r="T43" s="17">
        <v>700</v>
      </c>
      <c r="U43" s="10">
        <v>120</v>
      </c>
      <c r="V43" s="28">
        <f t="shared" si="7"/>
        <v>61525.469999999994</v>
      </c>
      <c r="W43" s="94">
        <f t="shared" si="8"/>
        <v>14958.057926000001</v>
      </c>
      <c r="X43" s="94">
        <f t="shared" si="9"/>
        <v>3947.52189</v>
      </c>
      <c r="Y43" s="44">
        <f t="shared" si="10"/>
        <v>31659.181889999996</v>
      </c>
      <c r="Z43" s="49">
        <f t="shared" si="11"/>
        <v>31078.269098599998</v>
      </c>
      <c r="AA43" s="121"/>
    </row>
    <row r="44" spans="1:26" ht="14.25" thickBot="1">
      <c r="A44" s="148" t="s">
        <v>0</v>
      </c>
      <c r="B44" s="19">
        <f aca="true" t="shared" si="12" ref="B44:Z44">SUM(B33:B43)</f>
        <v>575753.95</v>
      </c>
      <c r="C44" s="20">
        <f t="shared" si="12"/>
        <v>550158.52</v>
      </c>
      <c r="D44" s="20">
        <f t="shared" si="12"/>
        <v>578160.1796</v>
      </c>
      <c r="E44" s="22">
        <f t="shared" si="12"/>
        <v>578160.1778000001</v>
      </c>
      <c r="F44" s="21">
        <f t="shared" si="12"/>
        <v>578160.1778000001</v>
      </c>
      <c r="G44" s="19">
        <f t="shared" si="12"/>
        <v>405129.67999999993</v>
      </c>
      <c r="H44" s="20">
        <f t="shared" si="12"/>
        <v>397023.52</v>
      </c>
      <c r="I44" s="20">
        <f t="shared" si="12"/>
        <v>414473.45</v>
      </c>
      <c r="J44" s="22">
        <f t="shared" si="12"/>
        <v>414473.45</v>
      </c>
      <c r="K44" s="21">
        <f t="shared" si="12"/>
        <v>414473.45</v>
      </c>
      <c r="L44" s="19">
        <f t="shared" si="12"/>
        <v>579832.85316</v>
      </c>
      <c r="M44" s="20">
        <f t="shared" si="12"/>
        <v>581259.2840449999</v>
      </c>
      <c r="N44" s="20">
        <f t="shared" si="12"/>
        <v>593716.4461650001</v>
      </c>
      <c r="O44" s="22">
        <f t="shared" si="12"/>
        <v>593716.4461650001</v>
      </c>
      <c r="P44" s="21">
        <f t="shared" si="12"/>
        <v>598716.4461650001</v>
      </c>
      <c r="Q44" s="19">
        <f t="shared" si="12"/>
        <v>92317.76000000002</v>
      </c>
      <c r="R44" s="20">
        <f t="shared" si="12"/>
        <v>92335</v>
      </c>
      <c r="S44" s="20">
        <f t="shared" si="12"/>
        <v>93200</v>
      </c>
      <c r="T44" s="22">
        <f t="shared" si="12"/>
        <v>93200</v>
      </c>
      <c r="U44" s="21">
        <f t="shared" si="12"/>
        <v>92520</v>
      </c>
      <c r="V44" s="19">
        <f t="shared" si="12"/>
        <v>3231657.21801</v>
      </c>
      <c r="W44" s="20">
        <f t="shared" si="12"/>
        <v>3118085.837745</v>
      </c>
      <c r="X44" s="20">
        <f t="shared" si="12"/>
        <v>3242858.7167826677</v>
      </c>
      <c r="Y44" s="22">
        <f t="shared" si="12"/>
        <v>3255294.5731231556</v>
      </c>
      <c r="Z44" s="210">
        <f t="shared" si="12"/>
        <v>3298833.2723612003</v>
      </c>
    </row>
    <row r="45" spans="1:3" ht="13.5" customHeight="1">
      <c r="A45" s="188" t="s">
        <v>101</v>
      </c>
      <c r="C45" s="121"/>
    </row>
    <row r="46" spans="1:3" ht="13.5" customHeight="1">
      <c r="A46" s="133"/>
      <c r="C46" s="121"/>
    </row>
    <row r="47" spans="1:3" ht="13.5" customHeight="1">
      <c r="A47" s="133"/>
      <c r="C47" s="121"/>
    </row>
    <row r="48" spans="1:3" ht="13.5" customHeight="1">
      <c r="A48" s="133"/>
      <c r="C48" s="121"/>
    </row>
    <row r="49" spans="1:3" ht="13.5" customHeight="1">
      <c r="A49" s="133"/>
      <c r="C49" s="121"/>
    </row>
    <row r="50" spans="1:3" ht="13.5" customHeight="1">
      <c r="A50" s="133"/>
      <c r="C50" s="121"/>
    </row>
    <row r="51" spans="1:3" ht="13.5" customHeight="1">
      <c r="A51" s="133"/>
      <c r="C51" s="121"/>
    </row>
    <row r="52" spans="1:3" ht="13.5" customHeight="1">
      <c r="A52" s="133"/>
      <c r="C52" s="121"/>
    </row>
    <row r="53" spans="1:3" ht="13.5" customHeight="1">
      <c r="A53" s="133"/>
      <c r="C53" s="121"/>
    </row>
    <row r="54" spans="1:3" ht="13.5" customHeight="1">
      <c r="A54" s="133"/>
      <c r="C54" s="121"/>
    </row>
    <row r="55" spans="1:3" ht="13.5" customHeight="1">
      <c r="A55" s="133"/>
      <c r="C55" s="121"/>
    </row>
    <row r="56" spans="1:3" ht="13.5" customHeight="1">
      <c r="A56" s="133"/>
      <c r="C56" s="121"/>
    </row>
    <row r="57" ht="14.25" thickBot="1">
      <c r="A57" s="23" t="s">
        <v>73</v>
      </c>
    </row>
    <row r="58" spans="1:21" ht="12" customHeight="1" thickBot="1">
      <c r="A58" s="242" t="s">
        <v>9</v>
      </c>
      <c r="B58" s="232" t="s">
        <v>65</v>
      </c>
      <c r="C58" s="233"/>
      <c r="D58" s="233"/>
      <c r="E58" s="233"/>
      <c r="F58" s="234"/>
      <c r="G58" s="232" t="s">
        <v>66</v>
      </c>
      <c r="H58" s="233"/>
      <c r="I58" s="233"/>
      <c r="J58" s="233"/>
      <c r="K58" s="234"/>
      <c r="L58" s="232" t="s">
        <v>1</v>
      </c>
      <c r="M58" s="233"/>
      <c r="N58" s="233"/>
      <c r="O58" s="233"/>
      <c r="P58" s="234"/>
      <c r="Q58" s="232" t="s">
        <v>2</v>
      </c>
      <c r="R58" s="233"/>
      <c r="S58" s="233"/>
      <c r="T58" s="233"/>
      <c r="U58" s="234"/>
    </row>
    <row r="59" spans="1:21" ht="27.75" thickBot="1">
      <c r="A59" s="243"/>
      <c r="B59" s="142" t="s">
        <v>98</v>
      </c>
      <c r="C59" s="143" t="s">
        <v>71</v>
      </c>
      <c r="D59" s="143" t="s">
        <v>72</v>
      </c>
      <c r="E59" s="151" t="s">
        <v>97</v>
      </c>
      <c r="F59" s="151" t="s">
        <v>102</v>
      </c>
      <c r="G59" s="142" t="s">
        <v>98</v>
      </c>
      <c r="H59" s="143" t="s">
        <v>71</v>
      </c>
      <c r="I59" s="143" t="s">
        <v>72</v>
      </c>
      <c r="J59" s="151" t="s">
        <v>97</v>
      </c>
      <c r="K59" s="151" t="s">
        <v>102</v>
      </c>
      <c r="L59" s="142" t="s">
        <v>98</v>
      </c>
      <c r="M59" s="143" t="s">
        <v>71</v>
      </c>
      <c r="N59" s="143" t="s">
        <v>72</v>
      </c>
      <c r="O59" s="151" t="s">
        <v>97</v>
      </c>
      <c r="P59" s="151" t="s">
        <v>102</v>
      </c>
      <c r="Q59" s="142" t="s">
        <v>98</v>
      </c>
      <c r="R59" s="143" t="s">
        <v>71</v>
      </c>
      <c r="S59" s="143" t="s">
        <v>72</v>
      </c>
      <c r="T59" s="151" t="s">
        <v>97</v>
      </c>
      <c r="U59" s="144" t="s">
        <v>102</v>
      </c>
    </row>
    <row r="60" spans="1:22" ht="13.5">
      <c r="A60" s="162" t="s">
        <v>19</v>
      </c>
      <c r="B60" s="89"/>
      <c r="C60" s="91"/>
      <c r="D60" s="171"/>
      <c r="E60" s="172"/>
      <c r="F60" s="209"/>
      <c r="G60" s="89"/>
      <c r="H60" s="91"/>
      <c r="I60" s="171"/>
      <c r="J60" s="172"/>
      <c r="K60" s="209"/>
      <c r="L60" s="89">
        <v>1569</v>
      </c>
      <c r="M60" s="91">
        <f>1490550/1000</f>
        <v>1490.55</v>
      </c>
      <c r="N60" s="173">
        <v>1491</v>
      </c>
      <c r="O60" s="106">
        <f>N60</f>
        <v>1491</v>
      </c>
      <c r="P60" s="174">
        <f>1491000/1000</f>
        <v>1491</v>
      </c>
      <c r="Q60" s="213">
        <v>1374</v>
      </c>
      <c r="R60" s="214">
        <v>1300</v>
      </c>
      <c r="S60" s="214">
        <v>1305</v>
      </c>
      <c r="T60" s="196">
        <f>S60</f>
        <v>1305</v>
      </c>
      <c r="U60" s="55">
        <f>1305000/1000</f>
        <v>1305</v>
      </c>
      <c r="V60" s="69"/>
    </row>
    <row r="61" spans="1:22" ht="13.5">
      <c r="A61" s="162" t="s">
        <v>20</v>
      </c>
      <c r="B61" s="65"/>
      <c r="C61" s="107"/>
      <c r="D61" s="107"/>
      <c r="E61" s="66"/>
      <c r="F61" s="193"/>
      <c r="G61" s="65"/>
      <c r="H61" s="107"/>
      <c r="I61" s="107"/>
      <c r="J61" s="66"/>
      <c r="K61" s="193"/>
      <c r="L61" s="65"/>
      <c r="M61" s="107">
        <f>9300000/1000</f>
        <v>9300</v>
      </c>
      <c r="N61" s="155">
        <v>5000</v>
      </c>
      <c r="O61" s="108">
        <f>N61</f>
        <v>5000</v>
      </c>
      <c r="P61" s="156">
        <f>5000000/1000</f>
        <v>5000</v>
      </c>
      <c r="Q61" s="101"/>
      <c r="R61" s="113"/>
      <c r="S61" s="113"/>
      <c r="T61" s="60"/>
      <c r="U61" s="41"/>
      <c r="V61" s="69"/>
    </row>
    <row r="62" spans="1:22" ht="13.5">
      <c r="A62" s="162" t="s">
        <v>21</v>
      </c>
      <c r="B62" s="65"/>
      <c r="C62" s="107"/>
      <c r="D62" s="107"/>
      <c r="E62" s="66"/>
      <c r="F62" s="193"/>
      <c r="G62" s="65"/>
      <c r="H62" s="107"/>
      <c r="I62" s="107"/>
      <c r="J62" s="66"/>
      <c r="K62" s="193"/>
      <c r="L62" s="65">
        <v>60.972</v>
      </c>
      <c r="M62" s="107"/>
      <c r="N62" s="155"/>
      <c r="O62" s="108"/>
      <c r="P62" s="156"/>
      <c r="Q62" s="101"/>
      <c r="R62" s="113"/>
      <c r="S62" s="113"/>
      <c r="T62" s="60"/>
      <c r="U62" s="41"/>
      <c r="V62" s="69"/>
    </row>
    <row r="63" spans="1:22" ht="13.5">
      <c r="A63" s="163" t="s">
        <v>85</v>
      </c>
      <c r="B63" s="65"/>
      <c r="C63" s="107"/>
      <c r="D63" s="107"/>
      <c r="E63" s="66"/>
      <c r="F63" s="193"/>
      <c r="G63" s="65"/>
      <c r="H63" s="107"/>
      <c r="I63" s="107"/>
      <c r="J63" s="66"/>
      <c r="K63" s="193"/>
      <c r="L63" s="65">
        <v>9.5</v>
      </c>
      <c r="M63" s="107"/>
      <c r="N63" s="155"/>
      <c r="O63" s="108"/>
      <c r="P63" s="156"/>
      <c r="Q63" s="101"/>
      <c r="R63" s="113"/>
      <c r="S63" s="113"/>
      <c r="T63" s="60"/>
      <c r="U63" s="41"/>
      <c r="V63" s="69"/>
    </row>
    <row r="64" spans="1:22" ht="13.5">
      <c r="A64" s="162" t="s">
        <v>23</v>
      </c>
      <c r="B64" s="65"/>
      <c r="C64" s="107"/>
      <c r="D64" s="107"/>
      <c r="E64" s="66"/>
      <c r="F64" s="193"/>
      <c r="G64" s="65"/>
      <c r="H64" s="107"/>
      <c r="I64" s="107"/>
      <c r="J64" s="66"/>
      <c r="K64" s="193"/>
      <c r="L64" s="65"/>
      <c r="M64" s="107"/>
      <c r="N64" s="169"/>
      <c r="O64" s="110"/>
      <c r="P64" s="200"/>
      <c r="Q64" s="101"/>
      <c r="R64" s="113"/>
      <c r="S64" s="113"/>
      <c r="T64" s="60"/>
      <c r="U64" s="41"/>
      <c r="V64" s="69"/>
    </row>
    <row r="65" spans="1:22" ht="13.5">
      <c r="A65" s="162" t="s">
        <v>22</v>
      </c>
      <c r="B65" s="99"/>
      <c r="C65" s="111"/>
      <c r="D65" s="170"/>
      <c r="E65" s="112"/>
      <c r="F65" s="211"/>
      <c r="G65" s="101"/>
      <c r="H65" s="113"/>
      <c r="I65" s="113"/>
      <c r="J65" s="109"/>
      <c r="K65" s="100"/>
      <c r="L65" s="101">
        <v>4000</v>
      </c>
      <c r="M65" s="113">
        <v>4000</v>
      </c>
      <c r="N65" s="113">
        <v>4000</v>
      </c>
      <c r="O65" s="109">
        <f>N65</f>
        <v>4000</v>
      </c>
      <c r="P65" s="100">
        <f>O65</f>
        <v>4000</v>
      </c>
      <c r="Q65" s="101">
        <v>4000</v>
      </c>
      <c r="R65" s="113">
        <v>4000</v>
      </c>
      <c r="S65" s="113">
        <v>4000</v>
      </c>
      <c r="T65" s="60">
        <f>S65</f>
        <v>4000</v>
      </c>
      <c r="U65" s="41">
        <f>T65</f>
        <v>4000</v>
      </c>
      <c r="V65" s="69"/>
    </row>
    <row r="66" spans="1:22" ht="13.5">
      <c r="A66" s="164" t="s">
        <v>79</v>
      </c>
      <c r="B66" s="101"/>
      <c r="C66" s="113"/>
      <c r="D66" s="113"/>
      <c r="E66" s="109"/>
      <c r="F66" s="100"/>
      <c r="G66" s="101"/>
      <c r="H66" s="113"/>
      <c r="I66" s="113"/>
      <c r="J66" s="109"/>
      <c r="K66" s="100"/>
      <c r="L66" s="101">
        <v>16.9</v>
      </c>
      <c r="M66" s="113"/>
      <c r="N66" s="113"/>
      <c r="O66" s="109"/>
      <c r="P66" s="100"/>
      <c r="Q66" s="101">
        <v>299.506</v>
      </c>
      <c r="R66" s="113"/>
      <c r="S66" s="113"/>
      <c r="T66" s="60"/>
      <c r="U66" s="41"/>
      <c r="V66" s="69"/>
    </row>
    <row r="67" spans="1:22" ht="13.5">
      <c r="A67" s="165" t="s">
        <v>86</v>
      </c>
      <c r="B67" s="101"/>
      <c r="C67" s="113"/>
      <c r="D67" s="113"/>
      <c r="E67" s="109"/>
      <c r="F67" s="100"/>
      <c r="G67" s="101"/>
      <c r="H67" s="113"/>
      <c r="I67" s="113"/>
      <c r="J67" s="109"/>
      <c r="K67" s="100"/>
      <c r="L67" s="101">
        <v>182.665</v>
      </c>
      <c r="M67" s="113"/>
      <c r="N67" s="113"/>
      <c r="O67" s="109">
        <f>113499/1000</f>
        <v>113.499</v>
      </c>
      <c r="P67" s="100">
        <f>O67</f>
        <v>113.499</v>
      </c>
      <c r="Q67" s="101">
        <f>1012.217</f>
        <v>1012.217</v>
      </c>
      <c r="R67" s="113"/>
      <c r="S67" s="113"/>
      <c r="T67" s="60">
        <f>3070472/1000</f>
        <v>3070.472</v>
      </c>
      <c r="U67" s="41">
        <f>2150558/1000</f>
        <v>2150.558</v>
      </c>
      <c r="V67" s="69"/>
    </row>
    <row r="68" spans="1:22" ht="13.5">
      <c r="A68" s="164" t="s">
        <v>87</v>
      </c>
      <c r="B68" s="101"/>
      <c r="C68" s="113"/>
      <c r="D68" s="113"/>
      <c r="E68" s="109"/>
      <c r="F68" s="100"/>
      <c r="G68" s="101"/>
      <c r="H68" s="113"/>
      <c r="I68" s="113"/>
      <c r="J68" s="109"/>
      <c r="K68" s="100"/>
      <c r="L68" s="101"/>
      <c r="M68" s="113"/>
      <c r="N68" s="113"/>
      <c r="O68" s="109"/>
      <c r="P68" s="100"/>
      <c r="Q68" s="101"/>
      <c r="R68" s="113"/>
      <c r="S68" s="113"/>
      <c r="T68" s="60"/>
      <c r="U68" s="41"/>
      <c r="V68" s="69"/>
    </row>
    <row r="69" spans="1:22" ht="13.5">
      <c r="A69" s="164" t="s">
        <v>80</v>
      </c>
      <c r="B69" s="101"/>
      <c r="C69" s="113"/>
      <c r="D69" s="113"/>
      <c r="E69" s="109"/>
      <c r="F69" s="100"/>
      <c r="G69" s="101"/>
      <c r="H69" s="113"/>
      <c r="I69" s="113"/>
      <c r="J69" s="109"/>
      <c r="K69" s="100"/>
      <c r="L69" s="101"/>
      <c r="M69" s="113"/>
      <c r="N69" s="113"/>
      <c r="O69" s="109"/>
      <c r="P69" s="100"/>
      <c r="Q69" s="101"/>
      <c r="R69" s="113"/>
      <c r="S69" s="113"/>
      <c r="T69" s="60"/>
      <c r="U69" s="41"/>
      <c r="V69" s="69"/>
    </row>
    <row r="70" spans="1:22" ht="13.5">
      <c r="A70" s="164" t="s">
        <v>81</v>
      </c>
      <c r="B70" s="101"/>
      <c r="C70" s="113"/>
      <c r="D70" s="113"/>
      <c r="E70" s="109"/>
      <c r="F70" s="100"/>
      <c r="G70" s="101"/>
      <c r="H70" s="113"/>
      <c r="I70" s="113"/>
      <c r="J70" s="109"/>
      <c r="K70" s="100"/>
      <c r="L70" s="101">
        <v>55.1</v>
      </c>
      <c r="M70" s="113"/>
      <c r="N70" s="113"/>
      <c r="O70" s="109"/>
      <c r="P70" s="100">
        <v>55.445</v>
      </c>
      <c r="Q70" s="101">
        <v>76.7</v>
      </c>
      <c r="R70" s="113"/>
      <c r="S70" s="113"/>
      <c r="T70" s="60"/>
      <c r="U70" s="41">
        <v>78.07</v>
      </c>
      <c r="V70" s="69"/>
    </row>
    <row r="71" spans="1:22" ht="13.5">
      <c r="A71" s="164" t="s">
        <v>82</v>
      </c>
      <c r="B71" s="101"/>
      <c r="C71" s="113"/>
      <c r="D71" s="113"/>
      <c r="E71" s="109"/>
      <c r="F71" s="100"/>
      <c r="G71" s="101"/>
      <c r="H71" s="113"/>
      <c r="I71" s="113"/>
      <c r="J71" s="109"/>
      <c r="K71" s="100"/>
      <c r="L71" s="101"/>
      <c r="M71" s="113"/>
      <c r="N71" s="113"/>
      <c r="O71" s="109"/>
      <c r="P71" s="100"/>
      <c r="Q71" s="101"/>
      <c r="R71" s="113"/>
      <c r="S71" s="113"/>
      <c r="T71" s="60"/>
      <c r="U71" s="41"/>
      <c r="V71" s="69"/>
    </row>
    <row r="72" spans="1:22" ht="13.5">
      <c r="A72" s="164" t="s">
        <v>83</v>
      </c>
      <c r="B72" s="101"/>
      <c r="C72" s="113"/>
      <c r="D72" s="113"/>
      <c r="E72" s="109"/>
      <c r="F72" s="100"/>
      <c r="G72" s="101"/>
      <c r="H72" s="113"/>
      <c r="I72" s="113"/>
      <c r="J72" s="109"/>
      <c r="K72" s="100"/>
      <c r="L72" s="101">
        <v>60</v>
      </c>
      <c r="M72" s="113"/>
      <c r="N72" s="113"/>
      <c r="O72" s="109"/>
      <c r="P72" s="100"/>
      <c r="Q72" s="101">
        <v>95</v>
      </c>
      <c r="R72" s="113"/>
      <c r="S72" s="113"/>
      <c r="T72" s="60"/>
      <c r="U72" s="41">
        <v>15</v>
      </c>
      <c r="V72" s="69"/>
    </row>
    <row r="73" spans="1:22" ht="13.5">
      <c r="A73" s="164" t="s">
        <v>24</v>
      </c>
      <c r="B73" s="101"/>
      <c r="C73" s="113"/>
      <c r="D73" s="113"/>
      <c r="E73" s="109"/>
      <c r="F73" s="100"/>
      <c r="G73" s="101"/>
      <c r="H73" s="113"/>
      <c r="I73" s="113"/>
      <c r="J73" s="109"/>
      <c r="K73" s="100"/>
      <c r="L73" s="101"/>
      <c r="M73" s="113"/>
      <c r="N73" s="113"/>
      <c r="O73" s="109"/>
      <c r="P73" s="100"/>
      <c r="Q73" s="101"/>
      <c r="R73" s="113"/>
      <c r="S73" s="113"/>
      <c r="T73" s="60"/>
      <c r="U73" s="41"/>
      <c r="V73" s="69"/>
    </row>
    <row r="74" spans="1:22" ht="13.5">
      <c r="A74" s="164" t="s">
        <v>84</v>
      </c>
      <c r="B74" s="101"/>
      <c r="C74" s="113"/>
      <c r="D74" s="113"/>
      <c r="E74" s="109"/>
      <c r="F74" s="100"/>
      <c r="G74" s="101"/>
      <c r="H74" s="113"/>
      <c r="I74" s="113"/>
      <c r="J74" s="109"/>
      <c r="K74" s="100"/>
      <c r="L74" s="101">
        <v>100</v>
      </c>
      <c r="M74" s="113"/>
      <c r="N74" s="113"/>
      <c r="O74" s="109"/>
      <c r="P74" s="100"/>
      <c r="Q74" s="101"/>
      <c r="R74" s="113"/>
      <c r="S74" s="113"/>
      <c r="T74" s="60"/>
      <c r="U74" s="41"/>
      <c r="V74" s="69"/>
    </row>
    <row r="75" spans="1:22" ht="13.5">
      <c r="A75" s="164" t="s">
        <v>89</v>
      </c>
      <c r="B75" s="101">
        <v>17494.12</v>
      </c>
      <c r="C75" s="113">
        <v>15870</v>
      </c>
      <c r="D75" s="113">
        <v>15870</v>
      </c>
      <c r="E75" s="109">
        <f>D75</f>
        <v>15870</v>
      </c>
      <c r="F75" s="100">
        <f>16135000/1000</f>
        <v>16135</v>
      </c>
      <c r="G75" s="101">
        <v>10585.424</v>
      </c>
      <c r="H75" s="113">
        <v>10045</v>
      </c>
      <c r="I75" s="113">
        <v>10045</v>
      </c>
      <c r="J75" s="109">
        <f>I75</f>
        <v>10045</v>
      </c>
      <c r="K75" s="100">
        <f>10045000/1000</f>
        <v>10045</v>
      </c>
      <c r="L75" s="101">
        <v>160</v>
      </c>
      <c r="M75" s="113"/>
      <c r="N75" s="113"/>
      <c r="O75" s="109"/>
      <c r="P75" s="100">
        <f>100000/1000</f>
        <v>100</v>
      </c>
      <c r="Q75" s="101"/>
      <c r="R75" s="113"/>
      <c r="S75" s="113"/>
      <c r="T75" s="60"/>
      <c r="U75" s="41">
        <v>237.405</v>
      </c>
      <c r="V75" s="69" t="s">
        <v>108</v>
      </c>
    </row>
    <row r="76" spans="1:22" ht="13.5">
      <c r="A76" s="164" t="s">
        <v>96</v>
      </c>
      <c r="B76" s="101"/>
      <c r="C76" s="113"/>
      <c r="D76" s="113"/>
      <c r="E76" s="109"/>
      <c r="F76" s="100">
        <v>513.216</v>
      </c>
      <c r="G76" s="101">
        <v>822.732</v>
      </c>
      <c r="H76" s="113"/>
      <c r="I76" s="113"/>
      <c r="J76" s="109"/>
      <c r="K76" s="100">
        <v>131.904</v>
      </c>
      <c r="L76" s="101">
        <v>1.28</v>
      </c>
      <c r="M76" s="113"/>
      <c r="N76" s="113"/>
      <c r="O76" s="109"/>
      <c r="P76" s="100">
        <f>250000/1000</f>
        <v>250</v>
      </c>
      <c r="Q76" s="101"/>
      <c r="R76" s="113"/>
      <c r="S76" s="113">
        <v>1000</v>
      </c>
      <c r="T76" s="60"/>
      <c r="U76" s="41">
        <v>250</v>
      </c>
      <c r="V76" s="69"/>
    </row>
    <row r="77" spans="1:22" ht="13.5">
      <c r="A77" s="166" t="s">
        <v>96</v>
      </c>
      <c r="B77" s="101"/>
      <c r="C77" s="113"/>
      <c r="D77" s="113"/>
      <c r="E77" s="109"/>
      <c r="F77" s="100"/>
      <c r="G77" s="101"/>
      <c r="H77" s="113"/>
      <c r="I77" s="113"/>
      <c r="J77" s="109"/>
      <c r="K77" s="100"/>
      <c r="L77" s="101"/>
      <c r="M77" s="113"/>
      <c r="N77" s="113"/>
      <c r="O77" s="109"/>
      <c r="P77" s="100"/>
      <c r="Q77" s="101">
        <v>234.191</v>
      </c>
      <c r="R77" s="113"/>
      <c r="S77" s="113"/>
      <c r="T77" s="60">
        <v>283.8</v>
      </c>
      <c r="U77" s="41">
        <v>300</v>
      </c>
      <c r="V77" s="69"/>
    </row>
    <row r="78" spans="1:22" ht="14.25" thickBot="1">
      <c r="A78" s="167" t="s">
        <v>93</v>
      </c>
      <c r="B78" s="102"/>
      <c r="C78" s="138"/>
      <c r="D78" s="138"/>
      <c r="E78" s="120"/>
      <c r="F78" s="103"/>
      <c r="G78" s="102"/>
      <c r="H78" s="138"/>
      <c r="I78" s="138"/>
      <c r="J78" s="120"/>
      <c r="K78" s="103"/>
      <c r="L78" s="102">
        <v>20939</v>
      </c>
      <c r="M78" s="138"/>
      <c r="N78" s="138"/>
      <c r="O78" s="120"/>
      <c r="P78" s="103"/>
      <c r="Q78" s="104">
        <v>33049</v>
      </c>
      <c r="R78" s="114"/>
      <c r="S78" s="114"/>
      <c r="T78" s="61"/>
      <c r="U78" s="41">
        <v>41.895</v>
      </c>
      <c r="V78" s="69"/>
    </row>
    <row r="79" spans="1:22" ht="14.25" thickBot="1">
      <c r="A79" s="168" t="s">
        <v>0</v>
      </c>
      <c r="B79" s="115">
        <f aca="true" t="shared" si="13" ref="B79:T79">SUM(B60:B78)</f>
        <v>17494.12</v>
      </c>
      <c r="C79" s="139">
        <f t="shared" si="13"/>
        <v>15870</v>
      </c>
      <c r="D79" s="139">
        <f t="shared" si="13"/>
        <v>15870</v>
      </c>
      <c r="E79" s="116">
        <f t="shared" si="13"/>
        <v>15870</v>
      </c>
      <c r="F79" s="117">
        <f t="shared" si="13"/>
        <v>16648.216</v>
      </c>
      <c r="G79" s="115">
        <f t="shared" si="13"/>
        <v>11408.156</v>
      </c>
      <c r="H79" s="139">
        <f t="shared" si="13"/>
        <v>10045</v>
      </c>
      <c r="I79" s="139">
        <f t="shared" si="13"/>
        <v>10045</v>
      </c>
      <c r="J79" s="116">
        <f t="shared" si="13"/>
        <v>10045</v>
      </c>
      <c r="K79" s="117">
        <f t="shared" si="13"/>
        <v>10176.904</v>
      </c>
      <c r="L79" s="115">
        <f t="shared" si="13"/>
        <v>27154.417</v>
      </c>
      <c r="M79" s="139">
        <f t="shared" si="13"/>
        <v>14790.55</v>
      </c>
      <c r="N79" s="139">
        <f t="shared" si="13"/>
        <v>10491</v>
      </c>
      <c r="O79" s="116">
        <f t="shared" si="13"/>
        <v>10604.499</v>
      </c>
      <c r="P79" s="117">
        <f t="shared" si="13"/>
        <v>11009.944</v>
      </c>
      <c r="Q79" s="115">
        <f t="shared" si="13"/>
        <v>40140.614</v>
      </c>
      <c r="R79" s="139">
        <f t="shared" si="13"/>
        <v>5300</v>
      </c>
      <c r="S79" s="139">
        <f t="shared" si="13"/>
        <v>6305</v>
      </c>
      <c r="T79" s="212">
        <f t="shared" si="13"/>
        <v>8659.271999999999</v>
      </c>
      <c r="U79" s="191">
        <f>SUM(U60:U78)</f>
        <v>8377.928</v>
      </c>
      <c r="V79" s="69"/>
    </row>
    <row r="80" spans="2:18" ht="4.5" customHeight="1" thickBo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26" ht="13.5" customHeight="1" thickBot="1">
      <c r="A81" s="242" t="s">
        <v>9</v>
      </c>
      <c r="B81" s="246" t="s">
        <v>18</v>
      </c>
      <c r="C81" s="247"/>
      <c r="D81" s="247"/>
      <c r="E81" s="247"/>
      <c r="F81" s="248"/>
      <c r="G81" s="246" t="s">
        <v>3</v>
      </c>
      <c r="H81" s="247"/>
      <c r="I81" s="247"/>
      <c r="J81" s="247"/>
      <c r="K81" s="248"/>
      <c r="L81" s="246" t="s">
        <v>4</v>
      </c>
      <c r="M81" s="247"/>
      <c r="N81" s="247"/>
      <c r="O81" s="247"/>
      <c r="P81" s="248"/>
      <c r="Q81" s="246" t="s">
        <v>63</v>
      </c>
      <c r="R81" s="247"/>
      <c r="S81" s="247"/>
      <c r="T81" s="247"/>
      <c r="U81" s="248"/>
      <c r="V81" s="246" t="s">
        <v>67</v>
      </c>
      <c r="W81" s="247"/>
      <c r="X81" s="247"/>
      <c r="Y81" s="247"/>
      <c r="Z81" s="248"/>
    </row>
    <row r="82" spans="1:26" ht="27" customHeight="1" thickBot="1">
      <c r="A82" s="244"/>
      <c r="B82" s="142" t="s">
        <v>98</v>
      </c>
      <c r="C82" s="143" t="s">
        <v>71</v>
      </c>
      <c r="D82" s="143" t="s">
        <v>72</v>
      </c>
      <c r="E82" s="151" t="s">
        <v>97</v>
      </c>
      <c r="F82" s="151" t="s">
        <v>102</v>
      </c>
      <c r="G82" s="142" t="s">
        <v>98</v>
      </c>
      <c r="H82" s="143" t="s">
        <v>71</v>
      </c>
      <c r="I82" s="143" t="s">
        <v>72</v>
      </c>
      <c r="J82" s="151" t="s">
        <v>97</v>
      </c>
      <c r="K82" s="151" t="s">
        <v>102</v>
      </c>
      <c r="L82" s="142" t="s">
        <v>98</v>
      </c>
      <c r="M82" s="143" t="s">
        <v>71</v>
      </c>
      <c r="N82" s="143" t="s">
        <v>72</v>
      </c>
      <c r="O82" s="151" t="s">
        <v>97</v>
      </c>
      <c r="P82" s="151" t="s">
        <v>102</v>
      </c>
      <c r="Q82" s="142" t="s">
        <v>98</v>
      </c>
      <c r="R82" s="143" t="s">
        <v>71</v>
      </c>
      <c r="S82" s="143" t="s">
        <v>72</v>
      </c>
      <c r="T82" s="151" t="s">
        <v>97</v>
      </c>
      <c r="U82" s="151" t="s">
        <v>102</v>
      </c>
      <c r="V82" s="142" t="s">
        <v>98</v>
      </c>
      <c r="W82" s="143" t="s">
        <v>71</v>
      </c>
      <c r="X82" s="143" t="s">
        <v>72</v>
      </c>
      <c r="Y82" s="151" t="s">
        <v>97</v>
      </c>
      <c r="Z82" s="144" t="s">
        <v>102</v>
      </c>
    </row>
    <row r="83" spans="1:26" ht="13.5">
      <c r="A83" s="162" t="s">
        <v>19</v>
      </c>
      <c r="B83" s="89">
        <v>1020</v>
      </c>
      <c r="C83" s="91">
        <v>969</v>
      </c>
      <c r="D83" s="91">
        <v>969</v>
      </c>
      <c r="E83" s="92">
        <f>D83</f>
        <v>969</v>
      </c>
      <c r="F83" s="90">
        <f>E83</f>
        <v>969</v>
      </c>
      <c r="G83" s="89">
        <v>880</v>
      </c>
      <c r="H83" s="91">
        <v>836</v>
      </c>
      <c r="I83" s="91">
        <v>836</v>
      </c>
      <c r="J83" s="92">
        <f>I83</f>
        <v>836</v>
      </c>
      <c r="K83" s="90">
        <f>J83</f>
        <v>836</v>
      </c>
      <c r="L83" s="89">
        <v>1557</v>
      </c>
      <c r="M83" s="91">
        <v>1479</v>
      </c>
      <c r="N83" s="91">
        <v>1476</v>
      </c>
      <c r="O83" s="92">
        <v>1479</v>
      </c>
      <c r="P83" s="90">
        <f>O83</f>
        <v>1479</v>
      </c>
      <c r="Q83" s="135">
        <v>152235</v>
      </c>
      <c r="R83" s="136">
        <v>139873</v>
      </c>
      <c r="S83" s="136">
        <v>139873</v>
      </c>
      <c r="T83" s="176">
        <f>S83</f>
        <v>139873</v>
      </c>
      <c r="U83" s="137">
        <f>156922000/1000</f>
        <v>156922</v>
      </c>
      <c r="V83" s="213">
        <f aca="true" t="shared" si="14" ref="V83:V101">B60+G60+L60+Q60+B83+G83+L83+Q83</f>
        <v>158635</v>
      </c>
      <c r="W83" s="214">
        <f aca="true" t="shared" si="15" ref="W83:W101">C60+H60+M60+R60+C83+H83+M83+R83</f>
        <v>145947.55</v>
      </c>
      <c r="X83" s="214">
        <f aca="true" t="shared" si="16" ref="X83:X101">D60+I60+N60+S60+D83+I83+N83+S83</f>
        <v>145950</v>
      </c>
      <c r="Y83" s="216">
        <f aca="true" t="shared" si="17" ref="Y83:Y101">E60+J60+O60+T60+E83+J83+O83+T83</f>
        <v>145953</v>
      </c>
      <c r="Z83" s="219">
        <f aca="true" t="shared" si="18" ref="Z83:Z101">F60+K60+P60+U60+F83+K83+P83+U83</f>
        <v>163002</v>
      </c>
    </row>
    <row r="84" spans="1:26" ht="13.5">
      <c r="A84" s="162" t="s">
        <v>20</v>
      </c>
      <c r="B84" s="65">
        <v>8400</v>
      </c>
      <c r="C84" s="107">
        <v>8400</v>
      </c>
      <c r="D84" s="107">
        <v>8400</v>
      </c>
      <c r="E84" s="66">
        <f>D84</f>
        <v>8400</v>
      </c>
      <c r="F84" s="193">
        <f>E84</f>
        <v>8400</v>
      </c>
      <c r="G84" s="65">
        <v>5400</v>
      </c>
      <c r="H84" s="107">
        <v>5400</v>
      </c>
      <c r="I84" s="107">
        <v>8351.667</v>
      </c>
      <c r="J84" s="66">
        <f>I84</f>
        <v>8351.667</v>
      </c>
      <c r="K84" s="193">
        <f>J84</f>
        <v>8351.667</v>
      </c>
      <c r="L84" s="65">
        <v>9400</v>
      </c>
      <c r="M84" s="107">
        <v>9400</v>
      </c>
      <c r="N84" s="107">
        <v>9400</v>
      </c>
      <c r="O84" s="66">
        <f>N84</f>
        <v>9400</v>
      </c>
      <c r="P84" s="193">
        <v>10588</v>
      </c>
      <c r="Q84" s="101"/>
      <c r="R84" s="113"/>
      <c r="S84" s="113"/>
      <c r="T84" s="109"/>
      <c r="U84" s="100"/>
      <c r="V84" s="101">
        <f t="shared" si="14"/>
        <v>23200</v>
      </c>
      <c r="W84" s="113">
        <f t="shared" si="15"/>
        <v>32500</v>
      </c>
      <c r="X84" s="113">
        <f t="shared" si="16"/>
        <v>31151.667</v>
      </c>
      <c r="Y84" s="109">
        <f t="shared" si="17"/>
        <v>31151.667</v>
      </c>
      <c r="Z84" s="100">
        <f t="shared" si="18"/>
        <v>32339.667</v>
      </c>
    </row>
    <row r="85" spans="1:26" ht="13.5">
      <c r="A85" s="162" t="s">
        <v>21</v>
      </c>
      <c r="B85" s="65">
        <v>84.127</v>
      </c>
      <c r="C85" s="107"/>
      <c r="D85" s="107"/>
      <c r="E85" s="66"/>
      <c r="F85" s="193"/>
      <c r="G85" s="65"/>
      <c r="H85" s="107"/>
      <c r="I85" s="107"/>
      <c r="J85" s="66"/>
      <c r="K85" s="193"/>
      <c r="L85" s="65">
        <v>132.01922</v>
      </c>
      <c r="M85" s="107"/>
      <c r="N85" s="107"/>
      <c r="O85" s="66"/>
      <c r="P85" s="193"/>
      <c r="Q85" s="101"/>
      <c r="R85" s="113"/>
      <c r="S85" s="113"/>
      <c r="T85" s="109"/>
      <c r="U85" s="100"/>
      <c r="V85" s="101">
        <f t="shared" si="14"/>
        <v>277.11821999999995</v>
      </c>
      <c r="W85" s="113">
        <f t="shared" si="15"/>
        <v>0</v>
      </c>
      <c r="X85" s="113">
        <f t="shared" si="16"/>
        <v>0</v>
      </c>
      <c r="Y85" s="109">
        <f t="shared" si="17"/>
        <v>0</v>
      </c>
      <c r="Z85" s="100">
        <f t="shared" si="18"/>
        <v>0</v>
      </c>
    </row>
    <row r="86" spans="1:26" ht="13.5">
      <c r="A86" s="163" t="s">
        <v>85</v>
      </c>
      <c r="B86" s="65"/>
      <c r="C86" s="107"/>
      <c r="D86" s="107"/>
      <c r="E86" s="66"/>
      <c r="F86" s="193"/>
      <c r="G86" s="65"/>
      <c r="H86" s="107"/>
      <c r="I86" s="107"/>
      <c r="J86" s="66"/>
      <c r="K86" s="193"/>
      <c r="L86" s="65"/>
      <c r="M86" s="107"/>
      <c r="N86" s="107"/>
      <c r="O86" s="66"/>
      <c r="P86" s="193"/>
      <c r="Q86" s="101">
        <v>287</v>
      </c>
      <c r="R86" s="113"/>
      <c r="S86" s="113"/>
      <c r="T86" s="109"/>
      <c r="U86" s="100"/>
      <c r="V86" s="101">
        <f t="shared" si="14"/>
        <v>296.5</v>
      </c>
      <c r="W86" s="113">
        <f t="shared" si="15"/>
        <v>0</v>
      </c>
      <c r="X86" s="113">
        <f t="shared" si="16"/>
        <v>0</v>
      </c>
      <c r="Y86" s="109">
        <f t="shared" si="17"/>
        <v>0</v>
      </c>
      <c r="Z86" s="100">
        <f t="shared" si="18"/>
        <v>0</v>
      </c>
    </row>
    <row r="87" spans="1:26" ht="13.5">
      <c r="A87" s="162" t="s">
        <v>23</v>
      </c>
      <c r="B87" s="65"/>
      <c r="C87" s="107"/>
      <c r="D87" s="107"/>
      <c r="E87" s="66"/>
      <c r="F87" s="193"/>
      <c r="G87" s="65"/>
      <c r="H87" s="107"/>
      <c r="I87" s="107"/>
      <c r="J87" s="66"/>
      <c r="K87" s="193"/>
      <c r="L87" s="65"/>
      <c r="M87" s="107"/>
      <c r="N87" s="107"/>
      <c r="O87" s="66"/>
      <c r="P87" s="193"/>
      <c r="Q87" s="101"/>
      <c r="R87" s="113"/>
      <c r="S87" s="113"/>
      <c r="T87" s="109"/>
      <c r="U87" s="100"/>
      <c r="V87" s="101">
        <f t="shared" si="14"/>
        <v>0</v>
      </c>
      <c r="W87" s="113">
        <f t="shared" si="15"/>
        <v>0</v>
      </c>
      <c r="X87" s="113">
        <f t="shared" si="16"/>
        <v>0</v>
      </c>
      <c r="Y87" s="109">
        <f t="shared" si="17"/>
        <v>0</v>
      </c>
      <c r="Z87" s="100">
        <f t="shared" si="18"/>
        <v>0</v>
      </c>
    </row>
    <row r="88" spans="1:26" ht="13.5">
      <c r="A88" s="162" t="s">
        <v>22</v>
      </c>
      <c r="B88" s="99">
        <v>4000</v>
      </c>
      <c r="C88" s="111">
        <v>4000</v>
      </c>
      <c r="D88" s="113">
        <v>4000</v>
      </c>
      <c r="E88" s="109">
        <f>D88</f>
        <v>4000</v>
      </c>
      <c r="F88" s="100">
        <f>E88</f>
        <v>4000</v>
      </c>
      <c r="G88" s="101">
        <v>4000</v>
      </c>
      <c r="H88" s="113">
        <v>4000</v>
      </c>
      <c r="I88" s="113">
        <v>4000</v>
      </c>
      <c r="J88" s="109">
        <f>I88</f>
        <v>4000</v>
      </c>
      <c r="K88" s="100">
        <f>J88</f>
        <v>4000</v>
      </c>
      <c r="L88" s="65">
        <v>4000</v>
      </c>
      <c r="M88" s="107">
        <v>4000</v>
      </c>
      <c r="N88" s="107">
        <v>4000</v>
      </c>
      <c r="O88" s="66">
        <f>N88</f>
        <v>4000</v>
      </c>
      <c r="P88" s="193">
        <f>O88</f>
        <v>4000</v>
      </c>
      <c r="Q88" s="101"/>
      <c r="R88" s="113"/>
      <c r="S88" s="113"/>
      <c r="T88" s="109"/>
      <c r="U88" s="100"/>
      <c r="V88" s="101">
        <f t="shared" si="14"/>
        <v>20000</v>
      </c>
      <c r="W88" s="113">
        <f t="shared" si="15"/>
        <v>20000</v>
      </c>
      <c r="X88" s="113">
        <f t="shared" si="16"/>
        <v>20000</v>
      </c>
      <c r="Y88" s="109">
        <f t="shared" si="17"/>
        <v>20000</v>
      </c>
      <c r="Z88" s="100">
        <f t="shared" si="18"/>
        <v>20000</v>
      </c>
    </row>
    <row r="89" spans="1:26" ht="13.5">
      <c r="A89" s="164" t="s">
        <v>79</v>
      </c>
      <c r="B89" s="101"/>
      <c r="C89" s="113"/>
      <c r="D89" s="113"/>
      <c r="E89" s="109"/>
      <c r="F89" s="100"/>
      <c r="G89" s="101"/>
      <c r="H89" s="113"/>
      <c r="I89" s="113"/>
      <c r="J89" s="109"/>
      <c r="K89" s="100"/>
      <c r="L89" s="65"/>
      <c r="M89" s="107"/>
      <c r="N89" s="107"/>
      <c r="O89" s="66"/>
      <c r="P89" s="193"/>
      <c r="Q89" s="101"/>
      <c r="R89" s="113"/>
      <c r="S89" s="113"/>
      <c r="T89" s="109"/>
      <c r="U89" s="100"/>
      <c r="V89" s="101">
        <f t="shared" si="14"/>
        <v>316.40599999999995</v>
      </c>
      <c r="W89" s="113">
        <f t="shared" si="15"/>
        <v>0</v>
      </c>
      <c r="X89" s="113">
        <f t="shared" si="16"/>
        <v>0</v>
      </c>
      <c r="Y89" s="109">
        <f t="shared" si="17"/>
        <v>0</v>
      </c>
      <c r="Z89" s="100">
        <f t="shared" si="18"/>
        <v>0</v>
      </c>
    </row>
    <row r="90" spans="1:26" ht="13.5">
      <c r="A90" s="165" t="s">
        <v>86</v>
      </c>
      <c r="B90" s="101">
        <v>257.963</v>
      </c>
      <c r="C90" s="113"/>
      <c r="D90" s="113">
        <v>1078.702</v>
      </c>
      <c r="E90" s="109">
        <f>D90</f>
        <v>1078.702</v>
      </c>
      <c r="F90" s="100">
        <v>1049.549</v>
      </c>
      <c r="G90" s="101">
        <v>489.222</v>
      </c>
      <c r="H90" s="113"/>
      <c r="I90" s="113">
        <v>1158.282</v>
      </c>
      <c r="J90" s="109">
        <f>I90</f>
        <v>1158.282</v>
      </c>
      <c r="K90" s="100">
        <v>1013.641</v>
      </c>
      <c r="L90" s="65">
        <v>625.793</v>
      </c>
      <c r="M90" s="107"/>
      <c r="N90" s="107"/>
      <c r="O90" s="66">
        <v>1993.786</v>
      </c>
      <c r="P90" s="193">
        <f>1946661/1000</f>
        <v>1946.661</v>
      </c>
      <c r="Q90" s="101"/>
      <c r="R90" s="113"/>
      <c r="S90" s="113"/>
      <c r="T90" s="109"/>
      <c r="U90" s="100"/>
      <c r="V90" s="101">
        <f t="shared" si="14"/>
        <v>2567.86</v>
      </c>
      <c r="W90" s="113">
        <f t="shared" si="15"/>
        <v>0</v>
      </c>
      <c r="X90" s="113">
        <f t="shared" si="16"/>
        <v>2236.984</v>
      </c>
      <c r="Y90" s="109">
        <f t="shared" si="17"/>
        <v>7414.741</v>
      </c>
      <c r="Z90" s="100">
        <f t="shared" si="18"/>
        <v>6273.907999999999</v>
      </c>
    </row>
    <row r="91" spans="1:26" ht="13.5">
      <c r="A91" s="164" t="s">
        <v>87</v>
      </c>
      <c r="B91" s="101">
        <v>200</v>
      </c>
      <c r="C91" s="113"/>
      <c r="D91" s="113"/>
      <c r="E91" s="109"/>
      <c r="F91" s="100"/>
      <c r="G91" s="101"/>
      <c r="H91" s="113"/>
      <c r="I91" s="113"/>
      <c r="J91" s="109"/>
      <c r="K91" s="100"/>
      <c r="L91" s="65"/>
      <c r="M91" s="107"/>
      <c r="N91" s="107"/>
      <c r="O91" s="66"/>
      <c r="P91" s="193"/>
      <c r="Q91" s="101"/>
      <c r="R91" s="113"/>
      <c r="S91" s="113"/>
      <c r="T91" s="109"/>
      <c r="U91" s="100"/>
      <c r="V91" s="101">
        <f t="shared" si="14"/>
        <v>200</v>
      </c>
      <c r="W91" s="113">
        <f t="shared" si="15"/>
        <v>0</v>
      </c>
      <c r="X91" s="113">
        <f t="shared" si="16"/>
        <v>0</v>
      </c>
      <c r="Y91" s="109">
        <f t="shared" si="17"/>
        <v>0</v>
      </c>
      <c r="Z91" s="100">
        <f t="shared" si="18"/>
        <v>0</v>
      </c>
    </row>
    <row r="92" spans="1:26" ht="13.5">
      <c r="A92" s="164" t="s">
        <v>80</v>
      </c>
      <c r="B92" s="101">
        <v>2755</v>
      </c>
      <c r="C92" s="113"/>
      <c r="D92" s="113">
        <v>2755</v>
      </c>
      <c r="E92" s="109">
        <f>D92</f>
        <v>2755</v>
      </c>
      <c r="F92" s="100">
        <f>E92</f>
        <v>2755</v>
      </c>
      <c r="G92" s="101">
        <v>215</v>
      </c>
      <c r="H92" s="113"/>
      <c r="I92" s="113">
        <v>215</v>
      </c>
      <c r="J92" s="109">
        <f>I92</f>
        <v>215</v>
      </c>
      <c r="K92" s="100">
        <f>J92</f>
        <v>215</v>
      </c>
      <c r="L92" s="65">
        <v>125</v>
      </c>
      <c r="M92" s="107"/>
      <c r="N92" s="107"/>
      <c r="O92" s="66">
        <v>125</v>
      </c>
      <c r="P92" s="193">
        <f>O92</f>
        <v>125</v>
      </c>
      <c r="Q92" s="101"/>
      <c r="R92" s="113"/>
      <c r="S92" s="113"/>
      <c r="T92" s="109"/>
      <c r="U92" s="100"/>
      <c r="V92" s="101">
        <f t="shared" si="14"/>
        <v>3095</v>
      </c>
      <c r="W92" s="113">
        <f t="shared" si="15"/>
        <v>0</v>
      </c>
      <c r="X92" s="113">
        <f t="shared" si="16"/>
        <v>2970</v>
      </c>
      <c r="Y92" s="109">
        <f t="shared" si="17"/>
        <v>3095</v>
      </c>
      <c r="Z92" s="100">
        <f t="shared" si="18"/>
        <v>3095</v>
      </c>
    </row>
    <row r="93" spans="1:26" ht="13.5">
      <c r="A93" s="164" t="s">
        <v>81</v>
      </c>
      <c r="B93" s="101">
        <v>72.5</v>
      </c>
      <c r="C93" s="113"/>
      <c r="D93" s="113"/>
      <c r="E93" s="109"/>
      <c r="F93" s="100">
        <v>70.655</v>
      </c>
      <c r="G93" s="101"/>
      <c r="H93" s="113"/>
      <c r="I93" s="113"/>
      <c r="J93" s="109"/>
      <c r="K93" s="100">
        <v>34.68</v>
      </c>
      <c r="L93" s="65"/>
      <c r="M93" s="107"/>
      <c r="N93" s="107"/>
      <c r="O93" s="66"/>
      <c r="P93" s="193"/>
      <c r="Q93" s="101"/>
      <c r="R93" s="113"/>
      <c r="S93" s="113"/>
      <c r="T93" s="109"/>
      <c r="U93" s="100"/>
      <c r="V93" s="101">
        <f t="shared" si="14"/>
        <v>204.3</v>
      </c>
      <c r="W93" s="113">
        <f t="shared" si="15"/>
        <v>0</v>
      </c>
      <c r="X93" s="113">
        <f t="shared" si="16"/>
        <v>0</v>
      </c>
      <c r="Y93" s="109">
        <f t="shared" si="17"/>
        <v>0</v>
      </c>
      <c r="Z93" s="100">
        <f t="shared" si="18"/>
        <v>238.85</v>
      </c>
    </row>
    <row r="94" spans="1:26" ht="13.5">
      <c r="A94" s="164" t="s">
        <v>82</v>
      </c>
      <c r="B94" s="101"/>
      <c r="C94" s="113"/>
      <c r="D94" s="113"/>
      <c r="E94" s="109"/>
      <c r="F94" s="100"/>
      <c r="G94" s="101">
        <v>314.49</v>
      </c>
      <c r="H94" s="113"/>
      <c r="I94" s="113"/>
      <c r="J94" s="109"/>
      <c r="K94" s="100"/>
      <c r="L94" s="65">
        <v>599.952</v>
      </c>
      <c r="M94" s="107"/>
      <c r="N94" s="107"/>
      <c r="O94" s="66"/>
      <c r="P94" s="193"/>
      <c r="Q94" s="101"/>
      <c r="R94" s="113"/>
      <c r="S94" s="113"/>
      <c r="T94" s="109"/>
      <c r="U94" s="100"/>
      <c r="V94" s="101">
        <f t="shared" si="14"/>
        <v>914.442</v>
      </c>
      <c r="W94" s="113">
        <f t="shared" si="15"/>
        <v>0</v>
      </c>
      <c r="X94" s="113">
        <f t="shared" si="16"/>
        <v>0</v>
      </c>
      <c r="Y94" s="109">
        <f t="shared" si="17"/>
        <v>0</v>
      </c>
      <c r="Z94" s="100">
        <f t="shared" si="18"/>
        <v>0</v>
      </c>
    </row>
    <row r="95" spans="1:26" ht="13.5">
      <c r="A95" s="164" t="s">
        <v>83</v>
      </c>
      <c r="B95" s="101">
        <v>10</v>
      </c>
      <c r="C95" s="113"/>
      <c r="D95" s="113"/>
      <c r="E95" s="109"/>
      <c r="F95" s="100"/>
      <c r="G95" s="101">
        <v>40</v>
      </c>
      <c r="H95" s="113"/>
      <c r="I95" s="113"/>
      <c r="J95" s="109"/>
      <c r="K95" s="100"/>
      <c r="L95" s="65"/>
      <c r="M95" s="107"/>
      <c r="N95" s="107"/>
      <c r="O95" s="66"/>
      <c r="P95" s="193"/>
      <c r="Q95" s="101"/>
      <c r="R95" s="113"/>
      <c r="S95" s="113"/>
      <c r="T95" s="109"/>
      <c r="U95" s="100"/>
      <c r="V95" s="101">
        <f t="shared" si="14"/>
        <v>205</v>
      </c>
      <c r="W95" s="113">
        <f t="shared" si="15"/>
        <v>0</v>
      </c>
      <c r="X95" s="113">
        <f t="shared" si="16"/>
        <v>0</v>
      </c>
      <c r="Y95" s="109">
        <f t="shared" si="17"/>
        <v>0</v>
      </c>
      <c r="Z95" s="100">
        <f t="shared" si="18"/>
        <v>15</v>
      </c>
    </row>
    <row r="96" spans="1:26" ht="13.5">
      <c r="A96" s="164" t="s">
        <v>24</v>
      </c>
      <c r="B96" s="101"/>
      <c r="C96" s="113"/>
      <c r="D96" s="113"/>
      <c r="E96" s="109"/>
      <c r="F96" s="100"/>
      <c r="G96" s="101"/>
      <c r="H96" s="113"/>
      <c r="I96" s="113"/>
      <c r="J96" s="109"/>
      <c r="K96" s="100"/>
      <c r="L96" s="65"/>
      <c r="M96" s="107"/>
      <c r="N96" s="107"/>
      <c r="O96" s="66"/>
      <c r="P96" s="193"/>
      <c r="Q96" s="101"/>
      <c r="R96" s="113"/>
      <c r="S96" s="113"/>
      <c r="T96" s="109"/>
      <c r="U96" s="100"/>
      <c r="V96" s="101">
        <f t="shared" si="14"/>
        <v>0</v>
      </c>
      <c r="W96" s="113">
        <f t="shared" si="15"/>
        <v>0</v>
      </c>
      <c r="X96" s="113">
        <f t="shared" si="16"/>
        <v>0</v>
      </c>
      <c r="Y96" s="109">
        <f t="shared" si="17"/>
        <v>0</v>
      </c>
      <c r="Z96" s="100">
        <f t="shared" si="18"/>
        <v>0</v>
      </c>
    </row>
    <row r="97" spans="1:26" ht="13.5">
      <c r="A97" s="164" t="s">
        <v>84</v>
      </c>
      <c r="B97" s="101"/>
      <c r="C97" s="113"/>
      <c r="D97" s="113"/>
      <c r="E97" s="109"/>
      <c r="F97" s="100"/>
      <c r="G97" s="101"/>
      <c r="H97" s="113"/>
      <c r="I97" s="113"/>
      <c r="J97" s="109"/>
      <c r="K97" s="100"/>
      <c r="L97" s="65"/>
      <c r="M97" s="107"/>
      <c r="N97" s="107"/>
      <c r="O97" s="66"/>
      <c r="P97" s="193"/>
      <c r="Q97" s="101"/>
      <c r="R97" s="113"/>
      <c r="S97" s="113"/>
      <c r="T97" s="109"/>
      <c r="U97" s="100"/>
      <c r="V97" s="101">
        <f t="shared" si="14"/>
        <v>100</v>
      </c>
      <c r="W97" s="113">
        <f t="shared" si="15"/>
        <v>0</v>
      </c>
      <c r="X97" s="113">
        <f t="shared" si="16"/>
        <v>0</v>
      </c>
      <c r="Y97" s="109">
        <f t="shared" si="17"/>
        <v>0</v>
      </c>
      <c r="Z97" s="100">
        <f t="shared" si="18"/>
        <v>0</v>
      </c>
    </row>
    <row r="98" spans="1:26" ht="13.5">
      <c r="A98" s="164" t="s">
        <v>89</v>
      </c>
      <c r="B98" s="101">
        <v>117.88</v>
      </c>
      <c r="C98" s="113"/>
      <c r="D98" s="113"/>
      <c r="E98" s="109"/>
      <c r="F98" s="100">
        <v>8</v>
      </c>
      <c r="G98" s="101">
        <v>34.8</v>
      </c>
      <c r="H98" s="113"/>
      <c r="I98" s="113"/>
      <c r="J98" s="109"/>
      <c r="K98" s="100"/>
      <c r="L98" s="65">
        <f>444.7+100</f>
        <v>544.7</v>
      </c>
      <c r="M98" s="107"/>
      <c r="N98" s="107"/>
      <c r="O98" s="66"/>
      <c r="P98" s="193">
        <v>200</v>
      </c>
      <c r="Q98" s="101"/>
      <c r="R98" s="113"/>
      <c r="S98" s="113"/>
      <c r="T98" s="109"/>
      <c r="U98" s="100"/>
      <c r="V98" s="101">
        <f t="shared" si="14"/>
        <v>28936.924000000003</v>
      </c>
      <c r="W98" s="113">
        <f t="shared" si="15"/>
        <v>25915</v>
      </c>
      <c r="X98" s="113">
        <f t="shared" si="16"/>
        <v>25915</v>
      </c>
      <c r="Y98" s="109">
        <f t="shared" si="17"/>
        <v>25915</v>
      </c>
      <c r="Z98" s="100">
        <f t="shared" si="18"/>
        <v>26725.405</v>
      </c>
    </row>
    <row r="99" spans="1:26" ht="13.5">
      <c r="A99" s="164" t="s">
        <v>109</v>
      </c>
      <c r="B99" s="101">
        <v>11.76</v>
      </c>
      <c r="C99" s="113"/>
      <c r="D99" s="113"/>
      <c r="E99" s="109"/>
      <c r="F99" s="100">
        <v>250</v>
      </c>
      <c r="G99" s="101"/>
      <c r="H99" s="113"/>
      <c r="I99" s="113"/>
      <c r="J99" s="109"/>
      <c r="K99" s="100">
        <v>250</v>
      </c>
      <c r="L99" s="65"/>
      <c r="M99" s="107"/>
      <c r="N99" s="107"/>
      <c r="O99" s="66"/>
      <c r="P99" s="193"/>
      <c r="Q99" s="101"/>
      <c r="R99" s="113"/>
      <c r="S99" s="113"/>
      <c r="T99" s="109"/>
      <c r="U99" s="100"/>
      <c r="V99" s="101">
        <f t="shared" si="14"/>
        <v>835.7719999999999</v>
      </c>
      <c r="W99" s="113">
        <f t="shared" si="15"/>
        <v>0</v>
      </c>
      <c r="X99" s="113">
        <f t="shared" si="16"/>
        <v>1000</v>
      </c>
      <c r="Y99" s="109">
        <f t="shared" si="17"/>
        <v>0</v>
      </c>
      <c r="Z99" s="100">
        <f t="shared" si="18"/>
        <v>1645.12</v>
      </c>
    </row>
    <row r="100" spans="1:26" ht="13.5">
      <c r="A100" s="166" t="s">
        <v>88</v>
      </c>
      <c r="B100" s="101">
        <v>860.714</v>
      </c>
      <c r="C100" s="113"/>
      <c r="D100" s="113"/>
      <c r="E100" s="109"/>
      <c r="F100" s="100"/>
      <c r="G100" s="101"/>
      <c r="H100" s="113"/>
      <c r="I100" s="113"/>
      <c r="J100" s="109"/>
      <c r="K100" s="100"/>
      <c r="L100" s="65"/>
      <c r="M100" s="107"/>
      <c r="N100" s="107"/>
      <c r="O100" s="66"/>
      <c r="P100" s="193"/>
      <c r="Q100" s="101"/>
      <c r="R100" s="113"/>
      <c r="S100" s="113"/>
      <c r="T100" s="109"/>
      <c r="U100" s="100"/>
      <c r="V100" s="101">
        <f t="shared" si="14"/>
        <v>1094.905</v>
      </c>
      <c r="W100" s="113">
        <f t="shared" si="15"/>
        <v>0</v>
      </c>
      <c r="X100" s="113">
        <f t="shared" si="16"/>
        <v>0</v>
      </c>
      <c r="Y100" s="109">
        <f t="shared" si="17"/>
        <v>283.8</v>
      </c>
      <c r="Z100" s="100">
        <f t="shared" si="18"/>
        <v>300</v>
      </c>
    </row>
    <row r="101" spans="1:26" ht="14.25" thickBot="1">
      <c r="A101" s="167" t="s">
        <v>92</v>
      </c>
      <c r="B101" s="102"/>
      <c r="C101" s="138"/>
      <c r="D101" s="138"/>
      <c r="E101" s="120"/>
      <c r="F101" s="103"/>
      <c r="G101" s="102">
        <v>17230</v>
      </c>
      <c r="H101" s="138"/>
      <c r="I101" s="138"/>
      <c r="J101" s="120"/>
      <c r="K101" s="103"/>
      <c r="L101" s="175">
        <v>22269</v>
      </c>
      <c r="M101" s="118"/>
      <c r="N101" s="118"/>
      <c r="O101" s="119"/>
      <c r="P101" s="215"/>
      <c r="Q101" s="102"/>
      <c r="R101" s="138"/>
      <c r="S101" s="138"/>
      <c r="T101" s="120"/>
      <c r="U101" s="103"/>
      <c r="V101" s="104">
        <f t="shared" si="14"/>
        <v>93487</v>
      </c>
      <c r="W101" s="114">
        <f t="shared" si="15"/>
        <v>0</v>
      </c>
      <c r="X101" s="114">
        <f t="shared" si="16"/>
        <v>0</v>
      </c>
      <c r="Y101" s="217">
        <f t="shared" si="17"/>
        <v>0</v>
      </c>
      <c r="Z101" s="105">
        <f t="shared" si="18"/>
        <v>41.895</v>
      </c>
    </row>
    <row r="102" spans="1:26" ht="14.25" thickBot="1">
      <c r="A102" s="168" t="s">
        <v>0</v>
      </c>
      <c r="B102" s="115">
        <f aca="true" t="shared" si="19" ref="B102:Z102">SUM(B83:B101)</f>
        <v>17789.944</v>
      </c>
      <c r="C102" s="139">
        <f t="shared" si="19"/>
        <v>13369</v>
      </c>
      <c r="D102" s="139">
        <f t="shared" si="19"/>
        <v>17202.701999999997</v>
      </c>
      <c r="E102" s="116">
        <f t="shared" si="19"/>
        <v>17202.701999999997</v>
      </c>
      <c r="F102" s="117">
        <f t="shared" si="19"/>
        <v>17502.203999999998</v>
      </c>
      <c r="G102" s="115">
        <f t="shared" si="19"/>
        <v>28603.512</v>
      </c>
      <c r="H102" s="139">
        <f t="shared" si="19"/>
        <v>10236</v>
      </c>
      <c r="I102" s="139">
        <f t="shared" si="19"/>
        <v>14560.948999999999</v>
      </c>
      <c r="J102" s="116">
        <f t="shared" si="19"/>
        <v>14560.948999999999</v>
      </c>
      <c r="K102" s="117">
        <f t="shared" si="19"/>
        <v>14700.988</v>
      </c>
      <c r="L102" s="115">
        <f t="shared" si="19"/>
        <v>39253.46422</v>
      </c>
      <c r="M102" s="139">
        <f t="shared" si="19"/>
        <v>14879</v>
      </c>
      <c r="N102" s="139">
        <f t="shared" si="19"/>
        <v>14876</v>
      </c>
      <c r="O102" s="116">
        <f t="shared" si="19"/>
        <v>16997.786</v>
      </c>
      <c r="P102" s="117">
        <f t="shared" si="19"/>
        <v>18338.661</v>
      </c>
      <c r="Q102" s="115">
        <f t="shared" si="19"/>
        <v>152522</v>
      </c>
      <c r="R102" s="139">
        <f t="shared" si="19"/>
        <v>139873</v>
      </c>
      <c r="S102" s="139">
        <f t="shared" si="19"/>
        <v>139873</v>
      </c>
      <c r="T102" s="116">
        <f t="shared" si="19"/>
        <v>139873</v>
      </c>
      <c r="U102" s="117">
        <f t="shared" si="19"/>
        <v>156922</v>
      </c>
      <c r="V102" s="115">
        <f t="shared" si="19"/>
        <v>334366.22722</v>
      </c>
      <c r="W102" s="139">
        <f t="shared" si="19"/>
        <v>224362.55</v>
      </c>
      <c r="X102" s="139">
        <f t="shared" si="19"/>
        <v>229223.651</v>
      </c>
      <c r="Y102" s="212">
        <f t="shared" si="19"/>
        <v>233813.208</v>
      </c>
      <c r="Z102" s="218">
        <f t="shared" si="19"/>
        <v>253676.845</v>
      </c>
    </row>
    <row r="103" spans="1:18" s="40" customFormat="1" ht="6" customHeight="1">
      <c r="A103" s="38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71"/>
      <c r="N103" s="71"/>
      <c r="O103" s="71"/>
      <c r="P103" s="71"/>
      <c r="Q103" s="71"/>
      <c r="R103" s="71"/>
    </row>
    <row r="104" spans="1:18" ht="14.25" thickBot="1">
      <c r="A104" s="23" t="s">
        <v>34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20" ht="14.25" thickBot="1">
      <c r="A105" s="245" t="s">
        <v>68</v>
      </c>
      <c r="B105" s="246" t="s">
        <v>25</v>
      </c>
      <c r="C105" s="247"/>
      <c r="D105" s="247"/>
      <c r="E105" s="247"/>
      <c r="F105" s="248"/>
      <c r="G105" s="246" t="s">
        <v>26</v>
      </c>
      <c r="H105" s="247"/>
      <c r="I105" s="247"/>
      <c r="J105" s="247"/>
      <c r="K105" s="248"/>
      <c r="L105" s="246" t="s">
        <v>27</v>
      </c>
      <c r="M105" s="247"/>
      <c r="N105" s="247"/>
      <c r="O105" s="247"/>
      <c r="P105" s="248"/>
      <c r="Q105" s="69"/>
      <c r="R105" s="69"/>
      <c r="S105" s="69"/>
      <c r="T105" s="69"/>
    </row>
    <row r="106" spans="1:16" ht="27.75" thickBot="1">
      <c r="A106" s="239"/>
      <c r="B106" s="142" t="s">
        <v>98</v>
      </c>
      <c r="C106" s="143" t="s">
        <v>71</v>
      </c>
      <c r="D106" s="143" t="s">
        <v>72</v>
      </c>
      <c r="E106" s="151" t="s">
        <v>97</v>
      </c>
      <c r="F106" s="151" t="s">
        <v>102</v>
      </c>
      <c r="G106" s="142" t="s">
        <v>98</v>
      </c>
      <c r="H106" s="143" t="s">
        <v>71</v>
      </c>
      <c r="I106" s="143" t="s">
        <v>72</v>
      </c>
      <c r="J106" s="151" t="s">
        <v>97</v>
      </c>
      <c r="K106" s="151" t="s">
        <v>102</v>
      </c>
      <c r="L106" s="142" t="s">
        <v>98</v>
      </c>
      <c r="M106" s="143" t="s">
        <v>71</v>
      </c>
      <c r="N106" s="143" t="s">
        <v>72</v>
      </c>
      <c r="O106" s="151" t="s">
        <v>97</v>
      </c>
      <c r="P106" s="144" t="s">
        <v>102</v>
      </c>
    </row>
    <row r="107" spans="1:16" s="40" customFormat="1" ht="13.5">
      <c r="A107" s="53" t="s">
        <v>61</v>
      </c>
      <c r="B107" s="89">
        <v>541.6</v>
      </c>
      <c r="C107" s="91">
        <v>810</v>
      </c>
      <c r="D107" s="91">
        <v>690</v>
      </c>
      <c r="E107" s="92">
        <f>D107</f>
        <v>690</v>
      </c>
      <c r="F107" s="92">
        <v>690</v>
      </c>
      <c r="G107" s="89">
        <v>214.47</v>
      </c>
      <c r="H107" s="91">
        <v>406</v>
      </c>
      <c r="I107" s="91">
        <v>406</v>
      </c>
      <c r="J107" s="92">
        <f>I107</f>
        <v>406</v>
      </c>
      <c r="K107" s="90">
        <v>406</v>
      </c>
      <c r="L107" s="183">
        <v>546.02</v>
      </c>
      <c r="M107" s="184">
        <v>500</v>
      </c>
      <c r="N107" s="184">
        <v>500</v>
      </c>
      <c r="O107" s="221">
        <f>N107</f>
        <v>500</v>
      </c>
      <c r="P107" s="229">
        <v>500</v>
      </c>
    </row>
    <row r="108" spans="1:16" s="40" customFormat="1" ht="13.5">
      <c r="A108" s="53" t="s">
        <v>62</v>
      </c>
      <c r="B108" s="65">
        <v>395.28</v>
      </c>
      <c r="C108" s="107">
        <v>506</v>
      </c>
      <c r="D108" s="107">
        <v>400</v>
      </c>
      <c r="E108" s="66">
        <f>D108</f>
        <v>400</v>
      </c>
      <c r="F108" s="66">
        <v>400</v>
      </c>
      <c r="G108" s="65">
        <v>142.48</v>
      </c>
      <c r="H108" s="107">
        <v>136</v>
      </c>
      <c r="I108" s="107">
        <v>145</v>
      </c>
      <c r="J108" s="66">
        <f>I108</f>
        <v>145</v>
      </c>
      <c r="K108" s="193">
        <v>145</v>
      </c>
      <c r="L108" s="12">
        <v>423.91</v>
      </c>
      <c r="M108" s="141">
        <v>350</v>
      </c>
      <c r="N108" s="141">
        <v>300</v>
      </c>
      <c r="O108" s="108">
        <f>N108</f>
        <v>300</v>
      </c>
      <c r="P108" s="156">
        <v>300</v>
      </c>
    </row>
    <row r="109" spans="1:16" ht="13.5">
      <c r="A109" s="1" t="s">
        <v>1</v>
      </c>
      <c r="B109" s="8">
        <v>25398.46</v>
      </c>
      <c r="C109" s="9">
        <v>25150</v>
      </c>
      <c r="D109" s="9">
        <v>25200</v>
      </c>
      <c r="E109" s="11">
        <v>25200</v>
      </c>
      <c r="F109" s="11">
        <v>25170</v>
      </c>
      <c r="G109" s="8">
        <v>11811.83</v>
      </c>
      <c r="H109" s="9">
        <v>21107</v>
      </c>
      <c r="I109" s="9">
        <v>21100</v>
      </c>
      <c r="J109" s="11">
        <v>21100</v>
      </c>
      <c r="K109" s="10">
        <v>21100</v>
      </c>
      <c r="L109" s="12">
        <v>37207.48</v>
      </c>
      <c r="M109" s="141">
        <v>37056</v>
      </c>
      <c r="N109" s="141">
        <v>37250</v>
      </c>
      <c r="O109" s="11">
        <v>37250</v>
      </c>
      <c r="P109" s="10">
        <v>37050</v>
      </c>
    </row>
    <row r="110" spans="1:16" ht="13.5">
      <c r="A110" s="2" t="s">
        <v>2</v>
      </c>
      <c r="B110" s="8">
        <v>39338</v>
      </c>
      <c r="C110" s="9">
        <v>38604</v>
      </c>
      <c r="D110" s="9">
        <v>39413</v>
      </c>
      <c r="E110" s="11">
        <v>39413</v>
      </c>
      <c r="F110" s="11">
        <v>39413</v>
      </c>
      <c r="G110" s="8">
        <v>29483</v>
      </c>
      <c r="H110" s="9">
        <v>29382</v>
      </c>
      <c r="I110" s="9">
        <v>34935.518</v>
      </c>
      <c r="J110" s="11">
        <v>34935.518</v>
      </c>
      <c r="K110" s="10">
        <v>34935.518</v>
      </c>
      <c r="L110" s="12">
        <v>90636.22077999999</v>
      </c>
      <c r="M110" s="141">
        <v>89174.8</v>
      </c>
      <c r="N110" s="141">
        <v>91745</v>
      </c>
      <c r="O110" s="11">
        <v>91745</v>
      </c>
      <c r="P110" s="10">
        <v>87745</v>
      </c>
    </row>
    <row r="111" spans="1:16" ht="13.5">
      <c r="A111" s="2" t="s">
        <v>5</v>
      </c>
      <c r="B111" s="8">
        <v>27502</v>
      </c>
      <c r="C111" s="9">
        <v>29003</v>
      </c>
      <c r="D111" s="9">
        <v>29003</v>
      </c>
      <c r="E111" s="11">
        <v>29003</v>
      </c>
      <c r="F111" s="11">
        <v>29003</v>
      </c>
      <c r="G111" s="8">
        <v>13649</v>
      </c>
      <c r="H111" s="9">
        <v>11076.754</v>
      </c>
      <c r="I111" s="9">
        <v>14238</v>
      </c>
      <c r="J111" s="11">
        <v>14238</v>
      </c>
      <c r="K111" s="10">
        <v>14238</v>
      </c>
      <c r="L111" s="12">
        <v>47824</v>
      </c>
      <c r="M111" s="141">
        <v>46000</v>
      </c>
      <c r="N111" s="141">
        <v>46000</v>
      </c>
      <c r="O111" s="11">
        <v>46534</v>
      </c>
      <c r="P111" s="10">
        <v>46534</v>
      </c>
    </row>
    <row r="112" spans="1:16" ht="13.5">
      <c r="A112" s="2" t="s">
        <v>3</v>
      </c>
      <c r="B112" s="8">
        <v>22932.436729999998</v>
      </c>
      <c r="C112" s="9">
        <v>21000</v>
      </c>
      <c r="D112" s="9">
        <v>22000</v>
      </c>
      <c r="E112" s="11">
        <v>22000</v>
      </c>
      <c r="F112" s="11">
        <v>19000</v>
      </c>
      <c r="G112" s="8">
        <v>0</v>
      </c>
      <c r="H112" s="9">
        <v>20000</v>
      </c>
      <c r="I112" s="9">
        <v>20000</v>
      </c>
      <c r="J112" s="11">
        <v>20000</v>
      </c>
      <c r="K112" s="10">
        <v>20000</v>
      </c>
      <c r="L112" s="12">
        <v>38405.80607</v>
      </c>
      <c r="M112" s="141">
        <v>36040</v>
      </c>
      <c r="N112" s="141">
        <v>40900</v>
      </c>
      <c r="O112" s="11">
        <v>40900</v>
      </c>
      <c r="P112" s="10">
        <v>40000</v>
      </c>
    </row>
    <row r="113" spans="1:16" ht="13.5">
      <c r="A113" s="13" t="s">
        <v>4</v>
      </c>
      <c r="B113" s="8">
        <v>28137.42695</v>
      </c>
      <c r="C113" s="9">
        <v>32201</v>
      </c>
      <c r="D113" s="9">
        <v>29474.504999999997</v>
      </c>
      <c r="E113" s="11">
        <v>29474.504999999997</v>
      </c>
      <c r="F113" s="11">
        <v>29474.504999999997</v>
      </c>
      <c r="G113" s="8">
        <v>0</v>
      </c>
      <c r="H113" s="9">
        <v>9044.8113</v>
      </c>
      <c r="I113" s="9">
        <v>9322</v>
      </c>
      <c r="J113" s="11">
        <v>9322.137589999998</v>
      </c>
      <c r="K113" s="10">
        <v>9500.205649999998</v>
      </c>
      <c r="L113" s="12">
        <v>70344.56427</v>
      </c>
      <c r="M113" s="141">
        <v>69024.464</v>
      </c>
      <c r="N113" s="141">
        <v>63500</v>
      </c>
      <c r="O113" s="11">
        <v>63554.656460000006</v>
      </c>
      <c r="P113" s="10">
        <v>62162.326510000006</v>
      </c>
    </row>
    <row r="114" spans="1:16" ht="14.25" thickBot="1">
      <c r="A114" s="13" t="s">
        <v>63</v>
      </c>
      <c r="B114" s="14">
        <v>3109.19</v>
      </c>
      <c r="C114" s="15">
        <v>3250</v>
      </c>
      <c r="D114" s="15">
        <v>3000</v>
      </c>
      <c r="E114" s="17">
        <v>3000</v>
      </c>
      <c r="F114" s="17">
        <v>4400</v>
      </c>
      <c r="G114" s="14">
        <v>21294.08</v>
      </c>
      <c r="H114" s="15">
        <v>22929</v>
      </c>
      <c r="I114" s="15">
        <v>22700</v>
      </c>
      <c r="J114" s="17">
        <v>22700</v>
      </c>
      <c r="K114" s="16">
        <v>22000</v>
      </c>
      <c r="L114" s="59">
        <v>15725.11</v>
      </c>
      <c r="M114" s="185">
        <v>15232</v>
      </c>
      <c r="N114" s="185">
        <v>16641</v>
      </c>
      <c r="O114" s="44">
        <v>16641</v>
      </c>
      <c r="P114" s="49">
        <v>14900</v>
      </c>
    </row>
    <row r="115" spans="1:16" s="23" customFormat="1" ht="14.25" thickBot="1">
      <c r="A115" s="18" t="s">
        <v>0</v>
      </c>
      <c r="B115" s="19">
        <f aca="true" t="shared" si="20" ref="B115:N115">SUM(B107:B114)</f>
        <v>147354.39368</v>
      </c>
      <c r="C115" s="20">
        <f>SUM(C107:C114)</f>
        <v>150524</v>
      </c>
      <c r="D115" s="20">
        <f t="shared" si="20"/>
        <v>149180.505</v>
      </c>
      <c r="E115" s="22">
        <f>SUM(E107:E114)</f>
        <v>149180.505</v>
      </c>
      <c r="F115" s="21">
        <f>SUM(F107:F114)</f>
        <v>147550.505</v>
      </c>
      <c r="G115" s="19">
        <f t="shared" si="20"/>
        <v>76594.86</v>
      </c>
      <c r="H115" s="220">
        <f>SUM(H107:H114)</f>
        <v>114081.5653</v>
      </c>
      <c r="I115" s="20">
        <f t="shared" si="20"/>
        <v>122846.518</v>
      </c>
      <c r="J115" s="47">
        <f>SUM(J107:J114)</f>
        <v>122846.65559</v>
      </c>
      <c r="K115" s="21">
        <f>SUM(K107:K114)</f>
        <v>122324.72365</v>
      </c>
      <c r="L115" s="19">
        <f t="shared" si="20"/>
        <v>301113.11112</v>
      </c>
      <c r="M115" s="20">
        <f>SUM(M107:M114)</f>
        <v>293377.26399999997</v>
      </c>
      <c r="N115" s="20">
        <f t="shared" si="20"/>
        <v>296836</v>
      </c>
      <c r="O115" s="22">
        <f>SUM(O107:O114)</f>
        <v>297424.65646</v>
      </c>
      <c r="P115" s="21">
        <f>SUM(P107:P114)</f>
        <v>289191.32651</v>
      </c>
    </row>
    <row r="116" ht="14.25" thickBot="1"/>
    <row r="117" spans="1:21" ht="13.5" customHeight="1" thickBot="1">
      <c r="A117" s="240" t="s">
        <v>28</v>
      </c>
      <c r="B117" s="232" t="s">
        <v>65</v>
      </c>
      <c r="C117" s="233"/>
      <c r="D117" s="233"/>
      <c r="E117" s="233"/>
      <c r="F117" s="234"/>
      <c r="G117" s="232" t="s">
        <v>66</v>
      </c>
      <c r="H117" s="233"/>
      <c r="I117" s="233"/>
      <c r="J117" s="233"/>
      <c r="K117" s="234"/>
      <c r="L117" s="232" t="s">
        <v>1</v>
      </c>
      <c r="M117" s="233"/>
      <c r="N117" s="233"/>
      <c r="O117" s="233"/>
      <c r="P117" s="234"/>
      <c r="Q117" s="232" t="s">
        <v>2</v>
      </c>
      <c r="R117" s="233"/>
      <c r="S117" s="233"/>
      <c r="T117" s="233"/>
      <c r="U117" s="234"/>
    </row>
    <row r="118" spans="1:21" ht="27.75" thickBot="1">
      <c r="A118" s="241"/>
      <c r="B118" s="142" t="s">
        <v>98</v>
      </c>
      <c r="C118" s="143" t="s">
        <v>71</v>
      </c>
      <c r="D118" s="143" t="s">
        <v>72</v>
      </c>
      <c r="E118" s="151" t="s">
        <v>97</v>
      </c>
      <c r="F118" s="151" t="s">
        <v>102</v>
      </c>
      <c r="G118" s="142" t="s">
        <v>98</v>
      </c>
      <c r="H118" s="143" t="s">
        <v>71</v>
      </c>
      <c r="I118" s="143" t="s">
        <v>72</v>
      </c>
      <c r="J118" s="151" t="s">
        <v>97</v>
      </c>
      <c r="K118" s="151" t="s">
        <v>102</v>
      </c>
      <c r="L118" s="180" t="s">
        <v>98</v>
      </c>
      <c r="M118" s="181" t="s">
        <v>71</v>
      </c>
      <c r="N118" s="181" t="s">
        <v>72</v>
      </c>
      <c r="O118" s="151" t="s">
        <v>97</v>
      </c>
      <c r="P118" s="151" t="s">
        <v>102</v>
      </c>
      <c r="Q118" s="142" t="s">
        <v>98</v>
      </c>
      <c r="R118" s="143" t="s">
        <v>71</v>
      </c>
      <c r="S118" s="143" t="s">
        <v>72</v>
      </c>
      <c r="T118" s="151" t="s">
        <v>97</v>
      </c>
      <c r="U118" s="144" t="s">
        <v>102</v>
      </c>
    </row>
    <row r="119" spans="1:21" ht="13.5">
      <c r="A119" s="1" t="s">
        <v>29</v>
      </c>
      <c r="B119" s="4">
        <v>1421.55</v>
      </c>
      <c r="C119" s="5">
        <v>1400</v>
      </c>
      <c r="D119" s="5">
        <v>1300</v>
      </c>
      <c r="E119" s="7">
        <f>D119</f>
        <v>1300</v>
      </c>
      <c r="F119" s="6">
        <v>1300</v>
      </c>
      <c r="G119" s="4">
        <v>1642.65</v>
      </c>
      <c r="H119" s="5">
        <v>1236</v>
      </c>
      <c r="I119" s="5">
        <v>1129</v>
      </c>
      <c r="J119" s="7">
        <f>I119</f>
        <v>1129</v>
      </c>
      <c r="K119" s="6">
        <v>1129</v>
      </c>
      <c r="L119" s="25">
        <v>186752.06</v>
      </c>
      <c r="M119" s="93">
        <v>189000</v>
      </c>
      <c r="N119" s="93">
        <v>185800</v>
      </c>
      <c r="O119" s="32">
        <v>185800</v>
      </c>
      <c r="P119" s="24">
        <v>188800</v>
      </c>
      <c r="Q119" s="25">
        <v>359710.48961</v>
      </c>
      <c r="R119" s="93">
        <v>352071.6</v>
      </c>
      <c r="S119" s="93">
        <v>348819</v>
      </c>
      <c r="T119" s="32">
        <v>348821</v>
      </c>
      <c r="U119" s="24">
        <v>369090</v>
      </c>
    </row>
    <row r="120" spans="1:21" ht="13.5">
      <c r="A120" s="2" t="s">
        <v>36</v>
      </c>
      <c r="B120" s="8">
        <v>89.99</v>
      </c>
      <c r="C120" s="9">
        <v>95</v>
      </c>
      <c r="D120" s="9">
        <v>95</v>
      </c>
      <c r="E120" s="11">
        <f>D120</f>
        <v>95</v>
      </c>
      <c r="F120" s="10">
        <v>95</v>
      </c>
      <c r="G120" s="8">
        <v>40.04</v>
      </c>
      <c r="H120" s="9">
        <v>30</v>
      </c>
      <c r="I120" s="9">
        <v>40</v>
      </c>
      <c r="J120" s="11">
        <f>I120</f>
        <v>40</v>
      </c>
      <c r="K120" s="10">
        <v>40</v>
      </c>
      <c r="L120" s="8">
        <v>52054.44</v>
      </c>
      <c r="M120" s="9">
        <v>53000</v>
      </c>
      <c r="N120" s="9">
        <v>51500</v>
      </c>
      <c r="O120" s="11">
        <v>51500</v>
      </c>
      <c r="P120" s="10">
        <v>51500</v>
      </c>
      <c r="Q120" s="8">
        <v>215583</v>
      </c>
      <c r="R120" s="9">
        <v>211615.2</v>
      </c>
      <c r="S120" s="9">
        <v>209013</v>
      </c>
      <c r="T120" s="11">
        <v>209013</v>
      </c>
      <c r="U120" s="10">
        <v>227252</v>
      </c>
    </row>
    <row r="121" spans="1:21" ht="13.5">
      <c r="A121" s="2" t="s">
        <v>37</v>
      </c>
      <c r="B121" s="8">
        <v>6.4</v>
      </c>
      <c r="C121" s="9">
        <v>25</v>
      </c>
      <c r="D121" s="9">
        <v>275</v>
      </c>
      <c r="E121" s="11">
        <f>D121</f>
        <v>275</v>
      </c>
      <c r="F121" s="10">
        <v>275</v>
      </c>
      <c r="G121" s="8">
        <v>56.72</v>
      </c>
      <c r="H121" s="9">
        <v>1</v>
      </c>
      <c r="I121" s="9">
        <v>60</v>
      </c>
      <c r="J121" s="11">
        <f>I121</f>
        <v>60</v>
      </c>
      <c r="K121" s="10">
        <v>60</v>
      </c>
      <c r="L121" s="8">
        <v>95267.98</v>
      </c>
      <c r="M121" s="9">
        <v>97000</v>
      </c>
      <c r="N121" s="9">
        <v>94700</v>
      </c>
      <c r="O121" s="11">
        <v>94700</v>
      </c>
      <c r="P121" s="10">
        <v>94700</v>
      </c>
      <c r="Q121" s="8">
        <v>108503.48361</v>
      </c>
      <c r="R121" s="9">
        <v>106158</v>
      </c>
      <c r="S121" s="9">
        <v>105053</v>
      </c>
      <c r="T121" s="11">
        <v>105053</v>
      </c>
      <c r="U121" s="10">
        <v>107003</v>
      </c>
    </row>
    <row r="122" spans="1:21" s="37" customFormat="1" ht="13.5">
      <c r="A122" s="177" t="s">
        <v>38</v>
      </c>
      <c r="B122" s="72"/>
      <c r="C122" s="179"/>
      <c r="D122" s="179"/>
      <c r="E122" s="73"/>
      <c r="F122" s="74"/>
      <c r="G122" s="72"/>
      <c r="H122" s="179"/>
      <c r="I122" s="179"/>
      <c r="J122" s="73"/>
      <c r="K122" s="74"/>
      <c r="L122" s="72">
        <v>66</v>
      </c>
      <c r="M122" s="179">
        <v>75</v>
      </c>
      <c r="N122" s="179">
        <v>65</v>
      </c>
      <c r="O122" s="73">
        <v>65</v>
      </c>
      <c r="P122" s="74">
        <v>65</v>
      </c>
      <c r="Q122" s="72">
        <v>670</v>
      </c>
      <c r="R122" s="179">
        <v>646.8</v>
      </c>
      <c r="S122" s="179">
        <v>670</v>
      </c>
      <c r="T122" s="73">
        <v>670</v>
      </c>
      <c r="U122" s="74">
        <v>670</v>
      </c>
    </row>
    <row r="123" spans="1:21" s="37" customFormat="1" ht="13.5">
      <c r="A123" s="177" t="s">
        <v>39</v>
      </c>
      <c r="B123" s="72"/>
      <c r="C123" s="179"/>
      <c r="D123" s="179"/>
      <c r="E123" s="73"/>
      <c r="F123" s="74"/>
      <c r="G123" s="72"/>
      <c r="H123" s="179"/>
      <c r="I123" s="179"/>
      <c r="J123" s="73"/>
      <c r="K123" s="74"/>
      <c r="L123" s="72">
        <v>741</v>
      </c>
      <c r="M123" s="179">
        <v>20600</v>
      </c>
      <c r="N123" s="179">
        <v>730</v>
      </c>
      <c r="O123" s="73">
        <v>730</v>
      </c>
      <c r="P123" s="74">
        <v>730</v>
      </c>
      <c r="Q123" s="72">
        <v>22982</v>
      </c>
      <c r="R123" s="179">
        <v>22526.4</v>
      </c>
      <c r="S123" s="179">
        <v>23000</v>
      </c>
      <c r="T123" s="73">
        <v>23000</v>
      </c>
      <c r="U123" s="74">
        <v>23000</v>
      </c>
    </row>
    <row r="124" spans="1:21" s="37" customFormat="1" ht="13.5">
      <c r="A124" s="177" t="s">
        <v>40</v>
      </c>
      <c r="B124" s="72"/>
      <c r="C124" s="179"/>
      <c r="D124" s="179"/>
      <c r="E124" s="73"/>
      <c r="F124" s="74"/>
      <c r="G124" s="72"/>
      <c r="H124" s="179"/>
      <c r="I124" s="179"/>
      <c r="J124" s="73"/>
      <c r="K124" s="74"/>
      <c r="L124" s="72">
        <v>15619</v>
      </c>
      <c r="M124" s="179">
        <v>32500</v>
      </c>
      <c r="N124" s="179">
        <v>15520</v>
      </c>
      <c r="O124" s="73">
        <v>15520</v>
      </c>
      <c r="P124" s="74">
        <v>15520</v>
      </c>
      <c r="Q124" s="72">
        <v>32286</v>
      </c>
      <c r="R124" s="179">
        <v>31335.6</v>
      </c>
      <c r="S124" s="179">
        <v>32300</v>
      </c>
      <c r="T124" s="73">
        <v>32300</v>
      </c>
      <c r="U124" s="74">
        <v>32300</v>
      </c>
    </row>
    <row r="125" spans="1:21" s="37" customFormat="1" ht="13.5">
      <c r="A125" s="177" t="s">
        <v>41</v>
      </c>
      <c r="B125" s="72"/>
      <c r="C125" s="179"/>
      <c r="D125" s="179"/>
      <c r="E125" s="73"/>
      <c r="F125" s="74"/>
      <c r="G125" s="72"/>
      <c r="H125" s="179"/>
      <c r="I125" s="179"/>
      <c r="J125" s="73"/>
      <c r="K125" s="74"/>
      <c r="L125" s="72">
        <v>2966</v>
      </c>
      <c r="M125" s="179">
        <v>2850</v>
      </c>
      <c r="N125" s="179">
        <v>2950</v>
      </c>
      <c r="O125" s="73">
        <v>2950</v>
      </c>
      <c r="P125" s="74">
        <v>2950</v>
      </c>
      <c r="Q125" s="72">
        <v>3594</v>
      </c>
      <c r="R125" s="179">
        <v>3626.4</v>
      </c>
      <c r="S125" s="179">
        <v>3600</v>
      </c>
      <c r="T125" s="73">
        <v>3600</v>
      </c>
      <c r="U125" s="74">
        <v>3600</v>
      </c>
    </row>
    <row r="126" spans="1:21" s="37" customFormat="1" ht="13.5">
      <c r="A126" s="177" t="s">
        <v>42</v>
      </c>
      <c r="B126" s="72"/>
      <c r="C126" s="179"/>
      <c r="D126" s="179"/>
      <c r="E126" s="73"/>
      <c r="F126" s="74"/>
      <c r="G126" s="72"/>
      <c r="H126" s="179"/>
      <c r="I126" s="179"/>
      <c r="J126" s="73"/>
      <c r="K126" s="74"/>
      <c r="L126" s="72">
        <v>2225</v>
      </c>
      <c r="M126" s="179">
        <v>2230</v>
      </c>
      <c r="N126" s="179">
        <v>2200</v>
      </c>
      <c r="O126" s="73">
        <v>2200</v>
      </c>
      <c r="P126" s="74">
        <v>2200</v>
      </c>
      <c r="Q126" s="72">
        <v>2323</v>
      </c>
      <c r="R126" s="179">
        <v>2306.4</v>
      </c>
      <c r="S126" s="179">
        <v>2300</v>
      </c>
      <c r="T126" s="73">
        <v>2300</v>
      </c>
      <c r="U126" s="74">
        <v>2300</v>
      </c>
    </row>
    <row r="127" spans="1:21" ht="13.5">
      <c r="A127" s="2" t="s">
        <v>43</v>
      </c>
      <c r="B127" s="8">
        <v>75.87</v>
      </c>
      <c r="C127" s="9">
        <v>110</v>
      </c>
      <c r="D127" s="9">
        <v>70</v>
      </c>
      <c r="E127" s="11">
        <f aca="true" t="shared" si="21" ref="E127:E132">D127</f>
        <v>70</v>
      </c>
      <c r="F127" s="10">
        <v>70</v>
      </c>
      <c r="G127" s="8">
        <v>72.41</v>
      </c>
      <c r="H127" s="9">
        <v>40</v>
      </c>
      <c r="I127" s="9">
        <v>10</v>
      </c>
      <c r="J127" s="11">
        <f aca="true" t="shared" si="22" ref="J127:J132">I127</f>
        <v>10</v>
      </c>
      <c r="K127" s="10">
        <v>10</v>
      </c>
      <c r="L127" s="8">
        <v>1621.92</v>
      </c>
      <c r="M127" s="9">
        <v>9200</v>
      </c>
      <c r="N127" s="9">
        <v>1600</v>
      </c>
      <c r="O127" s="11">
        <v>1600</v>
      </c>
      <c r="P127" s="10">
        <v>1600</v>
      </c>
      <c r="Q127" s="8">
        <v>1590</v>
      </c>
      <c r="R127" s="9">
        <v>1418.4</v>
      </c>
      <c r="S127" s="9">
        <v>1504</v>
      </c>
      <c r="T127" s="11">
        <v>1504</v>
      </c>
      <c r="U127" s="10">
        <v>1504</v>
      </c>
    </row>
    <row r="128" spans="1:21" ht="13.5">
      <c r="A128" s="2" t="s">
        <v>44</v>
      </c>
      <c r="B128" s="8">
        <v>515.7</v>
      </c>
      <c r="C128" s="9">
        <v>460</v>
      </c>
      <c r="D128" s="9">
        <v>260</v>
      </c>
      <c r="E128" s="11">
        <f t="shared" si="21"/>
        <v>260</v>
      </c>
      <c r="F128" s="10">
        <v>260</v>
      </c>
      <c r="G128" s="8">
        <v>140.53</v>
      </c>
      <c r="H128" s="9">
        <v>40</v>
      </c>
      <c r="I128" s="9">
        <v>130</v>
      </c>
      <c r="J128" s="11">
        <f t="shared" si="22"/>
        <v>130</v>
      </c>
      <c r="K128" s="10">
        <v>130</v>
      </c>
      <c r="L128" s="8">
        <v>13215.58</v>
      </c>
      <c r="M128" s="9">
        <v>13000</v>
      </c>
      <c r="N128" s="9">
        <v>13200</v>
      </c>
      <c r="O128" s="11">
        <v>13200</v>
      </c>
      <c r="P128" s="10">
        <v>13200</v>
      </c>
      <c r="Q128" s="8">
        <v>30087</v>
      </c>
      <c r="R128" s="9">
        <v>29268</v>
      </c>
      <c r="S128" s="9">
        <v>29245</v>
      </c>
      <c r="T128" s="11">
        <v>29245</v>
      </c>
      <c r="U128" s="10">
        <v>29245</v>
      </c>
    </row>
    <row r="129" spans="1:21" s="37" customFormat="1" ht="13.5">
      <c r="A129" s="177" t="s">
        <v>45</v>
      </c>
      <c r="B129" s="72">
        <v>16.78</v>
      </c>
      <c r="C129" s="179"/>
      <c r="D129" s="179">
        <v>20</v>
      </c>
      <c r="E129" s="73">
        <f t="shared" si="21"/>
        <v>20</v>
      </c>
      <c r="F129" s="74">
        <v>20</v>
      </c>
      <c r="G129" s="72">
        <v>10.9</v>
      </c>
      <c r="H129" s="179"/>
      <c r="I129" s="179">
        <v>15</v>
      </c>
      <c r="J129" s="73">
        <f t="shared" si="22"/>
        <v>15</v>
      </c>
      <c r="K129" s="74">
        <v>15</v>
      </c>
      <c r="L129" s="72">
        <v>1735</v>
      </c>
      <c r="M129" s="179">
        <v>1660</v>
      </c>
      <c r="N129" s="179">
        <v>1740</v>
      </c>
      <c r="O129" s="73">
        <v>1740</v>
      </c>
      <c r="P129" s="74">
        <v>1740</v>
      </c>
      <c r="Q129" s="72">
        <v>1697</v>
      </c>
      <c r="R129" s="179">
        <v>1626</v>
      </c>
      <c r="S129" s="179">
        <v>1700</v>
      </c>
      <c r="T129" s="73">
        <v>1700</v>
      </c>
      <c r="U129" s="74">
        <v>1700</v>
      </c>
    </row>
    <row r="130" spans="1:21" ht="13.5">
      <c r="A130" s="2" t="s">
        <v>30</v>
      </c>
      <c r="B130" s="8">
        <v>196.25</v>
      </c>
      <c r="C130" s="9">
        <v>85</v>
      </c>
      <c r="D130" s="9">
        <v>50</v>
      </c>
      <c r="E130" s="11">
        <f t="shared" si="21"/>
        <v>50</v>
      </c>
      <c r="F130" s="10">
        <v>50</v>
      </c>
      <c r="G130" s="8">
        <v>319.13</v>
      </c>
      <c r="H130" s="9">
        <v>50</v>
      </c>
      <c r="I130" s="9">
        <v>50</v>
      </c>
      <c r="J130" s="11">
        <f t="shared" si="22"/>
        <v>50</v>
      </c>
      <c r="K130" s="10">
        <v>50</v>
      </c>
      <c r="L130" s="8">
        <v>3791.75</v>
      </c>
      <c r="M130" s="9">
        <v>4000</v>
      </c>
      <c r="N130" s="9">
        <v>3800</v>
      </c>
      <c r="O130" s="11">
        <v>3800</v>
      </c>
      <c r="P130" s="10">
        <v>3800</v>
      </c>
      <c r="Q130" s="8">
        <v>3521</v>
      </c>
      <c r="R130" s="9">
        <v>3208.8</v>
      </c>
      <c r="S130" s="9">
        <v>3540</v>
      </c>
      <c r="T130" s="11">
        <v>3542</v>
      </c>
      <c r="U130" s="10">
        <v>3622</v>
      </c>
    </row>
    <row r="131" spans="1:21" ht="13.5">
      <c r="A131" s="2" t="s">
        <v>31</v>
      </c>
      <c r="B131" s="8">
        <v>24.9</v>
      </c>
      <c r="C131" s="9">
        <v>25</v>
      </c>
      <c r="D131" s="9">
        <v>30</v>
      </c>
      <c r="E131" s="11">
        <f t="shared" si="21"/>
        <v>30</v>
      </c>
      <c r="F131" s="10">
        <v>30</v>
      </c>
      <c r="G131" s="8">
        <v>0</v>
      </c>
      <c r="H131" s="9"/>
      <c r="I131" s="9">
        <v>25</v>
      </c>
      <c r="J131" s="11">
        <f t="shared" si="22"/>
        <v>25</v>
      </c>
      <c r="K131" s="10">
        <v>25</v>
      </c>
      <c r="L131" s="8">
        <v>720.6</v>
      </c>
      <c r="M131" s="9">
        <v>600</v>
      </c>
      <c r="N131" s="9">
        <v>720</v>
      </c>
      <c r="O131" s="11">
        <v>720</v>
      </c>
      <c r="P131" s="10">
        <v>720</v>
      </c>
      <c r="Q131" s="8">
        <v>338</v>
      </c>
      <c r="R131" s="9">
        <v>326.4</v>
      </c>
      <c r="S131" s="9">
        <v>384</v>
      </c>
      <c r="T131" s="11">
        <v>384</v>
      </c>
      <c r="U131" s="10">
        <v>384</v>
      </c>
    </row>
    <row r="132" spans="1:21" ht="27.75" thickBot="1">
      <c r="A132" s="178" t="s">
        <v>46</v>
      </c>
      <c r="B132" s="28">
        <v>8.09</v>
      </c>
      <c r="C132" s="94">
        <v>15</v>
      </c>
      <c r="D132" s="94">
        <v>5</v>
      </c>
      <c r="E132" s="44">
        <f t="shared" si="21"/>
        <v>5</v>
      </c>
      <c r="F132" s="49">
        <v>5</v>
      </c>
      <c r="G132" s="28">
        <v>25.95</v>
      </c>
      <c r="H132" s="94"/>
      <c r="I132" s="94">
        <v>25</v>
      </c>
      <c r="J132" s="44">
        <f t="shared" si="22"/>
        <v>25</v>
      </c>
      <c r="K132" s="49">
        <v>25</v>
      </c>
      <c r="L132" s="28">
        <v>195.44</v>
      </c>
      <c r="M132" s="94">
        <v>205</v>
      </c>
      <c r="N132" s="94">
        <v>180</v>
      </c>
      <c r="O132" s="44">
        <v>180</v>
      </c>
      <c r="P132" s="49">
        <v>180</v>
      </c>
      <c r="Q132" s="28">
        <v>88</v>
      </c>
      <c r="R132" s="94">
        <v>76.8</v>
      </c>
      <c r="S132" s="94">
        <v>80</v>
      </c>
      <c r="T132" s="44">
        <v>80</v>
      </c>
      <c r="U132" s="49">
        <v>80</v>
      </c>
    </row>
    <row r="133" ht="13.5" customHeight="1" thickBot="1"/>
    <row r="134" spans="1:26" ht="13.5" customHeight="1" thickBot="1">
      <c r="A134" s="240" t="s">
        <v>28</v>
      </c>
      <c r="B134" s="232" t="s">
        <v>18</v>
      </c>
      <c r="C134" s="233"/>
      <c r="D134" s="233"/>
      <c r="E134" s="233"/>
      <c r="F134" s="234"/>
      <c r="G134" s="232" t="s">
        <v>3</v>
      </c>
      <c r="H134" s="233"/>
      <c r="I134" s="233"/>
      <c r="J134" s="233"/>
      <c r="K134" s="234"/>
      <c r="L134" s="232" t="s">
        <v>4</v>
      </c>
      <c r="M134" s="233"/>
      <c r="N134" s="233"/>
      <c r="O134" s="233"/>
      <c r="P134" s="234"/>
      <c r="Q134" s="232" t="s">
        <v>63</v>
      </c>
      <c r="R134" s="233"/>
      <c r="S134" s="233"/>
      <c r="T134" s="233"/>
      <c r="U134" s="234"/>
      <c r="V134" s="235" t="s">
        <v>67</v>
      </c>
      <c r="W134" s="236"/>
      <c r="X134" s="236"/>
      <c r="Y134" s="236"/>
      <c r="Z134" s="237"/>
    </row>
    <row r="135" spans="1:26" ht="27.75" thickBot="1">
      <c r="A135" s="241"/>
      <c r="B135" s="142" t="s">
        <v>98</v>
      </c>
      <c r="C135" s="143" t="s">
        <v>71</v>
      </c>
      <c r="D135" s="143" t="s">
        <v>72</v>
      </c>
      <c r="E135" s="151" t="s">
        <v>97</v>
      </c>
      <c r="F135" s="151" t="s">
        <v>102</v>
      </c>
      <c r="G135" s="142" t="s">
        <v>98</v>
      </c>
      <c r="H135" s="143" t="s">
        <v>71</v>
      </c>
      <c r="I135" s="143" t="s">
        <v>72</v>
      </c>
      <c r="J135" s="151" t="s">
        <v>97</v>
      </c>
      <c r="K135" s="151" t="s">
        <v>102</v>
      </c>
      <c r="L135" s="142" t="s">
        <v>98</v>
      </c>
      <c r="M135" s="143" t="s">
        <v>71</v>
      </c>
      <c r="N135" s="143" t="s">
        <v>72</v>
      </c>
      <c r="O135" s="151" t="s">
        <v>97</v>
      </c>
      <c r="P135" s="151" t="s">
        <v>102</v>
      </c>
      <c r="Q135" s="142" t="s">
        <v>98</v>
      </c>
      <c r="R135" s="143" t="s">
        <v>71</v>
      </c>
      <c r="S135" s="143" t="s">
        <v>72</v>
      </c>
      <c r="T135" s="151" t="s">
        <v>97</v>
      </c>
      <c r="U135" s="151" t="s">
        <v>102</v>
      </c>
      <c r="V135" s="142" t="s">
        <v>98</v>
      </c>
      <c r="W135" s="143" t="s">
        <v>71</v>
      </c>
      <c r="X135" s="143" t="s">
        <v>72</v>
      </c>
      <c r="Y135" s="151" t="s">
        <v>97</v>
      </c>
      <c r="Z135" s="144" t="s">
        <v>102</v>
      </c>
    </row>
    <row r="136" spans="1:26" ht="13.5">
      <c r="A136" s="1" t="s">
        <v>29</v>
      </c>
      <c r="B136" s="4">
        <v>146879</v>
      </c>
      <c r="C136" s="5">
        <v>157728</v>
      </c>
      <c r="D136" s="5">
        <v>143942</v>
      </c>
      <c r="E136" s="7">
        <v>143942</v>
      </c>
      <c r="F136" s="6">
        <v>147903</v>
      </c>
      <c r="G136" s="4">
        <v>132384.47452</v>
      </c>
      <c r="H136" s="5">
        <v>117530</v>
      </c>
      <c r="I136" s="5">
        <v>117530</v>
      </c>
      <c r="J136" s="7">
        <v>118030</v>
      </c>
      <c r="K136" s="6">
        <v>114000</v>
      </c>
      <c r="L136" s="4">
        <v>152725.81179</v>
      </c>
      <c r="M136" s="5">
        <v>136800</v>
      </c>
      <c r="N136" s="5">
        <v>135680</v>
      </c>
      <c r="O136" s="7">
        <v>135683</v>
      </c>
      <c r="P136" s="6">
        <v>135683</v>
      </c>
      <c r="Q136" s="4">
        <v>19694.65</v>
      </c>
      <c r="R136" s="5">
        <v>18063</v>
      </c>
      <c r="S136" s="5">
        <v>18750</v>
      </c>
      <c r="T136" s="7">
        <v>18750</v>
      </c>
      <c r="U136" s="6">
        <v>17750</v>
      </c>
      <c r="V136" s="25">
        <f aca="true" t="shared" si="23" ref="V136:V149">B119+G119+L119+Q119+B136+G136+L136+Q136</f>
        <v>1001210.68592</v>
      </c>
      <c r="W136" s="93">
        <f aca="true" t="shared" si="24" ref="W136:W149">C119+H119+M119+R119+C136+H136+M136+R136</f>
        <v>973828.6</v>
      </c>
      <c r="X136" s="93">
        <f aca="true" t="shared" si="25" ref="X136:X149">D119+I119+N119+S119+D136+I136+N136+S136</f>
        <v>952950</v>
      </c>
      <c r="Y136" s="32">
        <f aca="true" t="shared" si="26" ref="Y136:Y149">E119+J119+O119+T119+E136+J136+O136+T136</f>
        <v>953455</v>
      </c>
      <c r="Z136" s="24">
        <f aca="true" t="shared" si="27" ref="Z136:Z149">F119+K119+P119+U119+F136+K136+P136+U136</f>
        <v>975655</v>
      </c>
    </row>
    <row r="137" spans="1:26" ht="13.5">
      <c r="A137" s="2" t="s">
        <v>36</v>
      </c>
      <c r="B137" s="8">
        <v>43450</v>
      </c>
      <c r="C137" s="9">
        <v>43000</v>
      </c>
      <c r="D137" s="9">
        <v>43000</v>
      </c>
      <c r="E137" s="11">
        <v>42581</v>
      </c>
      <c r="F137" s="10">
        <v>42581</v>
      </c>
      <c r="G137" s="8">
        <v>50272.68754</v>
      </c>
      <c r="H137" s="9">
        <v>45000</v>
      </c>
      <c r="I137" s="9">
        <v>45000</v>
      </c>
      <c r="J137" s="11">
        <v>45000</v>
      </c>
      <c r="K137" s="10">
        <v>43000</v>
      </c>
      <c r="L137" s="8">
        <v>53113.11694</v>
      </c>
      <c r="M137" s="9">
        <v>48090</v>
      </c>
      <c r="N137" s="9">
        <v>48910</v>
      </c>
      <c r="O137" s="11">
        <v>48910</v>
      </c>
      <c r="P137" s="10">
        <v>48910</v>
      </c>
      <c r="Q137" s="8">
        <v>4495.93</v>
      </c>
      <c r="R137" s="9">
        <v>3890</v>
      </c>
      <c r="S137" s="9">
        <v>4500</v>
      </c>
      <c r="T137" s="11">
        <v>4500</v>
      </c>
      <c r="U137" s="10">
        <v>4500</v>
      </c>
      <c r="V137" s="8">
        <f t="shared" si="23"/>
        <v>419099.20447999996</v>
      </c>
      <c r="W137" s="9">
        <f t="shared" si="24"/>
        <v>404720.2</v>
      </c>
      <c r="X137" s="9">
        <f t="shared" si="25"/>
        <v>402058</v>
      </c>
      <c r="Y137" s="11">
        <f t="shared" si="26"/>
        <v>401639</v>
      </c>
      <c r="Z137" s="10">
        <f t="shared" si="27"/>
        <v>417878</v>
      </c>
    </row>
    <row r="138" spans="1:26" ht="13.5">
      <c r="A138" s="2" t="s">
        <v>37</v>
      </c>
      <c r="B138" s="8">
        <v>64821</v>
      </c>
      <c r="C138" s="9">
        <v>70000</v>
      </c>
      <c r="D138" s="9">
        <v>63529</v>
      </c>
      <c r="E138" s="11">
        <v>63529</v>
      </c>
      <c r="F138" s="10">
        <v>63529</v>
      </c>
      <c r="G138" s="8">
        <v>50890.23136</v>
      </c>
      <c r="H138" s="9">
        <v>49200</v>
      </c>
      <c r="I138" s="9">
        <v>49200</v>
      </c>
      <c r="J138" s="11">
        <v>49200</v>
      </c>
      <c r="K138" s="10">
        <v>44005</v>
      </c>
      <c r="L138" s="8">
        <v>53158.40339</v>
      </c>
      <c r="M138" s="9">
        <v>46570</v>
      </c>
      <c r="N138" s="9">
        <v>45200</v>
      </c>
      <c r="O138" s="11">
        <v>45200</v>
      </c>
      <c r="P138" s="10">
        <v>45200</v>
      </c>
      <c r="Q138" s="8">
        <v>4457.82</v>
      </c>
      <c r="R138" s="9">
        <v>4167</v>
      </c>
      <c r="S138" s="9">
        <v>4500</v>
      </c>
      <c r="T138" s="11">
        <v>4500</v>
      </c>
      <c r="U138" s="10">
        <v>4500</v>
      </c>
      <c r="V138" s="8">
        <f t="shared" si="23"/>
        <v>377162.03835999995</v>
      </c>
      <c r="W138" s="9">
        <f t="shared" si="24"/>
        <v>373121</v>
      </c>
      <c r="X138" s="9">
        <f t="shared" si="25"/>
        <v>362517</v>
      </c>
      <c r="Y138" s="11">
        <f t="shared" si="26"/>
        <v>362517</v>
      </c>
      <c r="Z138" s="10">
        <f t="shared" si="27"/>
        <v>359272</v>
      </c>
    </row>
    <row r="139" spans="1:26" s="37" customFormat="1" ht="13.5">
      <c r="A139" s="177" t="s">
        <v>38</v>
      </c>
      <c r="B139" s="72">
        <v>400</v>
      </c>
      <c r="C139" s="179">
        <v>400</v>
      </c>
      <c r="D139" s="179">
        <v>400</v>
      </c>
      <c r="E139" s="73">
        <v>400</v>
      </c>
      <c r="F139" s="74">
        <v>400</v>
      </c>
      <c r="G139" s="72">
        <v>398.3637</v>
      </c>
      <c r="H139" s="179">
        <v>0</v>
      </c>
      <c r="I139" s="179">
        <v>0</v>
      </c>
      <c r="J139" s="73">
        <v>0</v>
      </c>
      <c r="K139" s="74">
        <v>0</v>
      </c>
      <c r="L139" s="72">
        <v>527.5984</v>
      </c>
      <c r="M139" s="179">
        <v>440</v>
      </c>
      <c r="N139" s="179">
        <v>500</v>
      </c>
      <c r="O139" s="73">
        <v>500</v>
      </c>
      <c r="P139" s="74">
        <v>500</v>
      </c>
      <c r="Q139" s="72">
        <v>0</v>
      </c>
      <c r="R139" s="179">
        <v>0</v>
      </c>
      <c r="S139" s="179">
        <v>0</v>
      </c>
      <c r="T139" s="73">
        <v>0</v>
      </c>
      <c r="U139" s="74">
        <v>0</v>
      </c>
      <c r="V139" s="72">
        <f t="shared" si="23"/>
        <v>2061.9620999999997</v>
      </c>
      <c r="W139" s="179">
        <f t="shared" si="24"/>
        <v>1561.8</v>
      </c>
      <c r="X139" s="179">
        <f t="shared" si="25"/>
        <v>1635</v>
      </c>
      <c r="Y139" s="73">
        <f t="shared" si="26"/>
        <v>1635</v>
      </c>
      <c r="Z139" s="74">
        <f t="shared" si="27"/>
        <v>1635</v>
      </c>
    </row>
    <row r="140" spans="1:26" s="37" customFormat="1" ht="13.5">
      <c r="A140" s="177" t="s">
        <v>39</v>
      </c>
      <c r="B140" s="72">
        <v>21892</v>
      </c>
      <c r="C140" s="179">
        <v>22000</v>
      </c>
      <c r="D140" s="179">
        <v>22000</v>
      </c>
      <c r="E140" s="73">
        <v>22000</v>
      </c>
      <c r="F140" s="74">
        <v>22000</v>
      </c>
      <c r="G140" s="72">
        <v>17067.923100000004</v>
      </c>
      <c r="H140" s="179">
        <v>17100</v>
      </c>
      <c r="I140" s="179">
        <v>17100</v>
      </c>
      <c r="J140" s="73">
        <v>17100</v>
      </c>
      <c r="K140" s="74">
        <v>14000</v>
      </c>
      <c r="L140" s="72">
        <v>242.16748</v>
      </c>
      <c r="M140" s="179">
        <v>230</v>
      </c>
      <c r="N140" s="179">
        <v>200</v>
      </c>
      <c r="O140" s="73">
        <v>200</v>
      </c>
      <c r="P140" s="74">
        <v>200</v>
      </c>
      <c r="Q140" s="72">
        <v>0</v>
      </c>
      <c r="R140" s="179">
        <v>0</v>
      </c>
      <c r="S140" s="179">
        <v>0</v>
      </c>
      <c r="T140" s="73">
        <v>0</v>
      </c>
      <c r="U140" s="74">
        <v>0</v>
      </c>
      <c r="V140" s="72">
        <f t="shared" si="23"/>
        <v>62925.09058</v>
      </c>
      <c r="W140" s="179">
        <f t="shared" si="24"/>
        <v>82456.4</v>
      </c>
      <c r="X140" s="179">
        <f t="shared" si="25"/>
        <v>63030</v>
      </c>
      <c r="Y140" s="73">
        <f t="shared" si="26"/>
        <v>63030</v>
      </c>
      <c r="Z140" s="74">
        <f t="shared" si="27"/>
        <v>59930</v>
      </c>
    </row>
    <row r="141" spans="1:26" s="37" customFormat="1" ht="13.5">
      <c r="A141" s="177" t="s">
        <v>40</v>
      </c>
      <c r="B141" s="72">
        <v>15000</v>
      </c>
      <c r="C141" s="179">
        <v>15000</v>
      </c>
      <c r="D141" s="179">
        <v>15000</v>
      </c>
      <c r="E141" s="73">
        <v>15000</v>
      </c>
      <c r="F141" s="74">
        <v>15000</v>
      </c>
      <c r="G141" s="72">
        <v>326.14752</v>
      </c>
      <c r="H141" s="179">
        <v>13300</v>
      </c>
      <c r="I141" s="179">
        <v>310</v>
      </c>
      <c r="J141" s="73">
        <v>310</v>
      </c>
      <c r="K141" s="74">
        <v>400</v>
      </c>
      <c r="L141" s="72">
        <v>8255.35205</v>
      </c>
      <c r="M141" s="179">
        <v>7780</v>
      </c>
      <c r="N141" s="179">
        <v>7600</v>
      </c>
      <c r="O141" s="73">
        <v>7600</v>
      </c>
      <c r="P141" s="74">
        <v>7600</v>
      </c>
      <c r="Q141" s="72">
        <v>0</v>
      </c>
      <c r="R141" s="179">
        <v>0</v>
      </c>
      <c r="S141" s="179">
        <v>0</v>
      </c>
      <c r="T141" s="73">
        <v>0</v>
      </c>
      <c r="U141" s="74">
        <v>0</v>
      </c>
      <c r="V141" s="72">
        <f t="shared" si="23"/>
        <v>71486.49957</v>
      </c>
      <c r="W141" s="179">
        <f t="shared" si="24"/>
        <v>99915.6</v>
      </c>
      <c r="X141" s="179">
        <f t="shared" si="25"/>
        <v>70730</v>
      </c>
      <c r="Y141" s="73">
        <f t="shared" si="26"/>
        <v>70730</v>
      </c>
      <c r="Z141" s="74">
        <f t="shared" si="27"/>
        <v>70820</v>
      </c>
    </row>
    <row r="142" spans="1:26" s="37" customFormat="1" ht="13.5">
      <c r="A142" s="177" t="s">
        <v>41</v>
      </c>
      <c r="B142" s="72">
        <v>2359</v>
      </c>
      <c r="C142" s="179">
        <v>2210</v>
      </c>
      <c r="D142" s="179">
        <v>2210</v>
      </c>
      <c r="E142" s="73">
        <v>2210</v>
      </c>
      <c r="F142" s="74">
        <v>2210</v>
      </c>
      <c r="G142" s="72">
        <v>1673.06697</v>
      </c>
      <c r="H142" s="179">
        <v>1691</v>
      </c>
      <c r="I142" s="179">
        <v>1691</v>
      </c>
      <c r="J142" s="73">
        <v>1691</v>
      </c>
      <c r="K142" s="74">
        <v>1300</v>
      </c>
      <c r="L142" s="72">
        <v>2366.11104</v>
      </c>
      <c r="M142" s="179">
        <v>2140</v>
      </c>
      <c r="N142" s="179">
        <v>2200</v>
      </c>
      <c r="O142" s="73">
        <v>2200</v>
      </c>
      <c r="P142" s="74">
        <v>2200</v>
      </c>
      <c r="Q142" s="72">
        <v>677.55</v>
      </c>
      <c r="R142" s="179">
        <v>739</v>
      </c>
      <c r="S142" s="179">
        <v>700</v>
      </c>
      <c r="T142" s="73">
        <v>700</v>
      </c>
      <c r="U142" s="74">
        <v>700</v>
      </c>
      <c r="V142" s="72">
        <f t="shared" si="23"/>
        <v>13635.728009999999</v>
      </c>
      <c r="W142" s="179">
        <f t="shared" si="24"/>
        <v>13256.4</v>
      </c>
      <c r="X142" s="179">
        <f t="shared" si="25"/>
        <v>13351</v>
      </c>
      <c r="Y142" s="73">
        <f t="shared" si="26"/>
        <v>13351</v>
      </c>
      <c r="Z142" s="74">
        <f t="shared" si="27"/>
        <v>12960</v>
      </c>
    </row>
    <row r="143" spans="1:26" s="37" customFormat="1" ht="13.5">
      <c r="A143" s="177" t="s">
        <v>42</v>
      </c>
      <c r="B143" s="72">
        <v>1475</v>
      </c>
      <c r="C143" s="179">
        <v>1300</v>
      </c>
      <c r="D143" s="179">
        <v>1300</v>
      </c>
      <c r="E143" s="73">
        <v>1300</v>
      </c>
      <c r="F143" s="74">
        <v>1300</v>
      </c>
      <c r="G143" s="72">
        <v>677.23745</v>
      </c>
      <c r="H143" s="179">
        <v>665</v>
      </c>
      <c r="I143" s="179">
        <v>665</v>
      </c>
      <c r="J143" s="73">
        <v>665</v>
      </c>
      <c r="K143" s="74">
        <v>650</v>
      </c>
      <c r="L143" s="72">
        <v>1749.21104</v>
      </c>
      <c r="M143" s="179">
        <v>1520</v>
      </c>
      <c r="N143" s="179">
        <v>1600</v>
      </c>
      <c r="O143" s="73">
        <v>1600</v>
      </c>
      <c r="P143" s="74">
        <v>1600</v>
      </c>
      <c r="Q143" s="72">
        <v>0</v>
      </c>
      <c r="R143" s="179"/>
      <c r="S143" s="179">
        <v>0</v>
      </c>
      <c r="T143" s="73"/>
      <c r="U143" s="74"/>
      <c r="V143" s="72">
        <f t="shared" si="23"/>
        <v>8449.448489999999</v>
      </c>
      <c r="W143" s="179">
        <f t="shared" si="24"/>
        <v>8021.4</v>
      </c>
      <c r="X143" s="179">
        <f t="shared" si="25"/>
        <v>8065</v>
      </c>
      <c r="Y143" s="73">
        <f t="shared" si="26"/>
        <v>8065</v>
      </c>
      <c r="Z143" s="74">
        <f t="shared" si="27"/>
        <v>8050</v>
      </c>
    </row>
    <row r="144" spans="1:26" ht="13.5">
      <c r="A144" s="2" t="s">
        <v>43</v>
      </c>
      <c r="B144" s="8">
        <v>1178</v>
      </c>
      <c r="C144" s="9">
        <v>1500</v>
      </c>
      <c r="D144" s="9">
        <v>1150</v>
      </c>
      <c r="E144" s="11">
        <v>1150</v>
      </c>
      <c r="F144" s="10">
        <v>1150</v>
      </c>
      <c r="G144" s="8">
        <v>1119.84</v>
      </c>
      <c r="H144" s="9">
        <v>1200</v>
      </c>
      <c r="I144" s="9">
        <v>1200</v>
      </c>
      <c r="J144" s="11">
        <v>1200</v>
      </c>
      <c r="K144" s="10">
        <v>1000</v>
      </c>
      <c r="L144" s="8">
        <v>1257.8713</v>
      </c>
      <c r="M144" s="9">
        <v>1240</v>
      </c>
      <c r="N144" s="9">
        <v>1100</v>
      </c>
      <c r="O144" s="11">
        <v>1100</v>
      </c>
      <c r="P144" s="10">
        <v>1100</v>
      </c>
      <c r="Q144" s="8">
        <v>438.93</v>
      </c>
      <c r="R144" s="9">
        <v>400</v>
      </c>
      <c r="S144" s="9">
        <v>1500</v>
      </c>
      <c r="T144" s="11">
        <v>1500</v>
      </c>
      <c r="U144" s="10">
        <v>500</v>
      </c>
      <c r="V144" s="8">
        <f t="shared" si="23"/>
        <v>7354.8413</v>
      </c>
      <c r="W144" s="9">
        <f t="shared" si="24"/>
        <v>15108.4</v>
      </c>
      <c r="X144" s="9">
        <f t="shared" si="25"/>
        <v>8134</v>
      </c>
      <c r="Y144" s="11">
        <f t="shared" si="26"/>
        <v>8134</v>
      </c>
      <c r="Z144" s="10">
        <f t="shared" si="27"/>
        <v>6934</v>
      </c>
    </row>
    <row r="145" spans="1:26" ht="13.5">
      <c r="A145" s="2" t="s">
        <v>44</v>
      </c>
      <c r="B145" s="8">
        <v>21793</v>
      </c>
      <c r="C145" s="9">
        <v>22578</v>
      </c>
      <c r="D145" s="9">
        <v>22578</v>
      </c>
      <c r="E145" s="11">
        <v>21350</v>
      </c>
      <c r="F145" s="10">
        <v>21350</v>
      </c>
      <c r="G145" s="8">
        <v>7001.2151</v>
      </c>
      <c r="H145" s="9">
        <v>6900</v>
      </c>
      <c r="I145" s="9">
        <v>6900</v>
      </c>
      <c r="J145" s="11">
        <v>6900</v>
      </c>
      <c r="K145" s="10">
        <v>6450</v>
      </c>
      <c r="L145" s="8">
        <v>8062.6039599999995</v>
      </c>
      <c r="M145" s="9">
        <v>7331</v>
      </c>
      <c r="N145" s="9">
        <v>7200</v>
      </c>
      <c r="O145" s="11">
        <v>7200</v>
      </c>
      <c r="P145" s="10">
        <v>7200</v>
      </c>
      <c r="Q145" s="8">
        <v>2360.97</v>
      </c>
      <c r="R145" s="9">
        <v>2110</v>
      </c>
      <c r="S145" s="9">
        <v>2300</v>
      </c>
      <c r="T145" s="11">
        <v>2300</v>
      </c>
      <c r="U145" s="10">
        <v>2000</v>
      </c>
      <c r="V145" s="8">
        <f t="shared" si="23"/>
        <v>83176.59906</v>
      </c>
      <c r="W145" s="9">
        <f t="shared" si="24"/>
        <v>81687</v>
      </c>
      <c r="X145" s="9">
        <f t="shared" si="25"/>
        <v>81813</v>
      </c>
      <c r="Y145" s="11">
        <f t="shared" si="26"/>
        <v>80585</v>
      </c>
      <c r="Z145" s="10">
        <f t="shared" si="27"/>
        <v>79835</v>
      </c>
    </row>
    <row r="146" spans="1:26" s="37" customFormat="1" ht="13.5">
      <c r="A146" s="177" t="s">
        <v>45</v>
      </c>
      <c r="B146" s="72">
        <v>497</v>
      </c>
      <c r="C146" s="179">
        <v>400</v>
      </c>
      <c r="D146" s="179">
        <v>400</v>
      </c>
      <c r="E146" s="73">
        <v>400</v>
      </c>
      <c r="F146" s="74">
        <v>400</v>
      </c>
      <c r="G146" s="72">
        <v>446.99953</v>
      </c>
      <c r="H146" s="179">
        <v>600</v>
      </c>
      <c r="I146" s="179">
        <v>600</v>
      </c>
      <c r="J146" s="73">
        <v>600</v>
      </c>
      <c r="K146" s="74">
        <v>550</v>
      </c>
      <c r="L146" s="72">
        <v>1662.8793999999998</v>
      </c>
      <c r="M146" s="179">
        <v>1501</v>
      </c>
      <c r="N146" s="179">
        <v>1530</v>
      </c>
      <c r="O146" s="73">
        <v>1530</v>
      </c>
      <c r="P146" s="74">
        <v>1530</v>
      </c>
      <c r="Q146" s="72">
        <v>90.63</v>
      </c>
      <c r="R146" s="179">
        <v>85</v>
      </c>
      <c r="S146" s="179">
        <v>90</v>
      </c>
      <c r="T146" s="73">
        <v>90</v>
      </c>
      <c r="U146" s="74">
        <v>90</v>
      </c>
      <c r="V146" s="72">
        <f t="shared" si="23"/>
        <v>6157.18893</v>
      </c>
      <c r="W146" s="179">
        <f t="shared" si="24"/>
        <v>5872</v>
      </c>
      <c r="X146" s="179">
        <f t="shared" si="25"/>
        <v>6095</v>
      </c>
      <c r="Y146" s="73">
        <f t="shared" si="26"/>
        <v>6095</v>
      </c>
      <c r="Z146" s="74">
        <f t="shared" si="27"/>
        <v>6045</v>
      </c>
    </row>
    <row r="147" spans="1:26" ht="13.5">
      <c r="A147" s="2" t="s">
        <v>30</v>
      </c>
      <c r="B147" s="8">
        <v>5614</v>
      </c>
      <c r="C147" s="9">
        <v>18000</v>
      </c>
      <c r="D147" s="9">
        <v>18000</v>
      </c>
      <c r="E147" s="11">
        <v>6000</v>
      </c>
      <c r="F147" s="10">
        <v>12000</v>
      </c>
      <c r="G147" s="8">
        <v>1198.03</v>
      </c>
      <c r="H147" s="9">
        <v>1300</v>
      </c>
      <c r="I147" s="9">
        <v>1300</v>
      </c>
      <c r="J147" s="11">
        <v>1800</v>
      </c>
      <c r="K147" s="10">
        <v>1800</v>
      </c>
      <c r="L147" s="8">
        <v>2068.33459</v>
      </c>
      <c r="M147" s="9">
        <v>1781</v>
      </c>
      <c r="N147" s="9">
        <v>1900</v>
      </c>
      <c r="O147" s="11">
        <v>1900</v>
      </c>
      <c r="P147" s="10">
        <v>1900</v>
      </c>
      <c r="Q147" s="8">
        <v>3005.19</v>
      </c>
      <c r="R147" s="9">
        <v>2598</v>
      </c>
      <c r="S147" s="9">
        <v>1000</v>
      </c>
      <c r="T147" s="11">
        <v>1000</v>
      </c>
      <c r="U147" s="10">
        <v>800</v>
      </c>
      <c r="V147" s="8">
        <f t="shared" si="23"/>
        <v>19713.68459</v>
      </c>
      <c r="W147" s="9">
        <f t="shared" si="24"/>
        <v>31022.8</v>
      </c>
      <c r="X147" s="9">
        <f t="shared" si="25"/>
        <v>29640</v>
      </c>
      <c r="Y147" s="11">
        <f t="shared" si="26"/>
        <v>18142</v>
      </c>
      <c r="Z147" s="10">
        <f t="shared" si="27"/>
        <v>24022</v>
      </c>
    </row>
    <row r="148" spans="1:26" ht="13.5">
      <c r="A148" s="2" t="s">
        <v>31</v>
      </c>
      <c r="B148" s="8">
        <v>2364</v>
      </c>
      <c r="C148" s="9">
        <v>2200</v>
      </c>
      <c r="D148" s="9">
        <v>2200</v>
      </c>
      <c r="E148" s="11">
        <v>2200</v>
      </c>
      <c r="F148" s="10">
        <v>2200</v>
      </c>
      <c r="G148" s="8">
        <v>1609.34159</v>
      </c>
      <c r="H148" s="9">
        <v>1680</v>
      </c>
      <c r="I148" s="9">
        <v>1680</v>
      </c>
      <c r="J148" s="11">
        <v>1680</v>
      </c>
      <c r="K148" s="10">
        <v>1680</v>
      </c>
      <c r="L148" s="8">
        <v>185.93718</v>
      </c>
      <c r="M148" s="9">
        <v>173</v>
      </c>
      <c r="N148" s="9">
        <v>170</v>
      </c>
      <c r="O148" s="11">
        <v>170</v>
      </c>
      <c r="P148" s="10">
        <v>170</v>
      </c>
      <c r="Q148" s="8">
        <v>4888.04</v>
      </c>
      <c r="R148" s="9">
        <v>4862</v>
      </c>
      <c r="S148" s="9">
        <v>4900</v>
      </c>
      <c r="T148" s="11">
        <v>4900</v>
      </c>
      <c r="U148" s="10">
        <v>5400</v>
      </c>
      <c r="V148" s="8">
        <f t="shared" si="23"/>
        <v>10130.81877</v>
      </c>
      <c r="W148" s="9">
        <f t="shared" si="24"/>
        <v>9866.4</v>
      </c>
      <c r="X148" s="9">
        <f t="shared" si="25"/>
        <v>10109</v>
      </c>
      <c r="Y148" s="11">
        <f t="shared" si="26"/>
        <v>10109</v>
      </c>
      <c r="Z148" s="10">
        <f t="shared" si="27"/>
        <v>10609</v>
      </c>
    </row>
    <row r="149" spans="1:26" ht="27.75" thickBot="1">
      <c r="A149" s="178" t="s">
        <v>46</v>
      </c>
      <c r="B149" s="28">
        <v>201</v>
      </c>
      <c r="C149" s="94">
        <v>400</v>
      </c>
      <c r="D149" s="94">
        <v>400</v>
      </c>
      <c r="E149" s="44">
        <v>200</v>
      </c>
      <c r="F149" s="49">
        <v>200</v>
      </c>
      <c r="G149" s="28">
        <v>47.76704</v>
      </c>
      <c r="H149" s="94">
        <v>50</v>
      </c>
      <c r="I149" s="94">
        <v>50</v>
      </c>
      <c r="J149" s="44">
        <v>50</v>
      </c>
      <c r="K149" s="49">
        <v>50</v>
      </c>
      <c r="L149" s="28">
        <v>134.20018</v>
      </c>
      <c r="M149" s="94">
        <v>14</v>
      </c>
      <c r="N149" s="94">
        <v>100</v>
      </c>
      <c r="O149" s="44">
        <v>100</v>
      </c>
      <c r="P149" s="49">
        <v>100</v>
      </c>
      <c r="Q149" s="28">
        <v>47.77</v>
      </c>
      <c r="R149" s="94">
        <v>36</v>
      </c>
      <c r="S149" s="94">
        <v>50</v>
      </c>
      <c r="T149" s="44">
        <v>50</v>
      </c>
      <c r="U149" s="49">
        <v>50</v>
      </c>
      <c r="V149" s="28">
        <f t="shared" si="23"/>
        <v>748.21722</v>
      </c>
      <c r="W149" s="94">
        <f t="shared" si="24"/>
        <v>796.8</v>
      </c>
      <c r="X149" s="94">
        <f t="shared" si="25"/>
        <v>890</v>
      </c>
      <c r="Y149" s="44">
        <f t="shared" si="26"/>
        <v>690</v>
      </c>
      <c r="Z149" s="49">
        <f t="shared" si="27"/>
        <v>690</v>
      </c>
    </row>
    <row r="150" ht="14.25" thickBot="1"/>
    <row r="151" spans="1:8" ht="13.5" customHeight="1" thickBot="1">
      <c r="A151" s="238" t="s">
        <v>68</v>
      </c>
      <c r="B151" s="232" t="s">
        <v>32</v>
      </c>
      <c r="C151" s="233"/>
      <c r="D151" s="233"/>
      <c r="E151" s="233"/>
      <c r="F151" s="233"/>
      <c r="G151" s="233"/>
      <c r="H151" s="234"/>
    </row>
    <row r="152" spans="1:8" ht="66" customHeight="1" thickBot="1">
      <c r="A152" s="239"/>
      <c r="B152" s="142" t="s">
        <v>98</v>
      </c>
      <c r="C152" s="151" t="s">
        <v>71</v>
      </c>
      <c r="D152" s="151" t="s">
        <v>72</v>
      </c>
      <c r="E152" s="151" t="s">
        <v>97</v>
      </c>
      <c r="F152" s="144" t="s">
        <v>102</v>
      </c>
      <c r="G152" s="223" t="s">
        <v>103</v>
      </c>
      <c r="H152" s="182" t="s">
        <v>104</v>
      </c>
    </row>
    <row r="153" spans="1:13" s="40" customFormat="1" ht="13.5">
      <c r="A153" s="45" t="s">
        <v>61</v>
      </c>
      <c r="B153" s="89">
        <v>14993.58</v>
      </c>
      <c r="C153" s="92">
        <v>15128</v>
      </c>
      <c r="D153" s="64">
        <v>15033</v>
      </c>
      <c r="E153" s="92">
        <f>D153</f>
        <v>15033</v>
      </c>
      <c r="F153" s="90">
        <v>15033</v>
      </c>
      <c r="G153" s="224">
        <f aca="true" t="shared" si="28" ref="G153:G160">F153-B153</f>
        <v>39.42000000000007</v>
      </c>
      <c r="H153" s="129">
        <f aca="true" t="shared" si="29" ref="H153:H159">F153/B153</f>
        <v>1.0026291252656137</v>
      </c>
      <c r="I153" s="50"/>
      <c r="J153" s="51"/>
      <c r="K153" s="51"/>
      <c r="L153" s="51"/>
      <c r="M153" s="51"/>
    </row>
    <row r="154" spans="1:13" s="40" customFormat="1" ht="13.5">
      <c r="A154" s="45" t="s">
        <v>62</v>
      </c>
      <c r="B154" s="89">
        <v>9074.91</v>
      </c>
      <c r="C154" s="92">
        <v>9141</v>
      </c>
      <c r="D154" s="92">
        <v>9073</v>
      </c>
      <c r="E154" s="92">
        <f>D154</f>
        <v>9073</v>
      </c>
      <c r="F154" s="90">
        <v>9073</v>
      </c>
      <c r="G154" s="225">
        <f t="shared" si="28"/>
        <v>-1.9099999999998545</v>
      </c>
      <c r="H154" s="130">
        <f t="shared" si="29"/>
        <v>0.9997895295931309</v>
      </c>
      <c r="I154" s="50"/>
      <c r="J154" s="51"/>
      <c r="K154" s="51"/>
      <c r="L154" s="51"/>
      <c r="M154" s="51"/>
    </row>
    <row r="155" spans="1:13" ht="13.5">
      <c r="A155" s="33" t="s">
        <v>1</v>
      </c>
      <c r="B155" s="127">
        <v>436909.31</v>
      </c>
      <c r="C155" s="9">
        <v>437500</v>
      </c>
      <c r="D155" s="7">
        <v>456200</v>
      </c>
      <c r="E155" s="7">
        <v>454380</v>
      </c>
      <c r="F155" s="6">
        <v>445780</v>
      </c>
      <c r="G155" s="225">
        <f t="shared" si="28"/>
        <v>8870.690000000002</v>
      </c>
      <c r="H155" s="130">
        <f t="shared" si="29"/>
        <v>1.020303275295278</v>
      </c>
      <c r="I155" s="46"/>
      <c r="J155" s="51"/>
      <c r="K155" s="51"/>
      <c r="L155" s="51"/>
      <c r="M155" s="51"/>
    </row>
    <row r="156" spans="1:13" ht="13.5">
      <c r="A156" s="34" t="s">
        <v>2</v>
      </c>
      <c r="B156" s="8">
        <v>515558</v>
      </c>
      <c r="C156" s="11">
        <v>501712.8</v>
      </c>
      <c r="D156" s="11">
        <v>540790</v>
      </c>
      <c r="E156" s="11">
        <v>540790.105595872</v>
      </c>
      <c r="F156" s="10">
        <v>528314.5</v>
      </c>
      <c r="G156" s="225">
        <f t="shared" si="28"/>
        <v>12756.5</v>
      </c>
      <c r="H156" s="130">
        <f t="shared" si="29"/>
        <v>1.024743093890503</v>
      </c>
      <c r="I156" s="46"/>
      <c r="J156" s="51"/>
      <c r="K156" s="51"/>
      <c r="L156" s="51"/>
      <c r="M156" s="51"/>
    </row>
    <row r="157" spans="1:13" ht="13.5">
      <c r="A157" s="34" t="s">
        <v>5</v>
      </c>
      <c r="B157" s="8">
        <v>402961</v>
      </c>
      <c r="C157" s="11">
        <v>405265</v>
      </c>
      <c r="D157" s="95">
        <v>415968</v>
      </c>
      <c r="E157" s="95">
        <v>415968</v>
      </c>
      <c r="F157" s="189">
        <v>412007</v>
      </c>
      <c r="G157" s="225">
        <f t="shared" si="28"/>
        <v>9046</v>
      </c>
      <c r="H157" s="130">
        <f t="shared" si="29"/>
        <v>1.0224488225907717</v>
      </c>
      <c r="I157" s="46"/>
      <c r="J157" s="51"/>
      <c r="K157" s="51"/>
      <c r="L157" s="51"/>
      <c r="M157" s="51"/>
    </row>
    <row r="158" spans="1:13" ht="13.5">
      <c r="A158" s="34" t="s">
        <v>3</v>
      </c>
      <c r="B158" s="8">
        <v>280473.294</v>
      </c>
      <c r="C158" s="11">
        <v>271671.84</v>
      </c>
      <c r="D158" s="11">
        <v>276814</v>
      </c>
      <c r="E158" s="11">
        <v>276814</v>
      </c>
      <c r="F158" s="10">
        <v>273172</v>
      </c>
      <c r="G158" s="225">
        <f t="shared" si="28"/>
        <v>-7301.293999999994</v>
      </c>
      <c r="H158" s="130">
        <f t="shared" si="29"/>
        <v>0.9739679528989309</v>
      </c>
      <c r="I158" s="46"/>
      <c r="J158" s="51" t="s">
        <v>95</v>
      </c>
      <c r="K158" s="51"/>
      <c r="L158" s="51"/>
      <c r="M158" s="51"/>
    </row>
    <row r="159" spans="1:13" ht="13.5">
      <c r="A159" s="35" t="s">
        <v>4</v>
      </c>
      <c r="B159" s="14">
        <v>408456.40973</v>
      </c>
      <c r="C159" s="17">
        <v>391926.1</v>
      </c>
      <c r="D159" s="17">
        <v>416077.07</v>
      </c>
      <c r="E159" s="17">
        <v>416077.07</v>
      </c>
      <c r="F159" s="16">
        <v>416277.07</v>
      </c>
      <c r="G159" s="225">
        <f t="shared" si="28"/>
        <v>7820.660269999993</v>
      </c>
      <c r="H159" s="130">
        <f t="shared" si="29"/>
        <v>1.0191468663086218</v>
      </c>
      <c r="I159" s="46"/>
      <c r="J159" s="51"/>
      <c r="K159" s="51"/>
      <c r="L159" s="51"/>
      <c r="M159" s="51"/>
    </row>
    <row r="160" spans="1:13" ht="14.25" thickBot="1">
      <c r="A160" s="35" t="s">
        <v>63</v>
      </c>
      <c r="B160" s="14">
        <v>184857.51</v>
      </c>
      <c r="C160" s="17">
        <v>199700</v>
      </c>
      <c r="D160" s="44">
        <v>203333</v>
      </c>
      <c r="E160" s="44">
        <v>203333</v>
      </c>
      <c r="F160" s="49">
        <v>203333</v>
      </c>
      <c r="G160" s="226">
        <f t="shared" si="28"/>
        <v>18475.48999999999</v>
      </c>
      <c r="H160" s="131">
        <f>F159/B160</f>
        <v>2.251880759402201</v>
      </c>
      <c r="I160" s="46"/>
      <c r="J160" s="51"/>
      <c r="K160" s="51"/>
      <c r="L160" s="51"/>
      <c r="M160" s="51"/>
    </row>
    <row r="161" spans="1:13" ht="14.25" thickBot="1">
      <c r="A161" s="18" t="s">
        <v>0</v>
      </c>
      <c r="B161" s="19">
        <f aca="true" t="shared" si="30" ref="B161:G161">SUM(B153:B160)</f>
        <v>2253284.01373</v>
      </c>
      <c r="C161" s="47">
        <f t="shared" si="30"/>
        <v>2232044.74</v>
      </c>
      <c r="D161" s="22">
        <f t="shared" si="30"/>
        <v>2333288.07</v>
      </c>
      <c r="E161" s="57">
        <f t="shared" si="30"/>
        <v>2331468.175595872</v>
      </c>
      <c r="F161" s="195">
        <f t="shared" si="30"/>
        <v>2302989.57</v>
      </c>
      <c r="G161" s="227">
        <f t="shared" si="30"/>
        <v>49705.556269999994</v>
      </c>
      <c r="H161" s="54">
        <f>F161/B161</f>
        <v>1.022059161635696</v>
      </c>
      <c r="I161" s="52"/>
      <c r="J161" s="52"/>
      <c r="K161" s="52"/>
      <c r="L161" s="52"/>
      <c r="M161" s="52"/>
    </row>
    <row r="162" ht="13.5">
      <c r="G162" s="132"/>
    </row>
  </sheetData>
  <mergeCells count="43">
    <mergeCell ref="B151:H151"/>
    <mergeCell ref="L117:P117"/>
    <mergeCell ref="B134:F134"/>
    <mergeCell ref="G134:K134"/>
    <mergeCell ref="Q117:U117"/>
    <mergeCell ref="L134:P134"/>
    <mergeCell ref="Q134:U134"/>
    <mergeCell ref="V134:Z134"/>
    <mergeCell ref="L81:P81"/>
    <mergeCell ref="Q81:U81"/>
    <mergeCell ref="V81:Z81"/>
    <mergeCell ref="L105:P105"/>
    <mergeCell ref="A2:A3"/>
    <mergeCell ref="A16:A17"/>
    <mergeCell ref="A31:A32"/>
    <mergeCell ref="G81:K81"/>
    <mergeCell ref="B81:F81"/>
    <mergeCell ref="B2:F2"/>
    <mergeCell ref="G2:K2"/>
    <mergeCell ref="B105:F105"/>
    <mergeCell ref="G105:K105"/>
    <mergeCell ref="B117:F117"/>
    <mergeCell ref="G117:K117"/>
    <mergeCell ref="A151:A152"/>
    <mergeCell ref="A134:A135"/>
    <mergeCell ref="A117:A118"/>
    <mergeCell ref="A58:A59"/>
    <mergeCell ref="A81:A82"/>
    <mergeCell ref="A105:A106"/>
    <mergeCell ref="L2:P2"/>
    <mergeCell ref="B16:F16"/>
    <mergeCell ref="G16:K16"/>
    <mergeCell ref="L16:P16"/>
    <mergeCell ref="Q16:U16"/>
    <mergeCell ref="B31:F31"/>
    <mergeCell ref="G31:K31"/>
    <mergeCell ref="L31:P31"/>
    <mergeCell ref="Q31:U31"/>
    <mergeCell ref="V31:Z31"/>
    <mergeCell ref="B58:F58"/>
    <mergeCell ref="G58:K58"/>
    <mergeCell ref="L58:P58"/>
    <mergeCell ref="Q58:U58"/>
  </mergeCells>
  <printOptions/>
  <pageMargins left="0.2" right="0.2" top="0.42" bottom="0.35" header="0.17" footer="0.16"/>
  <pageSetup horizontalDpi="600" verticalDpi="600" orientation="landscape" paperSize="8" scale="97" r:id="rId1"/>
  <headerFooter alignWithMargins="0">
    <oddHeader xml:space="preserve">&amp;RRK-32-2011-23, př. 2
počet stran: 5  </oddHeader>
    <oddFooter>&amp;C&amp;8Stránka &amp;P z &amp;N</oddFooter>
  </headerFooter>
  <rowBreaks count="2" manualBreakCount="2">
    <brk id="56" max="16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showGridLines="0" workbookViewId="0" topLeftCell="A1">
      <selection activeCell="L72" sqref="L72"/>
    </sheetView>
  </sheetViews>
  <sheetFormatPr defaultColWidth="9.140625" defaultRowHeight="12.75"/>
  <cols>
    <col min="1" max="1" width="28.00390625" style="3" customWidth="1"/>
    <col min="2" max="2" width="10.421875" style="3" customWidth="1"/>
    <col min="3" max="3" width="11.140625" style="3" customWidth="1"/>
    <col min="4" max="4" width="11.8515625" style="3" customWidth="1"/>
    <col min="5" max="5" width="11.140625" style="3" customWidth="1"/>
    <col min="6" max="7" width="10.421875" style="3" customWidth="1"/>
    <col min="8" max="8" width="11.421875" style="3" customWidth="1"/>
    <col min="9" max="9" width="10.421875" style="3" customWidth="1"/>
    <col min="10" max="10" width="9.140625" style="3" customWidth="1"/>
    <col min="11" max="11" width="11.8515625" style="3" customWidth="1"/>
    <col min="12" max="16384" width="9.140625" style="3" customWidth="1"/>
  </cols>
  <sheetData>
    <row r="1" spans="1:5" ht="13.5" customHeight="1" thickBot="1">
      <c r="A1" s="245" t="s">
        <v>68</v>
      </c>
      <c r="B1" s="235" t="s">
        <v>52</v>
      </c>
      <c r="C1" s="251"/>
      <c r="D1" s="251"/>
      <c r="E1" s="252"/>
    </row>
    <row r="2" spans="1:5" ht="44.25" customHeight="1" thickBot="1">
      <c r="A2" s="250"/>
      <c r="B2" s="142" t="s">
        <v>70</v>
      </c>
      <c r="C2" s="151" t="s">
        <v>102</v>
      </c>
      <c r="D2" s="142" t="s">
        <v>105</v>
      </c>
      <c r="E2" s="144" t="s">
        <v>106</v>
      </c>
    </row>
    <row r="3" spans="1:6" s="40" customFormat="1" ht="13.5">
      <c r="A3" s="53" t="s">
        <v>61</v>
      </c>
      <c r="B3" s="89">
        <f>detail!B4</f>
        <v>17965</v>
      </c>
      <c r="C3" s="92">
        <f>detail!F4</f>
        <v>18160</v>
      </c>
      <c r="D3" s="89">
        <f>C3-B3</f>
        <v>195</v>
      </c>
      <c r="E3" s="186">
        <f aca="true" t="shared" si="0" ref="E3:E11">C3/B3</f>
        <v>1.0108544391873087</v>
      </c>
      <c r="F3" s="51"/>
    </row>
    <row r="4" spans="1:6" s="40" customFormat="1" ht="13.5">
      <c r="A4" s="53" t="s">
        <v>62</v>
      </c>
      <c r="B4" s="65">
        <f>detail!B5</f>
        <v>11880.08</v>
      </c>
      <c r="C4" s="66">
        <f>detail!F5</f>
        <v>11175</v>
      </c>
      <c r="D4" s="65">
        <f>C4-B4</f>
        <v>-705.0799999999999</v>
      </c>
      <c r="E4" s="27">
        <f t="shared" si="0"/>
        <v>0.9406502313115737</v>
      </c>
      <c r="F4" s="51"/>
    </row>
    <row r="5" spans="1:6" ht="13.5">
      <c r="A5" s="1" t="s">
        <v>1</v>
      </c>
      <c r="B5" s="65">
        <f>detail!B6</f>
        <v>767926.59</v>
      </c>
      <c r="C5" s="66">
        <f>detail!F6</f>
        <v>789400</v>
      </c>
      <c r="D5" s="65">
        <f aca="true" t="shared" si="1" ref="D5:D10">C5-B5</f>
        <v>21473.410000000033</v>
      </c>
      <c r="E5" s="27">
        <f t="shared" si="0"/>
        <v>1.027962842125313</v>
      </c>
      <c r="F5" s="51"/>
    </row>
    <row r="6" spans="1:6" ht="13.5">
      <c r="A6" s="2" t="s">
        <v>2</v>
      </c>
      <c r="B6" s="65">
        <f>detail!B7</f>
        <v>1127247.71039</v>
      </c>
      <c r="C6" s="66">
        <f>detail!F7</f>
        <v>1129914.018</v>
      </c>
      <c r="D6" s="65">
        <f t="shared" si="1"/>
        <v>2666.307610000018</v>
      </c>
      <c r="E6" s="27">
        <f t="shared" si="0"/>
        <v>1.002365325372076</v>
      </c>
      <c r="F6" s="51"/>
    </row>
    <row r="7" spans="1:6" ht="13.5">
      <c r="A7" s="2" t="s">
        <v>5</v>
      </c>
      <c r="B7" s="65">
        <f>detail!B8</f>
        <v>696092</v>
      </c>
      <c r="C7" s="66">
        <f>detail!F8</f>
        <v>706947</v>
      </c>
      <c r="D7" s="65">
        <f t="shared" si="1"/>
        <v>10855</v>
      </c>
      <c r="E7" s="27">
        <f t="shared" si="0"/>
        <v>1.0155942030651122</v>
      </c>
      <c r="F7" s="51"/>
    </row>
    <row r="8" spans="1:6" ht="13.5">
      <c r="A8" s="2" t="s">
        <v>3</v>
      </c>
      <c r="B8" s="65">
        <f>detail!B9</f>
        <v>535173.0749799999</v>
      </c>
      <c r="C8" s="66">
        <f>detail!F9</f>
        <v>507072</v>
      </c>
      <c r="D8" s="65">
        <f t="shared" si="1"/>
        <v>-28101.074979999918</v>
      </c>
      <c r="E8" s="27">
        <f t="shared" si="0"/>
        <v>0.9474916129122338</v>
      </c>
      <c r="F8" s="51"/>
    </row>
    <row r="9" spans="1:6" ht="13.5">
      <c r="A9" s="13" t="s">
        <v>4</v>
      </c>
      <c r="B9" s="65">
        <f>detail!B10</f>
        <v>714988.9409299999</v>
      </c>
      <c r="C9" s="66">
        <f>detail!F10</f>
        <v>696572.10716</v>
      </c>
      <c r="D9" s="65">
        <f t="shared" si="1"/>
        <v>-18416.83376999991</v>
      </c>
      <c r="E9" s="27">
        <f t="shared" si="0"/>
        <v>0.9742417921233232</v>
      </c>
      <c r="F9" s="51"/>
    </row>
    <row r="10" spans="1:6" ht="14.25" thickBot="1">
      <c r="A10" s="13" t="s">
        <v>63</v>
      </c>
      <c r="B10" s="67">
        <f>detail!B11</f>
        <v>248104.24</v>
      </c>
      <c r="C10" s="192">
        <f>detail!F11</f>
        <v>264892.5</v>
      </c>
      <c r="D10" s="67">
        <f t="shared" si="1"/>
        <v>16788.26000000001</v>
      </c>
      <c r="E10" s="29">
        <f t="shared" si="0"/>
        <v>1.0676661551612339</v>
      </c>
      <c r="F10" s="51"/>
    </row>
    <row r="11" spans="1:5" s="23" customFormat="1" ht="14.25" thickBot="1">
      <c r="A11" s="36" t="s">
        <v>0</v>
      </c>
      <c r="B11" s="48">
        <f>SUM(B3:B10)</f>
        <v>4119377.6362999994</v>
      </c>
      <c r="C11" s="57">
        <f>SUM(C3:C10)</f>
        <v>4124132.6251600003</v>
      </c>
      <c r="D11" s="48">
        <f>C11-B11</f>
        <v>4754.988860000856</v>
      </c>
      <c r="E11" s="54">
        <f t="shared" si="0"/>
        <v>1.0011542978769656</v>
      </c>
    </row>
    <row r="12" ht="15.75" customHeight="1" thickBot="1"/>
    <row r="13" spans="1:5" ht="15.75" customHeight="1" thickBot="1">
      <c r="A13" s="245" t="s">
        <v>68</v>
      </c>
      <c r="B13" s="232" t="s">
        <v>53</v>
      </c>
      <c r="C13" s="233"/>
      <c r="D13" s="233"/>
      <c r="E13" s="234"/>
    </row>
    <row r="14" spans="1:5" ht="43.5" customHeight="1" thickBot="1">
      <c r="A14" s="250"/>
      <c r="B14" s="222" t="s">
        <v>70</v>
      </c>
      <c r="C14" s="158" t="s">
        <v>102</v>
      </c>
      <c r="D14" s="152" t="s">
        <v>105</v>
      </c>
      <c r="E14" s="153" t="s">
        <v>106</v>
      </c>
    </row>
    <row r="15" spans="1:6" s="40" customFormat="1" ht="13.5">
      <c r="A15" s="53" t="s">
        <v>61</v>
      </c>
      <c r="B15" s="63">
        <f>detail!G4</f>
        <v>17965</v>
      </c>
      <c r="C15" s="64">
        <f>detail!K4</f>
        <v>17899.216</v>
      </c>
      <c r="D15" s="63">
        <f>C15-B15</f>
        <v>-65.78399999999965</v>
      </c>
      <c r="E15" s="26">
        <f aca="true" t="shared" si="2" ref="E15:E23">C15/B15</f>
        <v>0.9963382131923184</v>
      </c>
      <c r="F15" s="51"/>
    </row>
    <row r="16" spans="1:6" s="40" customFormat="1" ht="13.5">
      <c r="A16" s="53" t="s">
        <v>62</v>
      </c>
      <c r="B16" s="65">
        <f>detail!G5</f>
        <v>12281.5</v>
      </c>
      <c r="C16" s="66">
        <f>detail!K5</f>
        <v>11175</v>
      </c>
      <c r="D16" s="65">
        <f>C16-B16</f>
        <v>-1106.5</v>
      </c>
      <c r="E16" s="27">
        <f t="shared" si="2"/>
        <v>0.9099051418800636</v>
      </c>
      <c r="F16" s="51"/>
    </row>
    <row r="17" spans="1:6" ht="13.5">
      <c r="A17" s="1" t="s">
        <v>1</v>
      </c>
      <c r="B17" s="65">
        <f>detail!G6</f>
        <v>772051.45</v>
      </c>
      <c r="C17" s="66">
        <f>detail!K6</f>
        <v>774563.044</v>
      </c>
      <c r="D17" s="65">
        <f aca="true" t="shared" si="3" ref="D17:D22">C17-B17</f>
        <v>2511.594000000041</v>
      </c>
      <c r="E17" s="27">
        <f t="shared" si="2"/>
        <v>1.003253143297639</v>
      </c>
      <c r="F17" s="51"/>
    </row>
    <row r="18" spans="1:6" ht="13.5">
      <c r="A18" s="2" t="s">
        <v>2</v>
      </c>
      <c r="B18" s="65">
        <f>detail!G7</f>
        <v>1154659.3255999996</v>
      </c>
      <c r="C18" s="66">
        <f>detail!K7</f>
        <v>1129914.0263962003</v>
      </c>
      <c r="D18" s="65">
        <f t="shared" si="3"/>
        <v>-24745.29920379934</v>
      </c>
      <c r="E18" s="27">
        <f t="shared" si="2"/>
        <v>0.9785691773710476</v>
      </c>
      <c r="F18" s="51"/>
    </row>
    <row r="19" spans="1:6" ht="13.5">
      <c r="A19" s="2" t="s">
        <v>5</v>
      </c>
      <c r="B19" s="65">
        <f>detail!G8</f>
        <v>696629.894</v>
      </c>
      <c r="C19" s="66">
        <f>detail!K8</f>
        <v>700616.3818</v>
      </c>
      <c r="D19" s="65">
        <f t="shared" si="3"/>
        <v>3986.4878000000026</v>
      </c>
      <c r="E19" s="27">
        <f t="shared" si="2"/>
        <v>1.005722533348533</v>
      </c>
      <c r="F19" s="51"/>
    </row>
    <row r="20" spans="1:6" ht="13.5">
      <c r="A20" s="2" t="s">
        <v>3</v>
      </c>
      <c r="B20" s="65">
        <f>detail!G9</f>
        <v>517016.22225999983</v>
      </c>
      <c r="C20" s="66">
        <f>detail!K9</f>
        <v>503101.4380000001</v>
      </c>
      <c r="D20" s="65">
        <f t="shared" si="3"/>
        <v>-13914.784259999753</v>
      </c>
      <c r="E20" s="27">
        <f t="shared" si="2"/>
        <v>0.9730863681623471</v>
      </c>
      <c r="F20" s="51"/>
    </row>
    <row r="21" spans="1:6" ht="13.5">
      <c r="A21" s="13" t="s">
        <v>4</v>
      </c>
      <c r="B21" s="65">
        <f>detail!G10</f>
        <v>709177.6182799999</v>
      </c>
      <c r="C21" s="66">
        <f>detail!K10</f>
        <v>696680.1071649998</v>
      </c>
      <c r="D21" s="65">
        <f t="shared" si="3"/>
        <v>-12497.511115000118</v>
      </c>
      <c r="E21" s="27">
        <f t="shared" si="2"/>
        <v>0.9823774597606296</v>
      </c>
      <c r="F21" s="51"/>
    </row>
    <row r="22" spans="1:6" ht="14.25" thickBot="1">
      <c r="A22" s="13" t="s">
        <v>63</v>
      </c>
      <c r="B22" s="67">
        <f>detail!G11</f>
        <v>248104.24</v>
      </c>
      <c r="C22" s="68">
        <f>detail!K11</f>
        <v>252622</v>
      </c>
      <c r="D22" s="67">
        <f t="shared" si="3"/>
        <v>4517.760000000009</v>
      </c>
      <c r="E22" s="29">
        <f t="shared" si="2"/>
        <v>1.0182091204890331</v>
      </c>
      <c r="F22" s="51"/>
    </row>
    <row r="23" spans="1:5" s="23" customFormat="1" ht="14.25" thickBot="1">
      <c r="A23" s="36" t="s">
        <v>0</v>
      </c>
      <c r="B23" s="48">
        <f>SUM(B15:B22)</f>
        <v>4127885.250139999</v>
      </c>
      <c r="C23" s="57">
        <f>SUM(C15:C22)</f>
        <v>4086571.2133612004</v>
      </c>
      <c r="D23" s="48">
        <f>C23-B23</f>
        <v>-41314.03677879879</v>
      </c>
      <c r="E23" s="54">
        <f t="shared" si="2"/>
        <v>0.9899914764400494</v>
      </c>
    </row>
    <row r="24" ht="15.75" customHeight="1" thickBot="1"/>
    <row r="25" spans="1:4" ht="15.75" customHeight="1" thickBot="1">
      <c r="A25" s="245" t="s">
        <v>68</v>
      </c>
      <c r="B25" s="253" t="s">
        <v>69</v>
      </c>
      <c r="C25" s="254"/>
      <c r="D25" s="255"/>
    </row>
    <row r="26" spans="1:5" ht="40.5" customHeight="1" thickBot="1">
      <c r="A26" s="250"/>
      <c r="B26" s="222" t="s">
        <v>70</v>
      </c>
      <c r="C26" s="158" t="s">
        <v>102</v>
      </c>
      <c r="D26" s="152" t="s">
        <v>105</v>
      </c>
      <c r="E26" s="58"/>
    </row>
    <row r="27" spans="1:5" s="40" customFormat="1" ht="13.5">
      <c r="A27" s="53" t="s">
        <v>61</v>
      </c>
      <c r="B27" s="63">
        <f>B15-B3</f>
        <v>0</v>
      </c>
      <c r="C27" s="64">
        <f>detail!P4</f>
        <v>-260.78399999999965</v>
      </c>
      <c r="D27" s="76">
        <f>C27-B27</f>
        <v>-260.78399999999965</v>
      </c>
      <c r="E27" s="51"/>
    </row>
    <row r="28" spans="1:5" s="40" customFormat="1" ht="13.5">
      <c r="A28" s="53" t="s">
        <v>62</v>
      </c>
      <c r="B28" s="65">
        <f>B16-B4</f>
        <v>401.4200000000001</v>
      </c>
      <c r="C28" s="66">
        <f>detail!P5</f>
        <v>0</v>
      </c>
      <c r="D28" s="77">
        <f>C28-B28</f>
        <v>-401.4200000000001</v>
      </c>
      <c r="E28" s="51"/>
    </row>
    <row r="29" spans="1:5" ht="13.5">
      <c r="A29" s="1" t="s">
        <v>1</v>
      </c>
      <c r="B29" s="65">
        <f aca="true" t="shared" si="4" ref="B29:B34">B17-B5</f>
        <v>4124.859999999986</v>
      </c>
      <c r="C29" s="66">
        <f>detail!P6</f>
        <v>-14836.956000000006</v>
      </c>
      <c r="D29" s="77">
        <f aca="true" t="shared" si="5" ref="D29:D34">C29-B29</f>
        <v>-18961.81599999999</v>
      </c>
      <c r="E29" s="51"/>
    </row>
    <row r="30" spans="1:5" ht="13.5">
      <c r="A30" s="2" t="s">
        <v>2</v>
      </c>
      <c r="B30" s="65">
        <f t="shared" si="4"/>
        <v>27411.615209999727</v>
      </c>
      <c r="C30" s="66">
        <f>detail!P7</f>
        <v>0.008396200370043516</v>
      </c>
      <c r="D30" s="77">
        <f t="shared" si="5"/>
        <v>-27411.606813799357</v>
      </c>
      <c r="E30" s="51"/>
    </row>
    <row r="31" spans="1:5" ht="13.5">
      <c r="A31" s="2" t="s">
        <v>5</v>
      </c>
      <c r="B31" s="65">
        <f t="shared" si="4"/>
        <v>537.8939999999711</v>
      </c>
      <c r="C31" s="66">
        <f>detail!P8</f>
        <v>-6330.618200000026</v>
      </c>
      <c r="D31" s="77">
        <f t="shared" si="5"/>
        <v>-6868.512199999997</v>
      </c>
      <c r="E31" s="51"/>
    </row>
    <row r="32" spans="1:5" ht="13.5">
      <c r="A32" s="2" t="s">
        <v>3</v>
      </c>
      <c r="B32" s="65">
        <f t="shared" si="4"/>
        <v>-18156.852720000083</v>
      </c>
      <c r="C32" s="66">
        <f>detail!P9</f>
        <v>-3970.561999999918</v>
      </c>
      <c r="D32" s="77">
        <f t="shared" si="5"/>
        <v>14186.290720000165</v>
      </c>
      <c r="E32" s="51"/>
    </row>
    <row r="33" spans="1:5" ht="13.5">
      <c r="A33" s="13" t="s">
        <v>4</v>
      </c>
      <c r="B33" s="65">
        <f t="shared" si="4"/>
        <v>-5811.322649999987</v>
      </c>
      <c r="C33" s="66">
        <f>detail!P10</f>
        <v>108.00000499980524</v>
      </c>
      <c r="D33" s="77">
        <f t="shared" si="5"/>
        <v>5919.322654999793</v>
      </c>
      <c r="E33" s="51"/>
    </row>
    <row r="34" spans="1:5" ht="14.25" thickBot="1">
      <c r="A34" s="13" t="s">
        <v>63</v>
      </c>
      <c r="B34" s="67">
        <f t="shared" si="4"/>
        <v>0</v>
      </c>
      <c r="C34" s="68">
        <f>detail!P11</f>
        <v>-12270.5</v>
      </c>
      <c r="D34" s="78">
        <f t="shared" si="5"/>
        <v>-12270.5</v>
      </c>
      <c r="E34" s="51"/>
    </row>
    <row r="35" spans="1:4" s="23" customFormat="1" ht="14.25" thickBot="1">
      <c r="A35" s="36" t="s">
        <v>0</v>
      </c>
      <c r="B35" s="70">
        <f>SUM(B27:B34)</f>
        <v>8507.613839999613</v>
      </c>
      <c r="C35" s="79">
        <f>SUM(C27:C34)</f>
        <v>-37561.411798799774</v>
      </c>
      <c r="D35" s="80">
        <f>C35-B35</f>
        <v>-46069.02563879939</v>
      </c>
    </row>
    <row r="36" ht="10.5" customHeight="1"/>
    <row r="37" ht="13.5">
      <c r="A37" s="23" t="s">
        <v>33</v>
      </c>
    </row>
    <row r="38" ht="14.25" thickBot="1">
      <c r="A38" s="23" t="s">
        <v>8</v>
      </c>
    </row>
    <row r="39" spans="1:7" ht="13.5" customHeight="1" thickBot="1">
      <c r="A39" s="245" t="s">
        <v>68</v>
      </c>
      <c r="B39" s="232" t="s">
        <v>54</v>
      </c>
      <c r="C39" s="233"/>
      <c r="D39" s="233"/>
      <c r="E39" s="233"/>
      <c r="F39" s="233"/>
      <c r="G39" s="234"/>
    </row>
    <row r="40" spans="1:7" ht="54.75" thickBot="1">
      <c r="A40" s="250"/>
      <c r="B40" s="222" t="s">
        <v>70</v>
      </c>
      <c r="C40" s="158" t="s">
        <v>102</v>
      </c>
      <c r="D40" s="152" t="s">
        <v>105</v>
      </c>
      <c r="E40" s="153" t="s">
        <v>106</v>
      </c>
      <c r="F40" s="97" t="s">
        <v>75</v>
      </c>
      <c r="G40" s="98" t="s">
        <v>99</v>
      </c>
    </row>
    <row r="41" spans="1:7" s="40" customFormat="1" ht="13.5">
      <c r="A41" s="53" t="s">
        <v>61</v>
      </c>
      <c r="B41" s="63">
        <f>detail!B29</f>
        <v>0</v>
      </c>
      <c r="C41" s="64">
        <f>detail!F29</f>
        <v>0</v>
      </c>
      <c r="D41" s="63">
        <f>C41-B41</f>
        <v>0</v>
      </c>
      <c r="E41" s="81" t="e">
        <f aca="true" t="shared" si="6" ref="E41:E49">C41/B41</f>
        <v>#DIV/0!</v>
      </c>
      <c r="F41" s="82">
        <f>B41/B15</f>
        <v>0</v>
      </c>
      <c r="G41" s="83">
        <f>C41/C15</f>
        <v>0</v>
      </c>
    </row>
    <row r="42" spans="1:7" s="40" customFormat="1" ht="13.5">
      <c r="A42" s="53" t="s">
        <v>62</v>
      </c>
      <c r="B42" s="65">
        <f>detail!G29</f>
        <v>0</v>
      </c>
      <c r="C42" s="66">
        <f>detail!K29</f>
        <v>0</v>
      </c>
      <c r="D42" s="65">
        <f>C42-B42</f>
        <v>0</v>
      </c>
      <c r="E42" s="84" t="e">
        <f t="shared" si="6"/>
        <v>#DIV/0!</v>
      </c>
      <c r="F42" s="85">
        <f>B42/B16</f>
        <v>0</v>
      </c>
      <c r="G42" s="86">
        <f>C42/C16</f>
        <v>0</v>
      </c>
    </row>
    <row r="43" spans="1:7" ht="13.5">
      <c r="A43" s="1" t="s">
        <v>1</v>
      </c>
      <c r="B43" s="12">
        <f>detail!L29</f>
        <v>621637.72</v>
      </c>
      <c r="C43" s="60">
        <f>detail!P29</f>
        <v>636922.1</v>
      </c>
      <c r="D43" s="65">
        <f aca="true" t="shared" si="7" ref="D43:D48">C43-B43</f>
        <v>15284.380000000005</v>
      </c>
      <c r="E43" s="84">
        <f t="shared" si="6"/>
        <v>1.024587278905791</v>
      </c>
      <c r="F43" s="85">
        <f aca="true" t="shared" si="8" ref="F43:F48">B43/B17</f>
        <v>0.805176546200386</v>
      </c>
      <c r="G43" s="86">
        <f aca="true" t="shared" si="9" ref="G43:G48">C43/C17</f>
        <v>0.8222985913590786</v>
      </c>
    </row>
    <row r="44" spans="1:7" ht="13.5">
      <c r="A44" s="2" t="s">
        <v>2</v>
      </c>
      <c r="B44" s="12">
        <f>detail!Q29</f>
        <v>956985.2548499999</v>
      </c>
      <c r="C44" s="60">
        <f>detail!U29</f>
        <v>978041.0983962</v>
      </c>
      <c r="D44" s="65">
        <f t="shared" si="7"/>
        <v>21055.843546200078</v>
      </c>
      <c r="E44" s="84">
        <f t="shared" si="6"/>
        <v>1.0220022653844343</v>
      </c>
      <c r="F44" s="85">
        <f t="shared" si="8"/>
        <v>0.828803122819554</v>
      </c>
      <c r="G44" s="86">
        <f t="shared" si="9"/>
        <v>0.8655889523874742</v>
      </c>
    </row>
    <row r="45" spans="1:7" ht="13.5">
      <c r="A45" s="2" t="s">
        <v>5</v>
      </c>
      <c r="B45" s="12">
        <f>detail!B44</f>
        <v>575753.95</v>
      </c>
      <c r="C45" s="60">
        <f>detail!F43</f>
        <v>14078</v>
      </c>
      <c r="D45" s="65">
        <f t="shared" si="7"/>
        <v>-561675.95</v>
      </c>
      <c r="E45" s="84">
        <f t="shared" si="6"/>
        <v>0.02445141713747687</v>
      </c>
      <c r="F45" s="85">
        <f t="shared" si="8"/>
        <v>0.8264847015020576</v>
      </c>
      <c r="G45" s="86">
        <f t="shared" si="9"/>
        <v>0.020093735124821484</v>
      </c>
    </row>
    <row r="46" spans="1:7" ht="13.5">
      <c r="A46" s="2" t="s">
        <v>3</v>
      </c>
      <c r="B46" s="12">
        <f>detail!G44</f>
        <v>405129.67999999993</v>
      </c>
      <c r="C46" s="60">
        <f>detail!K44</f>
        <v>414473.45</v>
      </c>
      <c r="D46" s="65">
        <f t="shared" si="7"/>
        <v>9343.770000000077</v>
      </c>
      <c r="E46" s="84">
        <f t="shared" si="6"/>
        <v>1.023063652112578</v>
      </c>
      <c r="F46" s="85">
        <f t="shared" si="8"/>
        <v>0.7835918150287094</v>
      </c>
      <c r="G46" s="86">
        <f t="shared" si="9"/>
        <v>0.8238367428399199</v>
      </c>
    </row>
    <row r="47" spans="1:7" ht="13.5">
      <c r="A47" s="13" t="s">
        <v>4</v>
      </c>
      <c r="B47" s="12">
        <f>detail!L44</f>
        <v>579832.85316</v>
      </c>
      <c r="C47" s="60">
        <f>detail!P44</f>
        <v>598716.4461650001</v>
      </c>
      <c r="D47" s="65">
        <f t="shared" si="7"/>
        <v>18883.59300500003</v>
      </c>
      <c r="E47" s="84">
        <f t="shared" si="6"/>
        <v>1.0325673043569148</v>
      </c>
      <c r="F47" s="85">
        <f t="shared" si="8"/>
        <v>0.8176130185358845</v>
      </c>
      <c r="G47" s="86">
        <f t="shared" si="9"/>
        <v>0.8593850176106747</v>
      </c>
    </row>
    <row r="48" spans="1:7" ht="14.25" thickBot="1">
      <c r="A48" s="13" t="s">
        <v>63</v>
      </c>
      <c r="B48" s="59">
        <f>detail!Q44</f>
        <v>92317.76000000002</v>
      </c>
      <c r="C48" s="61">
        <f>detail!U44</f>
        <v>92520</v>
      </c>
      <c r="D48" s="67">
        <f t="shared" si="7"/>
        <v>202.23999999997613</v>
      </c>
      <c r="E48" s="87">
        <f t="shared" si="6"/>
        <v>1.002190694401597</v>
      </c>
      <c r="F48" s="85">
        <f t="shared" si="8"/>
        <v>0.3720926333221876</v>
      </c>
      <c r="G48" s="86">
        <f t="shared" si="9"/>
        <v>0.366238886557782</v>
      </c>
    </row>
    <row r="49" spans="1:7" s="23" customFormat="1" ht="14.25" thickBot="1">
      <c r="A49" s="36" t="s">
        <v>0</v>
      </c>
      <c r="B49" s="70">
        <f>SUM(B41:B48)</f>
        <v>3231657.21801</v>
      </c>
      <c r="C49" s="79">
        <f>SUM(C41:C48)</f>
        <v>2734751.0945611997</v>
      </c>
      <c r="D49" s="70">
        <f>C49-B49</f>
        <v>-496906.1234488003</v>
      </c>
      <c r="E49" s="62">
        <f t="shared" si="6"/>
        <v>0.8462379856751061</v>
      </c>
      <c r="F49" s="88">
        <f>AVERAGE(F41:F48)</f>
        <v>0.5542202296760974</v>
      </c>
      <c r="G49" s="30">
        <f>AVERAGE(G47:G48)</f>
        <v>0.6128119520842283</v>
      </c>
    </row>
    <row r="50" ht="13.5" customHeight="1"/>
    <row r="51" ht="14.25" thickBot="1">
      <c r="A51" s="23" t="s">
        <v>73</v>
      </c>
    </row>
    <row r="52" spans="1:7" ht="14.25" thickBot="1">
      <c r="A52" s="245" t="s">
        <v>68</v>
      </c>
      <c r="B52" s="232" t="s">
        <v>74</v>
      </c>
      <c r="C52" s="233"/>
      <c r="D52" s="233"/>
      <c r="E52" s="233"/>
      <c r="F52" s="233"/>
      <c r="G52" s="234"/>
    </row>
    <row r="53" spans="1:7" ht="54.75" thickBot="1">
      <c r="A53" s="250"/>
      <c r="B53" s="222" t="s">
        <v>70</v>
      </c>
      <c r="C53" s="158" t="s">
        <v>102</v>
      </c>
      <c r="D53" s="152" t="s">
        <v>105</v>
      </c>
      <c r="E53" s="153" t="s">
        <v>106</v>
      </c>
      <c r="F53" s="97" t="s">
        <v>75</v>
      </c>
      <c r="G53" s="98" t="s">
        <v>76</v>
      </c>
    </row>
    <row r="54" spans="1:7" s="40" customFormat="1" ht="13.5">
      <c r="A54" s="53" t="s">
        <v>61</v>
      </c>
      <c r="B54" s="63">
        <f>detail!B79</f>
        <v>17494.12</v>
      </c>
      <c r="C54" s="64">
        <f>detail!F79</f>
        <v>16648.216</v>
      </c>
      <c r="D54" s="63">
        <f>C54-B54</f>
        <v>-845.9039999999986</v>
      </c>
      <c r="E54" s="81">
        <f aca="true" t="shared" si="10" ref="E54:E62">C54/B54</f>
        <v>0.9516463817556986</v>
      </c>
      <c r="F54" s="82">
        <f>B54/B15</f>
        <v>0.9737890342332313</v>
      </c>
      <c r="G54" s="83">
        <f>C54/C15</f>
        <v>0.9301086706814421</v>
      </c>
    </row>
    <row r="55" spans="1:7" s="40" customFormat="1" ht="13.5">
      <c r="A55" s="53" t="s">
        <v>62</v>
      </c>
      <c r="B55" s="65">
        <f>detail!G79</f>
        <v>11408.156</v>
      </c>
      <c r="C55" s="66">
        <f>detail!K79</f>
        <v>10176.904</v>
      </c>
      <c r="D55" s="65">
        <f>C55-B55</f>
        <v>-1231.2520000000004</v>
      </c>
      <c r="E55" s="84">
        <f t="shared" si="10"/>
        <v>0.8920726539854469</v>
      </c>
      <c r="F55" s="85">
        <f>B55/B16</f>
        <v>0.9288894678988724</v>
      </c>
      <c r="G55" s="86">
        <f>C55/C16</f>
        <v>0.9106849217002237</v>
      </c>
    </row>
    <row r="56" spans="1:7" ht="13.5">
      <c r="A56" s="1" t="s">
        <v>1</v>
      </c>
      <c r="B56" s="12">
        <f>detail!L79</f>
        <v>27154.417</v>
      </c>
      <c r="C56" s="60">
        <f>detail!P79</f>
        <v>11009.944</v>
      </c>
      <c r="D56" s="65">
        <f aca="true" t="shared" si="11" ref="D56:D61">C56-B56</f>
        <v>-16144.473000000002</v>
      </c>
      <c r="E56" s="84">
        <f t="shared" si="10"/>
        <v>0.4054568359909918</v>
      </c>
      <c r="F56" s="85">
        <f aca="true" t="shared" si="12" ref="F56:F61">B56/B17</f>
        <v>0.035171771259544946</v>
      </c>
      <c r="G56" s="86">
        <f aca="true" t="shared" si="13" ref="G56:G61">C56/C17</f>
        <v>0.014214393631720957</v>
      </c>
    </row>
    <row r="57" spans="1:7" ht="13.5">
      <c r="A57" s="2" t="s">
        <v>2</v>
      </c>
      <c r="B57" s="12">
        <f>detail!Q79</f>
        <v>40140.614</v>
      </c>
      <c r="C57" s="60">
        <f>detail!U79</f>
        <v>8377.928</v>
      </c>
      <c r="D57" s="65">
        <f t="shared" si="11"/>
        <v>-31762.686</v>
      </c>
      <c r="E57" s="84">
        <f t="shared" si="10"/>
        <v>0.20871449549825022</v>
      </c>
      <c r="F57" s="85">
        <f t="shared" si="12"/>
        <v>0.03476403222148801</v>
      </c>
      <c r="G57" s="86">
        <f t="shared" si="13"/>
        <v>0.007414659703553684</v>
      </c>
    </row>
    <row r="58" spans="1:7" ht="13.5">
      <c r="A58" s="2" t="s">
        <v>5</v>
      </c>
      <c r="B58" s="12">
        <f>detail!B102</f>
        <v>17789.944</v>
      </c>
      <c r="C58" s="60">
        <f>detail!F102</f>
        <v>17502.203999999998</v>
      </c>
      <c r="D58" s="65">
        <f t="shared" si="11"/>
        <v>-287.7400000000016</v>
      </c>
      <c r="E58" s="84">
        <f t="shared" si="10"/>
        <v>0.9838256938863887</v>
      </c>
      <c r="F58" s="85">
        <f t="shared" si="12"/>
        <v>0.025537152730916255</v>
      </c>
      <c r="G58" s="86">
        <f t="shared" si="13"/>
        <v>0.02498115153264605</v>
      </c>
    </row>
    <row r="59" spans="1:7" ht="13.5">
      <c r="A59" s="2" t="s">
        <v>3</v>
      </c>
      <c r="B59" s="12">
        <f>detail!G102</f>
        <v>28603.512</v>
      </c>
      <c r="C59" s="60">
        <f>detail!K102</f>
        <v>14700.988</v>
      </c>
      <c r="D59" s="65">
        <f t="shared" si="11"/>
        <v>-13902.524</v>
      </c>
      <c r="E59" s="84">
        <f t="shared" si="10"/>
        <v>0.5139574469037229</v>
      </c>
      <c r="F59" s="85">
        <f t="shared" si="12"/>
        <v>0.055324206027747645</v>
      </c>
      <c r="G59" s="86">
        <f t="shared" si="13"/>
        <v>0.029220723475650245</v>
      </c>
    </row>
    <row r="60" spans="1:7" ht="13.5">
      <c r="A60" s="13" t="s">
        <v>4</v>
      </c>
      <c r="B60" s="12">
        <f>detail!L102</f>
        <v>39253.46422</v>
      </c>
      <c r="C60" s="60">
        <f>detail!P102</f>
        <v>18338.661</v>
      </c>
      <c r="D60" s="65">
        <f t="shared" si="11"/>
        <v>-20914.80322</v>
      </c>
      <c r="E60" s="84">
        <f t="shared" si="10"/>
        <v>0.46718579785007314</v>
      </c>
      <c r="F60" s="85">
        <f t="shared" si="12"/>
        <v>0.055350681138532226</v>
      </c>
      <c r="G60" s="86">
        <f t="shared" si="13"/>
        <v>0.026322929004856343</v>
      </c>
    </row>
    <row r="61" spans="1:7" ht="14.25" thickBot="1">
      <c r="A61" s="13" t="s">
        <v>63</v>
      </c>
      <c r="B61" s="59">
        <f>detail!Q102</f>
        <v>152522</v>
      </c>
      <c r="C61" s="61">
        <f>detail!U102</f>
        <v>156922</v>
      </c>
      <c r="D61" s="67">
        <f t="shared" si="11"/>
        <v>4400</v>
      </c>
      <c r="E61" s="87">
        <f t="shared" si="10"/>
        <v>1.0288482972948165</v>
      </c>
      <c r="F61" s="85">
        <f t="shared" si="12"/>
        <v>0.6147496713478173</v>
      </c>
      <c r="G61" s="86">
        <f t="shared" si="13"/>
        <v>0.6211731361480789</v>
      </c>
    </row>
    <row r="62" spans="1:7" s="23" customFormat="1" ht="14.25" thickBot="1">
      <c r="A62" s="36" t="s">
        <v>0</v>
      </c>
      <c r="B62" s="70">
        <f>SUM(B54:B61)</f>
        <v>334366.22722</v>
      </c>
      <c r="C62" s="79">
        <f>SUM(C54:C61)</f>
        <v>253676.845</v>
      </c>
      <c r="D62" s="70">
        <f>C62-B62</f>
        <v>-80689.38222</v>
      </c>
      <c r="E62" s="62">
        <f t="shared" si="10"/>
        <v>0.7586796283498168</v>
      </c>
      <c r="F62" s="88">
        <f>AVERAGE(F54:F61)</f>
        <v>0.34044700210726875</v>
      </c>
      <c r="G62" s="30">
        <f>AVERAGE(G54:G61)</f>
        <v>0.3205150732347715</v>
      </c>
    </row>
    <row r="63" spans="1:9" s="40" customFormat="1" ht="13.5">
      <c r="A63" s="38"/>
      <c r="B63" s="39"/>
      <c r="C63" s="39"/>
      <c r="D63" s="39"/>
      <c r="E63" s="39"/>
      <c r="F63" s="39"/>
      <c r="G63" s="39"/>
      <c r="H63" s="39"/>
      <c r="I63" s="39"/>
    </row>
    <row r="64" ht="13.5">
      <c r="B64" s="31"/>
    </row>
    <row r="65" ht="13.5">
      <c r="B65" s="31"/>
    </row>
    <row r="66" ht="13.5">
      <c r="B66" s="31"/>
    </row>
    <row r="67" ht="13.5">
      <c r="A67" s="23" t="s">
        <v>34</v>
      </c>
    </row>
    <row r="68" ht="14.25" thickBot="1">
      <c r="A68" s="23" t="s">
        <v>47</v>
      </c>
    </row>
    <row r="69" spans="1:7" ht="14.25" customHeight="1" thickBot="1">
      <c r="A69" s="245" t="s">
        <v>68</v>
      </c>
      <c r="B69" s="232" t="s">
        <v>55</v>
      </c>
      <c r="C69" s="233"/>
      <c r="D69" s="233"/>
      <c r="E69" s="233"/>
      <c r="F69" s="233"/>
      <c r="G69" s="234"/>
    </row>
    <row r="70" spans="1:7" ht="54.75" thickBot="1">
      <c r="A70" s="250"/>
      <c r="B70" s="222" t="s">
        <v>70</v>
      </c>
      <c r="C70" s="158" t="s">
        <v>102</v>
      </c>
      <c r="D70" s="152" t="s">
        <v>105</v>
      </c>
      <c r="E70" s="153" t="s">
        <v>106</v>
      </c>
      <c r="F70" s="97" t="s">
        <v>77</v>
      </c>
      <c r="G70" s="98" t="s">
        <v>78</v>
      </c>
    </row>
    <row r="71" spans="1:7" s="40" customFormat="1" ht="13.5">
      <c r="A71" s="53" t="s">
        <v>61</v>
      </c>
      <c r="B71" s="63">
        <f>detail!B119</f>
        <v>1421.55</v>
      </c>
      <c r="C71" s="64">
        <f>detail!F119</f>
        <v>1300</v>
      </c>
      <c r="D71" s="63">
        <f>C71-B71</f>
        <v>-121.54999999999995</v>
      </c>
      <c r="E71" s="81">
        <f aca="true" t="shared" si="14" ref="E71:E79">C71/B71</f>
        <v>0.9144947416552355</v>
      </c>
      <c r="F71" s="82">
        <f>B71/B3</f>
        <v>0.0791288616754801</v>
      </c>
      <c r="G71" s="83">
        <f>C71/C3</f>
        <v>0.07158590308370044</v>
      </c>
    </row>
    <row r="72" spans="1:7" s="40" customFormat="1" ht="13.5">
      <c r="A72" s="53" t="s">
        <v>62</v>
      </c>
      <c r="B72" s="65">
        <f>detail!G119</f>
        <v>1642.65</v>
      </c>
      <c r="C72" s="66">
        <f>detail!K119</f>
        <v>1129</v>
      </c>
      <c r="D72" s="65">
        <f>C72-B72</f>
        <v>-513.6500000000001</v>
      </c>
      <c r="E72" s="84">
        <f t="shared" si="14"/>
        <v>0.6873040513803914</v>
      </c>
      <c r="F72" s="85">
        <f>B72/B4</f>
        <v>0.1382692709140006</v>
      </c>
      <c r="G72" s="86">
        <f>C72/C4</f>
        <v>0.10102908277404922</v>
      </c>
    </row>
    <row r="73" spans="1:7" ht="13.5">
      <c r="A73" s="1" t="s">
        <v>1</v>
      </c>
      <c r="B73" s="12">
        <f>detail!L119</f>
        <v>186752.06</v>
      </c>
      <c r="C73" s="60">
        <f>detail!P119</f>
        <v>188800</v>
      </c>
      <c r="D73" s="65">
        <f aca="true" t="shared" si="15" ref="D73:D78">C73-B73</f>
        <v>2047.9400000000023</v>
      </c>
      <c r="E73" s="84">
        <f t="shared" si="14"/>
        <v>1.0109660905480775</v>
      </c>
      <c r="F73" s="85">
        <f aca="true" t="shared" si="16" ref="F73:F78">B73/B5</f>
        <v>0.24318999033488345</v>
      </c>
      <c r="G73" s="86">
        <f aca="true" t="shared" si="17" ref="G73:G78">C73/C5</f>
        <v>0.23916898910564985</v>
      </c>
    </row>
    <row r="74" spans="1:7" ht="13.5">
      <c r="A74" s="2" t="s">
        <v>2</v>
      </c>
      <c r="B74" s="12">
        <f>detail!Q119</f>
        <v>359710.48961</v>
      </c>
      <c r="C74" s="60">
        <f>detail!U119</f>
        <v>369090</v>
      </c>
      <c r="D74" s="65">
        <f t="shared" si="15"/>
        <v>9379.51039000001</v>
      </c>
      <c r="E74" s="84">
        <f t="shared" si="14"/>
        <v>1.0260751650589042</v>
      </c>
      <c r="F74" s="85">
        <f t="shared" si="16"/>
        <v>0.31910509668327386</v>
      </c>
      <c r="G74" s="86">
        <f t="shared" si="17"/>
        <v>0.32665317371078056</v>
      </c>
    </row>
    <row r="75" spans="1:7" ht="13.5">
      <c r="A75" s="2" t="s">
        <v>5</v>
      </c>
      <c r="B75" s="12">
        <f>detail!B136</f>
        <v>146879</v>
      </c>
      <c r="C75" s="60">
        <f>detail!F136</f>
        <v>147903</v>
      </c>
      <c r="D75" s="65">
        <f t="shared" si="15"/>
        <v>1024</v>
      </c>
      <c r="E75" s="84">
        <f t="shared" si="14"/>
        <v>1.006971725025361</v>
      </c>
      <c r="F75" s="85">
        <f t="shared" si="16"/>
        <v>0.21100515449107302</v>
      </c>
      <c r="G75" s="86">
        <f t="shared" si="17"/>
        <v>0.209213703431799</v>
      </c>
    </row>
    <row r="76" spans="1:7" ht="13.5">
      <c r="A76" s="2" t="s">
        <v>3</v>
      </c>
      <c r="B76" s="12">
        <f>detail!G136</f>
        <v>132384.47452</v>
      </c>
      <c r="C76" s="60">
        <f>detail!K136</f>
        <v>114000</v>
      </c>
      <c r="D76" s="65">
        <f t="shared" si="15"/>
        <v>-18384.47451999999</v>
      </c>
      <c r="E76" s="84">
        <f t="shared" si="14"/>
        <v>0.861128167886314</v>
      </c>
      <c r="F76" s="85">
        <f t="shared" si="16"/>
        <v>0.24736759136275188</v>
      </c>
      <c r="G76" s="86">
        <f t="shared" si="17"/>
        <v>0.22482014388489208</v>
      </c>
    </row>
    <row r="77" spans="1:7" ht="13.5">
      <c r="A77" s="13" t="s">
        <v>4</v>
      </c>
      <c r="B77" s="12">
        <f>detail!L136</f>
        <v>152725.81179</v>
      </c>
      <c r="C77" s="60">
        <f>detail!P136</f>
        <v>135683</v>
      </c>
      <c r="D77" s="65">
        <f t="shared" si="15"/>
        <v>-17042.811790000007</v>
      </c>
      <c r="E77" s="84">
        <f t="shared" si="14"/>
        <v>0.8884090934580587</v>
      </c>
      <c r="F77" s="85">
        <f t="shared" si="16"/>
        <v>0.2136058378628159</v>
      </c>
      <c r="G77" s="86">
        <f t="shared" si="17"/>
        <v>0.19478672574644756</v>
      </c>
    </row>
    <row r="78" spans="1:7" ht="14.25" thickBot="1">
      <c r="A78" s="13" t="s">
        <v>63</v>
      </c>
      <c r="B78" s="59">
        <f>detail!Q136</f>
        <v>19694.65</v>
      </c>
      <c r="C78" s="61">
        <f>detail!U136</f>
        <v>17750</v>
      </c>
      <c r="D78" s="67">
        <f t="shared" si="15"/>
        <v>-1944.6500000000015</v>
      </c>
      <c r="E78" s="87">
        <f t="shared" si="14"/>
        <v>0.9012599868492204</v>
      </c>
      <c r="F78" s="85">
        <f t="shared" si="16"/>
        <v>0.07938054585443603</v>
      </c>
      <c r="G78" s="86">
        <f t="shared" si="17"/>
        <v>0.0670083146936965</v>
      </c>
    </row>
    <row r="79" spans="1:7" s="23" customFormat="1" ht="14.25" thickBot="1">
      <c r="A79" s="36" t="s">
        <v>0</v>
      </c>
      <c r="B79" s="70">
        <f>SUM(B71:B78)</f>
        <v>1001210.68592</v>
      </c>
      <c r="C79" s="79">
        <f>SUM(C71:C78)</f>
        <v>975655</v>
      </c>
      <c r="D79" s="70">
        <f>C79-B79</f>
        <v>-25555.68591999996</v>
      </c>
      <c r="E79" s="62">
        <f t="shared" si="14"/>
        <v>0.9744752165759026</v>
      </c>
      <c r="F79" s="88">
        <f>AVERAGE(G71)</f>
        <v>0.07158590308370044</v>
      </c>
      <c r="G79" s="30">
        <f>AVERAGE(G71:G78)</f>
        <v>0.1792832545538769</v>
      </c>
    </row>
    <row r="80" spans="1:7" s="40" customFormat="1" ht="7.5" customHeight="1">
      <c r="A80" s="38"/>
      <c r="B80" s="39"/>
      <c r="C80" s="39"/>
      <c r="D80" s="42"/>
      <c r="E80" s="43"/>
      <c r="F80" s="43"/>
      <c r="G80" s="43"/>
    </row>
    <row r="81" ht="14.25" thickBot="1">
      <c r="A81" s="23" t="s">
        <v>48</v>
      </c>
    </row>
    <row r="82" spans="1:7" ht="14.25" thickBot="1">
      <c r="A82" s="245" t="s">
        <v>68</v>
      </c>
      <c r="B82" s="232" t="s">
        <v>56</v>
      </c>
      <c r="C82" s="233"/>
      <c r="D82" s="233"/>
      <c r="E82" s="233"/>
      <c r="F82" s="233"/>
      <c r="G82" s="234"/>
    </row>
    <row r="83" spans="1:7" ht="54.75" thickBot="1">
      <c r="A83" s="250"/>
      <c r="B83" s="222" t="s">
        <v>70</v>
      </c>
      <c r="C83" s="158" t="s">
        <v>102</v>
      </c>
      <c r="D83" s="152" t="s">
        <v>105</v>
      </c>
      <c r="E83" s="153" t="s">
        <v>106</v>
      </c>
      <c r="F83" s="97" t="s">
        <v>77</v>
      </c>
      <c r="G83" s="98" t="s">
        <v>78</v>
      </c>
    </row>
    <row r="84" spans="1:7" s="40" customFormat="1" ht="13.5">
      <c r="A84" s="53" t="s">
        <v>61</v>
      </c>
      <c r="B84" s="63">
        <f>detail!B107</f>
        <v>541.6</v>
      </c>
      <c r="C84" s="64">
        <f>detail!F107</f>
        <v>690</v>
      </c>
      <c r="D84" s="63">
        <f>C84-B84</f>
        <v>148.39999999999998</v>
      </c>
      <c r="E84" s="81">
        <f aca="true" t="shared" si="18" ref="E84:E92">C84/B84</f>
        <v>1.2740029542097489</v>
      </c>
      <c r="F84" s="82">
        <f aca="true" t="shared" si="19" ref="F84:G91">B84/B3</f>
        <v>0.03014750904536599</v>
      </c>
      <c r="G84" s="83">
        <f t="shared" si="19"/>
        <v>0.037995594713656385</v>
      </c>
    </row>
    <row r="85" spans="1:7" s="40" customFormat="1" ht="13.5">
      <c r="A85" s="53" t="s">
        <v>62</v>
      </c>
      <c r="B85" s="65">
        <f>detail!B108</f>
        <v>395.28</v>
      </c>
      <c r="C85" s="66">
        <f>detail!F108</f>
        <v>400</v>
      </c>
      <c r="D85" s="65">
        <f>C85-B85</f>
        <v>4.720000000000027</v>
      </c>
      <c r="E85" s="84">
        <f t="shared" si="18"/>
        <v>1.0119409026512853</v>
      </c>
      <c r="F85" s="85">
        <f t="shared" si="19"/>
        <v>0.03327250321546656</v>
      </c>
      <c r="G85" s="86">
        <f t="shared" si="19"/>
        <v>0.035794183445190156</v>
      </c>
    </row>
    <row r="86" spans="1:7" ht="13.5">
      <c r="A86" s="1" t="s">
        <v>1</v>
      </c>
      <c r="B86" s="65">
        <f>detail!B109</f>
        <v>25398.46</v>
      </c>
      <c r="C86" s="66">
        <f>detail!F109</f>
        <v>25170</v>
      </c>
      <c r="D86" s="65">
        <f aca="true" t="shared" si="20" ref="D86:D91">C86-B86</f>
        <v>-228.45999999999913</v>
      </c>
      <c r="E86" s="84">
        <f t="shared" si="18"/>
        <v>0.9910049664428473</v>
      </c>
      <c r="F86" s="85">
        <f t="shared" si="19"/>
        <v>0.033074072874595996</v>
      </c>
      <c r="G86" s="86">
        <f t="shared" si="19"/>
        <v>0.0318849759310869</v>
      </c>
    </row>
    <row r="87" spans="1:7" ht="13.5">
      <c r="A87" s="2" t="s">
        <v>2</v>
      </c>
      <c r="B87" s="65">
        <f>detail!B110</f>
        <v>39338</v>
      </c>
      <c r="C87" s="66">
        <f>detail!F110</f>
        <v>39413</v>
      </c>
      <c r="D87" s="65">
        <f t="shared" si="20"/>
        <v>75</v>
      </c>
      <c r="E87" s="84">
        <f t="shared" si="18"/>
        <v>1.001906553459759</v>
      </c>
      <c r="F87" s="85">
        <f t="shared" si="19"/>
        <v>0.03489738735986434</v>
      </c>
      <c r="G87" s="86">
        <f t="shared" si="19"/>
        <v>0.034881415198089884</v>
      </c>
    </row>
    <row r="88" spans="1:7" ht="13.5">
      <c r="A88" s="2" t="s">
        <v>5</v>
      </c>
      <c r="B88" s="65">
        <f>detail!B111</f>
        <v>27502</v>
      </c>
      <c r="C88" s="66">
        <f>detail!F111</f>
        <v>29003</v>
      </c>
      <c r="D88" s="65">
        <f t="shared" si="20"/>
        <v>1501</v>
      </c>
      <c r="E88" s="84">
        <f t="shared" si="18"/>
        <v>1.0545778488837176</v>
      </c>
      <c r="F88" s="85">
        <f t="shared" si="19"/>
        <v>0.03950914534285698</v>
      </c>
      <c r="G88" s="86">
        <f t="shared" si="19"/>
        <v>0.041025706311788576</v>
      </c>
    </row>
    <row r="89" spans="1:7" ht="13.5">
      <c r="A89" s="2" t="s">
        <v>3</v>
      </c>
      <c r="B89" s="65">
        <f>detail!B112</f>
        <v>22932.436729999998</v>
      </c>
      <c r="C89" s="66">
        <f>detail!F112</f>
        <v>19000</v>
      </c>
      <c r="D89" s="65">
        <f t="shared" si="20"/>
        <v>-3932.4367299999976</v>
      </c>
      <c r="E89" s="84">
        <f t="shared" si="18"/>
        <v>0.8285207640034336</v>
      </c>
      <c r="F89" s="85">
        <f t="shared" si="19"/>
        <v>0.04285050538250081</v>
      </c>
      <c r="G89" s="86">
        <f t="shared" si="19"/>
        <v>0.03747002398081535</v>
      </c>
    </row>
    <row r="90" spans="1:7" ht="13.5">
      <c r="A90" s="13" t="s">
        <v>4</v>
      </c>
      <c r="B90" s="65">
        <f>detail!B113</f>
        <v>28137.42695</v>
      </c>
      <c r="C90" s="66">
        <f>detail!F113</f>
        <v>29474.504999999997</v>
      </c>
      <c r="D90" s="65">
        <f t="shared" si="20"/>
        <v>1337.0780499999964</v>
      </c>
      <c r="E90" s="84">
        <f t="shared" si="18"/>
        <v>1.0475195565101234</v>
      </c>
      <c r="F90" s="85">
        <f t="shared" si="19"/>
        <v>0.03935365337735309</v>
      </c>
      <c r="G90" s="86">
        <f t="shared" si="19"/>
        <v>0.042313645202031916</v>
      </c>
    </row>
    <row r="91" spans="1:7" ht="14.25" thickBot="1">
      <c r="A91" s="13" t="s">
        <v>63</v>
      </c>
      <c r="B91" s="67">
        <f>detail!B114</f>
        <v>3109.19</v>
      </c>
      <c r="C91" s="68">
        <f>detail!F114</f>
        <v>4400</v>
      </c>
      <c r="D91" s="67">
        <f t="shared" si="20"/>
        <v>1290.81</v>
      </c>
      <c r="E91" s="87">
        <f t="shared" si="18"/>
        <v>1.4151595753234765</v>
      </c>
      <c r="F91" s="85">
        <f t="shared" si="19"/>
        <v>0.012531789057696072</v>
      </c>
      <c r="G91" s="86">
        <f t="shared" si="19"/>
        <v>0.01661051181139519</v>
      </c>
    </row>
    <row r="92" spans="1:7" s="23" customFormat="1" ht="14.25" thickBot="1">
      <c r="A92" s="36" t="s">
        <v>0</v>
      </c>
      <c r="B92" s="70">
        <f>SUM(B84:B91)</f>
        <v>147354.39368</v>
      </c>
      <c r="C92" s="79">
        <f>SUM(C84:C91)</f>
        <v>147550.505</v>
      </c>
      <c r="D92" s="70">
        <f>C92-B92</f>
        <v>196.11131999999634</v>
      </c>
      <c r="E92" s="62">
        <f t="shared" si="18"/>
        <v>1.0013308820667124</v>
      </c>
      <c r="F92" s="88">
        <f>AVERAGE(F84:F91)</f>
        <v>0.033204570706962484</v>
      </c>
      <c r="G92" s="30">
        <f>AVERAGE(G84:G91)</f>
        <v>0.03474700707425679</v>
      </c>
    </row>
    <row r="93" ht="6" customHeight="1"/>
    <row r="94" ht="14.25" thickBot="1">
      <c r="A94" s="23" t="s">
        <v>49</v>
      </c>
    </row>
    <row r="95" spans="1:7" ht="14.25" thickBot="1">
      <c r="A95" s="245" t="s">
        <v>68</v>
      </c>
      <c r="B95" s="232" t="s">
        <v>57</v>
      </c>
      <c r="C95" s="233"/>
      <c r="D95" s="233"/>
      <c r="E95" s="233"/>
      <c r="F95" s="233"/>
      <c r="G95" s="234"/>
    </row>
    <row r="96" spans="1:7" ht="54.75" thickBot="1">
      <c r="A96" s="250"/>
      <c r="B96" s="222" t="s">
        <v>70</v>
      </c>
      <c r="C96" s="158" t="s">
        <v>102</v>
      </c>
      <c r="D96" s="152" t="s">
        <v>105</v>
      </c>
      <c r="E96" s="153" t="s">
        <v>106</v>
      </c>
      <c r="F96" s="97" t="s">
        <v>77</v>
      </c>
      <c r="G96" s="98" t="s">
        <v>78</v>
      </c>
    </row>
    <row r="97" spans="1:7" s="40" customFormat="1" ht="13.5">
      <c r="A97" s="53" t="s">
        <v>61</v>
      </c>
      <c r="B97" s="63">
        <f>detail!G107</f>
        <v>214.47</v>
      </c>
      <c r="C97" s="64">
        <f>detail!K107</f>
        <v>406</v>
      </c>
      <c r="D97" s="63">
        <f>C97-B97</f>
        <v>191.53</v>
      </c>
      <c r="E97" s="81">
        <f aca="true" t="shared" si="21" ref="E97:E105">C97/B97</f>
        <v>1.8930386534247214</v>
      </c>
      <c r="F97" s="82">
        <f>B97/B3</f>
        <v>0.011938213192318397</v>
      </c>
      <c r="G97" s="83">
        <f>C97/C3</f>
        <v>0.022356828193832598</v>
      </c>
    </row>
    <row r="98" spans="1:7" s="40" customFormat="1" ht="13.5">
      <c r="A98" s="53" t="s">
        <v>62</v>
      </c>
      <c r="B98" s="65">
        <f>detail!G108</f>
        <v>142.48</v>
      </c>
      <c r="C98" s="66">
        <f>detail!K108</f>
        <v>145</v>
      </c>
      <c r="D98" s="65">
        <f>C98-B98</f>
        <v>2.5200000000000102</v>
      </c>
      <c r="E98" s="84">
        <f t="shared" si="21"/>
        <v>1.0176866928691748</v>
      </c>
      <c r="F98" s="85">
        <f>B98/B4</f>
        <v>0.011993185231075884</v>
      </c>
      <c r="G98" s="86">
        <f>C98/C4</f>
        <v>0.012975391498881432</v>
      </c>
    </row>
    <row r="99" spans="1:7" ht="13.5">
      <c r="A99" s="1" t="s">
        <v>1</v>
      </c>
      <c r="B99" s="65">
        <f>detail!G109</f>
        <v>11811.83</v>
      </c>
      <c r="C99" s="66">
        <f>detail!K109</f>
        <v>21100</v>
      </c>
      <c r="D99" s="65">
        <f aca="true" t="shared" si="22" ref="D99:D104">C99-B99</f>
        <v>9288.17</v>
      </c>
      <c r="E99" s="84">
        <f t="shared" si="21"/>
        <v>1.7863447069590401</v>
      </c>
      <c r="F99" s="85">
        <f aca="true" t="shared" si="23" ref="F99:F104">B99/B5</f>
        <v>0.01538145723017613</v>
      </c>
      <c r="G99" s="86">
        <f aca="true" t="shared" si="24" ref="G99:G104">C99/C5</f>
        <v>0.02672916138839625</v>
      </c>
    </row>
    <row r="100" spans="1:7" ht="13.5">
      <c r="A100" s="2" t="s">
        <v>2</v>
      </c>
      <c r="B100" s="65">
        <f>detail!G110</f>
        <v>29483</v>
      </c>
      <c r="C100" s="66">
        <f>detail!K110</f>
        <v>34935.518</v>
      </c>
      <c r="D100" s="65">
        <f t="shared" si="22"/>
        <v>5452.517999999996</v>
      </c>
      <c r="E100" s="84">
        <f t="shared" si="21"/>
        <v>1.1849376929077773</v>
      </c>
      <c r="F100" s="85">
        <f t="shared" si="23"/>
        <v>0.02615485463243887</v>
      </c>
      <c r="G100" s="86">
        <f t="shared" si="24"/>
        <v>0.030918740225771763</v>
      </c>
    </row>
    <row r="101" spans="1:7" ht="13.5">
      <c r="A101" s="2" t="s">
        <v>5</v>
      </c>
      <c r="B101" s="65">
        <f>detail!G111</f>
        <v>13649</v>
      </c>
      <c r="C101" s="66">
        <f>detail!K111</f>
        <v>14238</v>
      </c>
      <c r="D101" s="65">
        <f t="shared" si="22"/>
        <v>589</v>
      </c>
      <c r="E101" s="84">
        <f t="shared" si="21"/>
        <v>1.0431533445673675</v>
      </c>
      <c r="F101" s="85">
        <f t="shared" si="23"/>
        <v>0.019608040316509888</v>
      </c>
      <c r="G101" s="86">
        <f t="shared" si="24"/>
        <v>0.02014012365849208</v>
      </c>
    </row>
    <row r="102" spans="1:7" ht="13.5">
      <c r="A102" s="2" t="s">
        <v>3</v>
      </c>
      <c r="B102" s="65">
        <f>detail!G112</f>
        <v>0</v>
      </c>
      <c r="C102" s="66">
        <f>detail!K112</f>
        <v>20000</v>
      </c>
      <c r="D102" s="65">
        <f t="shared" si="22"/>
        <v>20000</v>
      </c>
      <c r="E102" s="84"/>
      <c r="F102" s="85">
        <f t="shared" si="23"/>
        <v>0</v>
      </c>
      <c r="G102" s="86">
        <f t="shared" si="24"/>
        <v>0.03944213050612142</v>
      </c>
    </row>
    <row r="103" spans="1:7" ht="13.5">
      <c r="A103" s="13" t="s">
        <v>4</v>
      </c>
      <c r="B103" s="65">
        <f>detail!G113</f>
        <v>0</v>
      </c>
      <c r="C103" s="66">
        <f>detail!K113</f>
        <v>9500.205649999998</v>
      </c>
      <c r="D103" s="65">
        <f t="shared" si="22"/>
        <v>9500.205649999998</v>
      </c>
      <c r="E103" s="84"/>
      <c r="F103" s="85">
        <f t="shared" si="23"/>
        <v>0</v>
      </c>
      <c r="G103" s="86">
        <f t="shared" si="24"/>
        <v>0.013638510001115845</v>
      </c>
    </row>
    <row r="104" spans="1:7" ht="14.25" thickBot="1">
      <c r="A104" s="13" t="s">
        <v>63</v>
      </c>
      <c r="B104" s="67">
        <f>detail!G114</f>
        <v>21294.08</v>
      </c>
      <c r="C104" s="68">
        <f>detail!K114</f>
        <v>22000</v>
      </c>
      <c r="D104" s="67">
        <f t="shared" si="22"/>
        <v>705.9199999999983</v>
      </c>
      <c r="E104" s="87">
        <f t="shared" si="21"/>
        <v>1.0331509978360183</v>
      </c>
      <c r="F104" s="85">
        <f t="shared" si="23"/>
        <v>0.08582715071697285</v>
      </c>
      <c r="G104" s="86">
        <f t="shared" si="24"/>
        <v>0.08305255905697595</v>
      </c>
    </row>
    <row r="105" spans="1:7" s="23" customFormat="1" ht="14.25" thickBot="1">
      <c r="A105" s="36" t="s">
        <v>0</v>
      </c>
      <c r="B105" s="70">
        <f>SUM(B97:B104)</f>
        <v>76594.86</v>
      </c>
      <c r="C105" s="79">
        <f>SUM(C97:C104)</f>
        <v>122324.72365</v>
      </c>
      <c r="D105" s="70">
        <f>C105-B105</f>
        <v>45729.86365</v>
      </c>
      <c r="E105" s="62">
        <f t="shared" si="21"/>
        <v>1.5970356711925577</v>
      </c>
      <c r="F105" s="88">
        <f>AVERAGE(F97:F104)</f>
        <v>0.021362862664936505</v>
      </c>
      <c r="G105" s="30">
        <f>AVERAGE(G97:G104)</f>
        <v>0.031156680566198417</v>
      </c>
    </row>
    <row r="106" ht="9" customHeight="1"/>
    <row r="107" ht="14.25" thickBot="1">
      <c r="A107" s="23" t="s">
        <v>50</v>
      </c>
    </row>
    <row r="108" spans="1:7" ht="14.25" thickBot="1">
      <c r="A108" s="245" t="s">
        <v>68</v>
      </c>
      <c r="B108" s="232" t="s">
        <v>58</v>
      </c>
      <c r="C108" s="233"/>
      <c r="D108" s="233"/>
      <c r="E108" s="233"/>
      <c r="F108" s="233"/>
      <c r="G108" s="234"/>
    </row>
    <row r="109" spans="1:7" ht="54.75" thickBot="1">
      <c r="A109" s="250"/>
      <c r="B109" s="222" t="s">
        <v>70</v>
      </c>
      <c r="C109" s="158" t="s">
        <v>102</v>
      </c>
      <c r="D109" s="152" t="s">
        <v>105</v>
      </c>
      <c r="E109" s="153" t="s">
        <v>106</v>
      </c>
      <c r="F109" s="97" t="s">
        <v>77</v>
      </c>
      <c r="G109" s="98" t="s">
        <v>78</v>
      </c>
    </row>
    <row r="110" spans="1:7" s="40" customFormat="1" ht="13.5">
      <c r="A110" s="53" t="s">
        <v>61</v>
      </c>
      <c r="B110" s="63">
        <f>detail!L107</f>
        <v>546.02</v>
      </c>
      <c r="C110" s="64">
        <f>detail!P107</f>
        <v>500</v>
      </c>
      <c r="D110" s="63">
        <f>C110-B110</f>
        <v>-46.01999999999998</v>
      </c>
      <c r="E110" s="81">
        <f aca="true" t="shared" si="25" ref="E110:E118">C110/B110</f>
        <v>0.9157173729900004</v>
      </c>
      <c r="F110" s="82">
        <f>B110/B3</f>
        <v>0.030393543000278318</v>
      </c>
      <c r="G110" s="83">
        <f>C110/C3</f>
        <v>0.02753303964757709</v>
      </c>
    </row>
    <row r="111" spans="1:7" s="40" customFormat="1" ht="13.5">
      <c r="A111" s="53" t="s">
        <v>62</v>
      </c>
      <c r="B111" s="65">
        <f>detail!L108</f>
        <v>423.91</v>
      </c>
      <c r="C111" s="66">
        <f>detail!P108</f>
        <v>300</v>
      </c>
      <c r="D111" s="65">
        <f>C111-B111</f>
        <v>-123.91000000000003</v>
      </c>
      <c r="E111" s="84">
        <f t="shared" si="25"/>
        <v>0.707697388596636</v>
      </c>
      <c r="F111" s="85">
        <f>B111/B4</f>
        <v>0.03568241964700575</v>
      </c>
      <c r="G111" s="86">
        <f>C111/C4</f>
        <v>0.026845637583892617</v>
      </c>
    </row>
    <row r="112" spans="1:7" ht="13.5">
      <c r="A112" s="1" t="s">
        <v>1</v>
      </c>
      <c r="B112" s="65">
        <f>detail!L109</f>
        <v>37207.48</v>
      </c>
      <c r="C112" s="66">
        <f>detail!P109</f>
        <v>37050</v>
      </c>
      <c r="D112" s="65">
        <f aca="true" t="shared" si="26" ref="D112:D117">C112-B112</f>
        <v>-157.4800000000032</v>
      </c>
      <c r="E112" s="84">
        <f t="shared" si="25"/>
        <v>0.9957675177141799</v>
      </c>
      <c r="F112" s="85">
        <f aca="true" t="shared" si="27" ref="F112:F117">B112/B5</f>
        <v>0.048451870900837024</v>
      </c>
      <c r="G112" s="86">
        <f aca="true" t="shared" si="28" ref="G112:G117">C112/C5</f>
        <v>0.046934380542183934</v>
      </c>
    </row>
    <row r="113" spans="1:7" ht="13.5">
      <c r="A113" s="2" t="s">
        <v>2</v>
      </c>
      <c r="B113" s="65">
        <f>detail!L110</f>
        <v>90636.22077999999</v>
      </c>
      <c r="C113" s="66">
        <f>detail!P110</f>
        <v>87745</v>
      </c>
      <c r="D113" s="65">
        <f t="shared" si="26"/>
        <v>-2891.2207799999887</v>
      </c>
      <c r="E113" s="84">
        <f t="shared" si="25"/>
        <v>0.9681008237642895</v>
      </c>
      <c r="F113" s="85">
        <f t="shared" si="27"/>
        <v>0.08040488345604366</v>
      </c>
      <c r="G113" s="86">
        <f t="shared" si="28"/>
        <v>0.0776563513702686</v>
      </c>
    </row>
    <row r="114" spans="1:7" ht="13.5">
      <c r="A114" s="2" t="s">
        <v>5</v>
      </c>
      <c r="B114" s="65">
        <f>detail!L111</f>
        <v>47824</v>
      </c>
      <c r="C114" s="66">
        <f>detail!P111</f>
        <v>46534</v>
      </c>
      <c r="D114" s="65">
        <f t="shared" si="26"/>
        <v>-1290</v>
      </c>
      <c r="E114" s="84">
        <f t="shared" si="25"/>
        <v>0.9730260956841753</v>
      </c>
      <c r="F114" s="85">
        <f t="shared" si="27"/>
        <v>0.06870356217281624</v>
      </c>
      <c r="G114" s="86">
        <f t="shared" si="28"/>
        <v>0.06582388778791055</v>
      </c>
    </row>
    <row r="115" spans="1:7" ht="13.5">
      <c r="A115" s="2" t="s">
        <v>3</v>
      </c>
      <c r="B115" s="65">
        <f>detail!L112</f>
        <v>38405.80607</v>
      </c>
      <c r="C115" s="66">
        <f>detail!P112</f>
        <v>40000</v>
      </c>
      <c r="D115" s="65">
        <f t="shared" si="26"/>
        <v>1594.1939300000013</v>
      </c>
      <c r="E115" s="84">
        <f t="shared" si="25"/>
        <v>1.0415091907482519</v>
      </c>
      <c r="F115" s="85">
        <f t="shared" si="27"/>
        <v>0.07176333762948607</v>
      </c>
      <c r="G115" s="86">
        <f t="shared" si="28"/>
        <v>0.07888426101224284</v>
      </c>
    </row>
    <row r="116" spans="1:7" ht="13.5">
      <c r="A116" s="13" t="s">
        <v>4</v>
      </c>
      <c r="B116" s="65">
        <f>detail!L113</f>
        <v>70344.56427</v>
      </c>
      <c r="C116" s="66">
        <f>detail!P113</f>
        <v>62162.326510000006</v>
      </c>
      <c r="D116" s="65">
        <f t="shared" si="26"/>
        <v>-8182.237759999996</v>
      </c>
      <c r="E116" s="84">
        <f t="shared" si="25"/>
        <v>0.8836834395818485</v>
      </c>
      <c r="F116" s="85">
        <f t="shared" si="27"/>
        <v>0.09838552772368964</v>
      </c>
      <c r="G116" s="86">
        <f t="shared" si="28"/>
        <v>0.08924033258156511</v>
      </c>
    </row>
    <row r="117" spans="1:7" ht="14.25" thickBot="1">
      <c r="A117" s="13" t="s">
        <v>63</v>
      </c>
      <c r="B117" s="67">
        <f>detail!L114</f>
        <v>15725.11</v>
      </c>
      <c r="C117" s="68">
        <f>detail!P114</f>
        <v>14900</v>
      </c>
      <c r="D117" s="67">
        <f t="shared" si="26"/>
        <v>-825.1100000000006</v>
      </c>
      <c r="E117" s="87">
        <f t="shared" si="25"/>
        <v>0.9475291428803996</v>
      </c>
      <c r="F117" s="85">
        <f t="shared" si="27"/>
        <v>0.06338106112172852</v>
      </c>
      <c r="G117" s="86">
        <f t="shared" si="28"/>
        <v>0.05624923317949734</v>
      </c>
    </row>
    <row r="118" spans="1:7" s="23" customFormat="1" ht="14.25" thickBot="1">
      <c r="A118" s="36" t="s">
        <v>0</v>
      </c>
      <c r="B118" s="70">
        <f>SUM(B110:B117)</f>
        <v>301113.11112</v>
      </c>
      <c r="C118" s="79">
        <f>SUM(C110:C117)</f>
        <v>289191.32651</v>
      </c>
      <c r="D118" s="70">
        <f>C118-B118</f>
        <v>-11921.784610000032</v>
      </c>
      <c r="E118" s="62">
        <f t="shared" si="25"/>
        <v>0.9604076203601478</v>
      </c>
      <c r="F118" s="88">
        <f>AVERAGE(F110:F117)</f>
        <v>0.062145775706485655</v>
      </c>
      <c r="G118" s="30">
        <f>AVERAGE(G110:G117)</f>
        <v>0.05864589046314225</v>
      </c>
    </row>
    <row r="119" spans="1:7" s="40" customFormat="1" ht="7.5" customHeight="1">
      <c r="A119" s="38"/>
      <c r="B119" s="39"/>
      <c r="C119" s="39"/>
      <c r="D119" s="42"/>
      <c r="E119" s="43"/>
      <c r="F119" s="43"/>
      <c r="G119" s="43"/>
    </row>
    <row r="120" ht="14.25" thickBot="1">
      <c r="A120" s="23" t="s">
        <v>51</v>
      </c>
    </row>
    <row r="121" spans="1:7" ht="14.25" customHeight="1" thickBot="1">
      <c r="A121" s="245" t="s">
        <v>68</v>
      </c>
      <c r="B121" s="232" t="s">
        <v>59</v>
      </c>
      <c r="C121" s="233"/>
      <c r="D121" s="233"/>
      <c r="E121" s="233"/>
      <c r="F121" s="233"/>
      <c r="G121" s="234"/>
    </row>
    <row r="122" spans="1:7" ht="57.75" customHeight="1" thickBot="1">
      <c r="A122" s="250"/>
      <c r="B122" s="222" t="s">
        <v>70</v>
      </c>
      <c r="C122" s="158" t="s">
        <v>102</v>
      </c>
      <c r="D122" s="152" t="s">
        <v>105</v>
      </c>
      <c r="E122" s="153" t="s">
        <v>106</v>
      </c>
      <c r="F122" s="97" t="s">
        <v>77</v>
      </c>
      <c r="G122" s="98" t="s">
        <v>78</v>
      </c>
    </row>
    <row r="123" spans="1:7" s="40" customFormat="1" ht="13.5">
      <c r="A123" s="53" t="s">
        <v>61</v>
      </c>
      <c r="B123" s="63">
        <f>detail!B153</f>
        <v>14993.58</v>
      </c>
      <c r="C123" s="64">
        <f>detail!F153</f>
        <v>15033</v>
      </c>
      <c r="D123" s="63">
        <f>C123-B123</f>
        <v>39.42000000000007</v>
      </c>
      <c r="E123" s="81">
        <f aca="true" t="shared" si="29" ref="E123:E131">C123/B123</f>
        <v>1.0026291252656137</v>
      </c>
      <c r="F123" s="82">
        <f>B123/B3</f>
        <v>0.8345994990258837</v>
      </c>
      <c r="G123" s="83">
        <f>C123/C3</f>
        <v>0.8278083700440528</v>
      </c>
    </row>
    <row r="124" spans="1:7" s="40" customFormat="1" ht="13.5">
      <c r="A124" s="53" t="s">
        <v>62</v>
      </c>
      <c r="B124" s="65">
        <f>detail!B154</f>
        <v>9074.91</v>
      </c>
      <c r="C124" s="66">
        <f>detail!F154</f>
        <v>9073</v>
      </c>
      <c r="D124" s="65">
        <f>C124-B124</f>
        <v>-1.9099999999998545</v>
      </c>
      <c r="E124" s="84">
        <f t="shared" si="29"/>
        <v>0.9997895295931309</v>
      </c>
      <c r="F124" s="85">
        <f>B124/B4</f>
        <v>0.7638761691840459</v>
      </c>
      <c r="G124" s="86">
        <f>C124/C4</f>
        <v>0.8119015659955258</v>
      </c>
    </row>
    <row r="125" spans="1:7" ht="13.5">
      <c r="A125" s="1" t="s">
        <v>1</v>
      </c>
      <c r="B125" s="65">
        <f>detail!B155</f>
        <v>436909.31</v>
      </c>
      <c r="C125" s="66">
        <f>detail!F155</f>
        <v>445780</v>
      </c>
      <c r="D125" s="65">
        <f aca="true" t="shared" si="30" ref="D125:D130">C125-B125</f>
        <v>8870.690000000002</v>
      </c>
      <c r="E125" s="84">
        <f t="shared" si="29"/>
        <v>1.020303275295278</v>
      </c>
      <c r="F125" s="85">
        <f aca="true" t="shared" si="31" ref="F125:F130">B125/B5</f>
        <v>0.5689467140342152</v>
      </c>
      <c r="G125" s="86">
        <f aca="true" t="shared" si="32" ref="G125:G130">C125/C5</f>
        <v>0.5647073726881175</v>
      </c>
    </row>
    <row r="126" spans="1:7" ht="13.5">
      <c r="A126" s="2" t="s">
        <v>2</v>
      </c>
      <c r="B126" s="65">
        <f>detail!B156</f>
        <v>515558</v>
      </c>
      <c r="C126" s="66">
        <f>detail!F156</f>
        <v>528314.5</v>
      </c>
      <c r="D126" s="65">
        <f t="shared" si="30"/>
        <v>12756.5</v>
      </c>
      <c r="E126" s="84">
        <f t="shared" si="29"/>
        <v>1.024743093890503</v>
      </c>
      <c r="F126" s="85">
        <f t="shared" si="31"/>
        <v>0.4573599886236448</v>
      </c>
      <c r="G126" s="86">
        <f t="shared" si="32"/>
        <v>0.4675705333182264</v>
      </c>
    </row>
    <row r="127" spans="1:7" ht="13.5">
      <c r="A127" s="2" t="s">
        <v>5</v>
      </c>
      <c r="B127" s="65">
        <f>detail!B157</f>
        <v>402961</v>
      </c>
      <c r="C127" s="66">
        <f>detail!F157</f>
        <v>412007</v>
      </c>
      <c r="D127" s="65">
        <f t="shared" si="30"/>
        <v>9046</v>
      </c>
      <c r="E127" s="84">
        <f t="shared" si="29"/>
        <v>1.0224488225907717</v>
      </c>
      <c r="F127" s="85">
        <f t="shared" si="31"/>
        <v>0.5788904340230889</v>
      </c>
      <c r="G127" s="86">
        <f t="shared" si="32"/>
        <v>0.5827975788849801</v>
      </c>
    </row>
    <row r="128" spans="1:7" ht="13.5">
      <c r="A128" s="2" t="s">
        <v>3</v>
      </c>
      <c r="B128" s="65">
        <f>detail!B158</f>
        <v>280473.294</v>
      </c>
      <c r="C128" s="66">
        <f>detail!F158</f>
        <v>273172</v>
      </c>
      <c r="D128" s="65">
        <f t="shared" si="30"/>
        <v>-7301.293999999994</v>
      </c>
      <c r="E128" s="84">
        <f t="shared" si="29"/>
        <v>0.9739679528989309</v>
      </c>
      <c r="F128" s="85">
        <f t="shared" si="31"/>
        <v>0.5240796054817998</v>
      </c>
      <c r="G128" s="86">
        <f t="shared" si="32"/>
        <v>0.53872428373091</v>
      </c>
    </row>
    <row r="129" spans="1:7" ht="13.5">
      <c r="A129" s="13" t="s">
        <v>4</v>
      </c>
      <c r="B129" s="65">
        <f>detail!B159</f>
        <v>408456.40973</v>
      </c>
      <c r="C129" s="66">
        <f>detail!F159</f>
        <v>416277.07</v>
      </c>
      <c r="D129" s="65">
        <f t="shared" si="30"/>
        <v>7820.660269999993</v>
      </c>
      <c r="E129" s="84">
        <f t="shared" si="29"/>
        <v>1.0191468663086218</v>
      </c>
      <c r="F129" s="85">
        <f t="shared" si="31"/>
        <v>0.5712765419821919</v>
      </c>
      <c r="G129" s="86">
        <f t="shared" si="32"/>
        <v>0.5976080088782291</v>
      </c>
    </row>
    <row r="130" spans="1:7" ht="14.25" thickBot="1">
      <c r="A130" s="13" t="s">
        <v>63</v>
      </c>
      <c r="B130" s="67">
        <f>detail!B160</f>
        <v>184857.51</v>
      </c>
      <c r="C130" s="68">
        <f>detail!F160</f>
        <v>203333</v>
      </c>
      <c r="D130" s="67">
        <f t="shared" si="30"/>
        <v>18475.48999999999</v>
      </c>
      <c r="E130" s="87">
        <f t="shared" si="29"/>
        <v>1.0999444923822679</v>
      </c>
      <c r="F130" s="85">
        <f t="shared" si="31"/>
        <v>0.7450800115306373</v>
      </c>
      <c r="G130" s="86">
        <f t="shared" si="32"/>
        <v>0.7676057268514586</v>
      </c>
    </row>
    <row r="131" spans="1:7" s="23" customFormat="1" ht="14.25" thickBot="1">
      <c r="A131" s="36" t="s">
        <v>0</v>
      </c>
      <c r="B131" s="70">
        <f>SUM(B123:B130)</f>
        <v>2253284.01373</v>
      </c>
      <c r="C131" s="79">
        <f>SUM(C123:C130)</f>
        <v>2302989.57</v>
      </c>
      <c r="D131" s="70">
        <f>C131-B131</f>
        <v>49705.55627000006</v>
      </c>
      <c r="E131" s="62">
        <f t="shared" si="29"/>
        <v>1.022059161635696</v>
      </c>
      <c r="F131" s="88">
        <f>AVERAGE(F123:F130)</f>
        <v>0.6305136204856885</v>
      </c>
      <c r="G131" s="30">
        <f>AVERAGE(G123:G130)</f>
        <v>0.6448404300489375</v>
      </c>
    </row>
  </sheetData>
  <mergeCells count="20">
    <mergeCell ref="A121:A122"/>
    <mergeCell ref="B121:G121"/>
    <mergeCell ref="B1:E1"/>
    <mergeCell ref="A95:A96"/>
    <mergeCell ref="A108:A109"/>
    <mergeCell ref="B95:G95"/>
    <mergeCell ref="B108:G108"/>
    <mergeCell ref="B13:E13"/>
    <mergeCell ref="A25:A26"/>
    <mergeCell ref="B25:D25"/>
    <mergeCell ref="A1:A2"/>
    <mergeCell ref="A69:A70"/>
    <mergeCell ref="B69:G69"/>
    <mergeCell ref="B82:G82"/>
    <mergeCell ref="A13:A14"/>
    <mergeCell ref="B39:G39"/>
    <mergeCell ref="B52:G52"/>
    <mergeCell ref="A39:A40"/>
    <mergeCell ref="A52:A53"/>
    <mergeCell ref="A82:A83"/>
  </mergeCells>
  <printOptions/>
  <pageMargins left="0.37" right="0.27" top="1" bottom="1" header="0.4921259845" footer="0.4921259845"/>
  <pageSetup horizontalDpi="600" verticalDpi="600" orientation="portrait" paperSize="8" r:id="rId1"/>
  <headerFooter alignWithMargins="0"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pospichalova</cp:lastModifiedBy>
  <cp:lastPrinted>2011-09-27T09:49:38Z</cp:lastPrinted>
  <dcterms:created xsi:type="dcterms:W3CDTF">2010-03-30T07:59:06Z</dcterms:created>
  <dcterms:modified xsi:type="dcterms:W3CDTF">2011-09-29T11:34:22Z</dcterms:modified>
  <cp:category/>
  <cp:version/>
  <cp:contentType/>
  <cp:contentStatus/>
</cp:coreProperties>
</file>