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8.Soupiska výdajů" sheetId="1" r:id="rId1"/>
  </sheets>
  <definedNames>
    <definedName name="_xlnm.Print_Titles" localSheetId="0">'8.Soupiska výdajů'!$1:$14</definedName>
    <definedName name="_xlnm.Print_Area" localSheetId="0">'8.Soupiska výdajů'!$A$1:$W$110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<sst xmlns="http://schemas.openxmlformats.org/spreadsheetml/2006/main" count="635" uniqueCount="354">
  <si>
    <t>Soupiska výdajů vynaložených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</si>
  <si>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</si>
  <si>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</si>
  <si>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</si>
  <si>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</si>
  <si>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</si>
  <si>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</si>
  <si>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</si>
  <si>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</si>
  <si>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</si>
  <si>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</si>
  <si>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</si>
  <si>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</si>
  <si>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</si>
  <si>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</si>
  <si>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</si>
  <si>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</si>
  <si>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</si>
  <si>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</si>
  <si>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</si>
  <si>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</si>
  <si>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</si>
  <si>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</si>
  <si>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</si>
  <si>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</si>
  <si>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</si>
  <si>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</si>
  <si>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</si>
  <si>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</si>
  <si>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</si>
  <si>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</si>
  <si>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</si>
  <si>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</si>
  <si>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</si>
  <si>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</si>
  <si>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</si>
  <si>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</si>
  <si>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</si>
  <si>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</si>
  <si>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</si>
  <si>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</si>
  <si>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</si>
  <si>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</si>
  <si>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</si>
  <si>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</si>
  <si>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</si>
  <si>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</si>
  <si>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</si>
  <si>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</si>
  <si>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</si>
  <si>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</si>
  <si>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</si>
  <si>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</si>
  <si>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</si>
  <si>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</si>
  <si>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</si>
  <si>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</si>
  <si>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</si>
  <si>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</si>
  <si>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</si>
  <si>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</si>
  <si>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</si>
  <si>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t>1.1.3.1</t>
  </si>
  <si>
    <t>Osobní náklady zaměstantců 8/2010</t>
  </si>
  <si>
    <t>Odměny ze 2 DPČ</t>
  </si>
  <si>
    <t>NIV</t>
  </si>
  <si>
    <t>9/750001</t>
  </si>
  <si>
    <t>Krajský úřad kraje Vysočina</t>
  </si>
  <si>
    <t>1.1.3.2</t>
  </si>
  <si>
    <t>Osobní náklady zaměstantců 9/2010</t>
  </si>
  <si>
    <t>10/750004</t>
  </si>
  <si>
    <t>1.1.3.3</t>
  </si>
  <si>
    <t>Kooperativa za 8/10 a 9/10</t>
  </si>
  <si>
    <t>10/750005</t>
  </si>
  <si>
    <t>1.1.3.4</t>
  </si>
  <si>
    <t>Osobní náklady zaměstantců 10/2010</t>
  </si>
  <si>
    <t>11/750003</t>
  </si>
  <si>
    <t>1.1.3.5</t>
  </si>
  <si>
    <t>Osobní náklady zaměstantců 11/2010</t>
  </si>
  <si>
    <t>12/750006</t>
  </si>
  <si>
    <t>1.1.3.6</t>
  </si>
  <si>
    <t>Osobní náklady zaměstantců 12/2010</t>
  </si>
  <si>
    <t>1/750002</t>
  </si>
  <si>
    <t>1.1.3.7</t>
  </si>
  <si>
    <t>Osobní náklady zaměstantců 1/2011</t>
  </si>
  <si>
    <t>2/750011</t>
  </si>
  <si>
    <t>1.1.3.8</t>
  </si>
  <si>
    <t>Osobní náklady zaměstantců 2/2011</t>
  </si>
  <si>
    <t>3/750003</t>
  </si>
  <si>
    <t>1.1.3.9</t>
  </si>
  <si>
    <t>Osobní náklady zaměstantců 3/2011</t>
  </si>
  <si>
    <t>4/750004</t>
  </si>
  <si>
    <t>1.2.1.1</t>
  </si>
  <si>
    <t>Cestovní náhrady</t>
  </si>
  <si>
    <t>Setkání real. týmu, 8.10.2010 Grossrussbach</t>
  </si>
  <si>
    <t>1.2.1.2</t>
  </si>
  <si>
    <t>Setkání real. týmu, 15.12.2010 Schwarzenau</t>
  </si>
  <si>
    <t>4/750002</t>
  </si>
  <si>
    <t>1.2.1.3</t>
  </si>
  <si>
    <t>Setkání real. týmu, 14.2.2011 Jemnice, Třešť (1x), Brno (1x)</t>
  </si>
  <si>
    <t>4/750016</t>
  </si>
  <si>
    <t>Mezisoučet kapitoly 1: Personální výdaje</t>
  </si>
  <si>
    <t>2.1.2</t>
  </si>
  <si>
    <t>Propagační bannery</t>
  </si>
  <si>
    <t xml:space="preserve">Zakoupení vybavení </t>
  </si>
  <si>
    <t>31100015</t>
  </si>
  <si>
    <t>2/750006</t>
  </si>
  <si>
    <t>20-20 Vision Graphics</t>
  </si>
  <si>
    <t>59967819</t>
  </si>
  <si>
    <t>2.1.5</t>
  </si>
  <si>
    <t>Kamera + příslušenství</t>
  </si>
  <si>
    <t>20100963</t>
  </si>
  <si>
    <t>12/750011</t>
  </si>
  <si>
    <t>Computer centrum Martin Burian</t>
  </si>
  <si>
    <t>68745221</t>
  </si>
  <si>
    <t>2.1.6</t>
  </si>
  <si>
    <t>Notebook + příslušenství</t>
  </si>
  <si>
    <t>15001303</t>
  </si>
  <si>
    <t>4/750014</t>
  </si>
  <si>
    <t>M-Soft</t>
  </si>
  <si>
    <t>49434853</t>
  </si>
  <si>
    <t>2.1.7</t>
  </si>
  <si>
    <t>Video projektor Epson, plátno Epson</t>
  </si>
  <si>
    <t>20100964</t>
  </si>
  <si>
    <t>12/750012</t>
  </si>
  <si>
    <t>2.2.1.1</t>
  </si>
  <si>
    <t>Expertní poradenství</t>
  </si>
  <si>
    <t>V rámci aktivity č. 1</t>
  </si>
  <si>
    <t>11001</t>
  </si>
  <si>
    <t>1/750004</t>
  </si>
  <si>
    <t>Institut komunitního rozvoje</t>
  </si>
  <si>
    <t>26643090</t>
  </si>
  <si>
    <t>2.2.1.2</t>
  </si>
  <si>
    <t>V rámci aktivity č. 2</t>
  </si>
  <si>
    <t>11002</t>
  </si>
  <si>
    <t>1/750006</t>
  </si>
  <si>
    <t>2.2.1.3</t>
  </si>
  <si>
    <t>V rámci aktivity č. 10</t>
  </si>
  <si>
    <t>11003</t>
  </si>
  <si>
    <t>1/750007</t>
  </si>
  <si>
    <t>2.2.1.4</t>
  </si>
  <si>
    <t>11017</t>
  </si>
  <si>
    <t>4/750010</t>
  </si>
  <si>
    <t>2.2.1.5</t>
  </si>
  <si>
    <t>V rámci aktivity č. 4</t>
  </si>
  <si>
    <t>11018</t>
  </si>
  <si>
    <t>4/750012</t>
  </si>
  <si>
    <t>2.2.3</t>
  </si>
  <si>
    <t>Simultánní tlumočení a pronájem techniky</t>
  </si>
  <si>
    <t>Zahajovací konference 22.11.2010</t>
  </si>
  <si>
    <t>50100564</t>
  </si>
  <si>
    <t>12/750003</t>
  </si>
  <si>
    <t>Jazyková škola Zachová</t>
  </si>
  <si>
    <t>26083264</t>
  </si>
  <si>
    <t>2.2.4.1</t>
  </si>
  <si>
    <t>Konsekutivní tlumočení z/do NJ</t>
  </si>
  <si>
    <t>Setkání koordinačního tým 18.8.</t>
  </si>
  <si>
    <t>50100456</t>
  </si>
  <si>
    <t>10/750003</t>
  </si>
  <si>
    <t>2.2.4.2</t>
  </si>
  <si>
    <t>Setkání koordinačního tým 14.2.</t>
  </si>
  <si>
    <t>1050100167</t>
  </si>
  <si>
    <t>4/750005</t>
  </si>
  <si>
    <t>2.2.5.1</t>
  </si>
  <si>
    <t>Překlad + korektura cs -&gt; de zápis MAG</t>
  </si>
  <si>
    <t>Překlad zápisu z 1. koordinační schůzky 18. 8.</t>
  </si>
  <si>
    <t>10502393</t>
  </si>
  <si>
    <t>9/750004</t>
  </si>
  <si>
    <t>Presto - překladatelské centrum, s.r.o.</t>
  </si>
  <si>
    <t>26473194</t>
  </si>
  <si>
    <t>2.2.5.2</t>
  </si>
  <si>
    <t>Překlad a korektura z čj do nj</t>
  </si>
  <si>
    <t>Překlad smlouvy a pravidel soutěže</t>
  </si>
  <si>
    <t>11500270</t>
  </si>
  <si>
    <t>2/750010</t>
  </si>
  <si>
    <t>2.2.9.1</t>
  </si>
  <si>
    <t>Odborná výuka NJ za 9/2010</t>
  </si>
  <si>
    <t>Jazykové vzdělávákí v rámci projektu MA-G21</t>
  </si>
  <si>
    <t>10-092010</t>
  </si>
  <si>
    <t>10/750008</t>
  </si>
  <si>
    <t>Iva Šestáková</t>
  </si>
  <si>
    <t>73789151</t>
  </si>
  <si>
    <t>2.2.9.2</t>
  </si>
  <si>
    <t>Odborná výuka NJ za 10/2010</t>
  </si>
  <si>
    <t>10-102010</t>
  </si>
  <si>
    <t>11/750002</t>
  </si>
  <si>
    <t>2.2.9.3</t>
  </si>
  <si>
    <t>Odborná výuka NJ za 11/2010</t>
  </si>
  <si>
    <t>10-112010</t>
  </si>
  <si>
    <t>2.2.9.4</t>
  </si>
  <si>
    <t>Odborná výuka NJ za 12/2010</t>
  </si>
  <si>
    <t>10-122010</t>
  </si>
  <si>
    <t>1/750009</t>
  </si>
  <si>
    <t>2.2.9.5</t>
  </si>
  <si>
    <t>Odborná výuka NJ za 1/2010</t>
  </si>
  <si>
    <t>10-012011</t>
  </si>
  <si>
    <t>2/750009</t>
  </si>
  <si>
    <t>2.2.9.6</t>
  </si>
  <si>
    <t>Odborná výuka NJ za 2/2010</t>
  </si>
  <si>
    <t>10-032011</t>
  </si>
  <si>
    <t>3/750011</t>
  </si>
  <si>
    <t>2.2.9.7</t>
  </si>
  <si>
    <t>Odborná výuka NJ za 3/2010</t>
  </si>
  <si>
    <t>10-022011</t>
  </si>
  <si>
    <t>4/750006</t>
  </si>
  <si>
    <t>2.2.17</t>
  </si>
  <si>
    <t>Cateringové občerstvení</t>
  </si>
  <si>
    <t>100100640</t>
  </si>
  <si>
    <t>12/750001</t>
  </si>
  <si>
    <t>GM, spol.s r.o.</t>
  </si>
  <si>
    <t>00207827</t>
  </si>
  <si>
    <t>2.2.18</t>
  </si>
  <si>
    <t>Catering dne 18.8.2010, Jihlava</t>
  </si>
  <si>
    <t>Setkání 11 členů koordinačního týmu 18. 8.</t>
  </si>
  <si>
    <t>100100414</t>
  </si>
  <si>
    <t>9/750005</t>
  </si>
  <si>
    <t>2.2.12</t>
  </si>
  <si>
    <t>Catering - 12 obědů, 14.2.2011, Jemnice</t>
  </si>
  <si>
    <t>Setkání 12 účastníků pracovního jednání</t>
  </si>
  <si>
    <t>201100019</t>
  </si>
  <si>
    <t>3/75002</t>
  </si>
  <si>
    <t>Ladislav Danics</t>
  </si>
  <si>
    <t>62853333</t>
  </si>
  <si>
    <t>2.2.22</t>
  </si>
  <si>
    <t>Catering dne 27.1.2011</t>
  </si>
  <si>
    <t>Setkání 400 starostů</t>
  </si>
  <si>
    <t>21019</t>
  </si>
  <si>
    <t>3/750001</t>
  </si>
  <si>
    <t>SOŠ a SOU Třešť</t>
  </si>
  <si>
    <t>48461636</t>
  </si>
  <si>
    <t>2.2.23</t>
  </si>
  <si>
    <t xml:space="preserve">Catering </t>
  </si>
  <si>
    <t>Setkání mikroregionů</t>
  </si>
  <si>
    <t>110100116</t>
  </si>
  <si>
    <t>3/750005</t>
  </si>
  <si>
    <t>2.2.24</t>
  </si>
  <si>
    <t>Catering dne 1.12.2010, Jihlava</t>
  </si>
  <si>
    <t>Seminář pro tajemníky 1.12.2010</t>
  </si>
  <si>
    <t>100100674</t>
  </si>
  <si>
    <t>12/750009</t>
  </si>
  <si>
    <t>2.2.25.1</t>
  </si>
  <si>
    <t xml:space="preserve">Produkční náklady - Skutek roku </t>
  </si>
  <si>
    <t>Nominace - vytvoření rozhlas. spotu pro Skutek roku</t>
  </si>
  <si>
    <t>42100016</t>
  </si>
  <si>
    <t>2/750007</t>
  </si>
  <si>
    <t>MON ARCH PLUS CZ</t>
  </si>
  <si>
    <t>26255669</t>
  </si>
  <si>
    <t>2.2.25.2</t>
  </si>
  <si>
    <t>Vysílání rozhlas. reklamy - Skutek roku</t>
  </si>
  <si>
    <t>Nominace - vysílání rozhlas. Klipu v 1/2011</t>
  </si>
  <si>
    <t>41100030</t>
  </si>
  <si>
    <t>2/750008</t>
  </si>
  <si>
    <t>2.2.25.3</t>
  </si>
  <si>
    <t>Nominace, hlasování - vysílání rozhlasových klipů</t>
  </si>
  <si>
    <t>41100063</t>
  </si>
  <si>
    <t>3/750007</t>
  </si>
  <si>
    <t>2.2.25.4</t>
  </si>
  <si>
    <t>Hlasování - vytvoření rozhlas. Spotu pro Skutek roku</t>
  </si>
  <si>
    <t>42100025</t>
  </si>
  <si>
    <t>2.2.25.5</t>
  </si>
  <si>
    <t xml:space="preserve">Hlasování - vysílání rozhlasových spotů </t>
  </si>
  <si>
    <t>41100078</t>
  </si>
  <si>
    <t>2.2.26</t>
  </si>
  <si>
    <t xml:space="preserve">Barevné kopírování </t>
  </si>
  <si>
    <t>Tisk pro potřeby soutěže Skutek roku</t>
  </si>
  <si>
    <t>11010001</t>
  </si>
  <si>
    <t>1/750010</t>
  </si>
  <si>
    <t>SKORI, s.r.o</t>
  </si>
  <si>
    <t>25984748</t>
  </si>
  <si>
    <t>2.2.27</t>
  </si>
  <si>
    <t>Přefakturace překladu projektové žádosti</t>
  </si>
  <si>
    <t>Vnitrofaktura, přípravný výdaj</t>
  </si>
  <si>
    <t>201000254</t>
  </si>
  <si>
    <t>10/750001</t>
  </si>
  <si>
    <t xml:space="preserve">Vysočina, Žižkova 57, </t>
  </si>
  <si>
    <t>70890749</t>
  </si>
  <si>
    <t>Mezisoučet kapitoly 2: Věcné a externí výdaje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</si>
  <si>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</si>
  <si>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</si>
  <si>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</si>
  <si>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</si>
  <si>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</si>
  <si>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</si>
  <si>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</si>
  <si>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</si>
  <si>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</si>
  <si>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</si>
  <si>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</si>
  <si>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</si>
  <si>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</si>
  <si>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</si>
  <si>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</si>
  <si>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</si>
  <si>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</si>
  <si>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</si>
  <si>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</si>
  <si>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</si>
  <si>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</si>
  <si>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</si>
  <si>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</si>
  <si>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</si>
  <si>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</si>
  <si>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</si>
  <si>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</si>
  <si>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</si>
  <si>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</si>
  <si>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</si>
  <si>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</si>
  <si>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</si>
  <si>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</si>
  <si>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</si>
  <si>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</si>
  <si>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</si>
  <si>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</si>
  <si>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</si>
  <si>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</si>
  <si>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</si>
  <si>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</si>
  <si>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</si>
  <si>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</si>
  <si>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</si>
  <si>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</si>
  <si>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</si>
  <si>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</si>
  <si>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</si>
  <si>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</si>
  <si>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(titul, jméno, příjmení statutárního zástupce)</t>
  </si>
  <si>
    <t>(titul, jméno, příjmení, funkce)</t>
  </si>
  <si>
    <t>(datum, podpis, razítko)</t>
  </si>
  <si>
    <r>
      <t xml:space="preserve">Kap. 1 
</t>
    </r>
    <r>
      <rPr>
        <sz val="10"/>
        <rFont val="Arial"/>
        <family val="2"/>
      </rPr>
      <t>Personální výdaje</t>
    </r>
  </si>
  <si>
    <r>
      <t>Kap. 3</t>
    </r>
    <r>
      <rPr>
        <sz val="10"/>
        <rFont val="Arial"/>
        <family val="2"/>
      </rPr>
      <t xml:space="preserve"> 
Investice</t>
    </r>
  </si>
  <si>
    <t>M00172</t>
  </si>
  <si>
    <t>Vysočina, kraj</t>
  </si>
  <si>
    <t>MA-G 21</t>
  </si>
  <si>
    <t>č.1 od 24. 3. 2010 až 30. 4. 2011</t>
  </si>
  <si>
    <t>Počet stran:            1</t>
  </si>
  <si>
    <t>0 viz. 2.1.5</t>
  </si>
  <si>
    <t>3/750014</t>
  </si>
  <si>
    <t>1.1.3.10</t>
  </si>
  <si>
    <t>Osobní náklady zaměstantců 4/2011</t>
  </si>
  <si>
    <t>5/750002</t>
  </si>
  <si>
    <t>2.1.4</t>
  </si>
  <si>
    <t>Kola</t>
  </si>
  <si>
    <t>Zakoupení jízdních kol</t>
  </si>
  <si>
    <t>185183389</t>
  </si>
  <si>
    <t>5/750003</t>
  </si>
  <si>
    <t>Pavel Čech obchodní činnost</t>
  </si>
  <si>
    <t>42011</t>
  </si>
  <si>
    <t>2.2.9.8</t>
  </si>
  <si>
    <t>Odborná výuka NJ za 4/2011</t>
  </si>
  <si>
    <t>Jazykové vzdělávákí v rámci projektu MA-G22</t>
  </si>
  <si>
    <t>10-042011</t>
  </si>
  <si>
    <t>5/750005</t>
  </si>
  <si>
    <t>RK-18-2011-32, př. 1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</si>
</sst>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hidden="1" locked="0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26" fillId="0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right"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3" fontId="28" fillId="0" borderId="0" xfId="0" applyNumberFormat="1" applyFont="1" applyFill="1" applyBorder="1" applyAlignment="1" applyProtection="1">
      <alignment/>
      <protection hidden="1" locked="0"/>
    </xf>
    <xf numFmtId="0" fontId="28" fillId="0" borderId="0" xfId="0" applyFont="1" applyFill="1" applyBorder="1" applyAlignment="1" applyProtection="1">
      <alignment/>
      <protection hidden="1" locked="0"/>
    </xf>
    <xf numFmtId="4" fontId="28" fillId="0" borderId="0" xfId="0" applyNumberFormat="1" applyFont="1" applyFill="1" applyBorder="1" applyAlignment="1" applyProtection="1">
      <alignment/>
      <protection hidden="1" locked="0"/>
    </xf>
    <xf numFmtId="0" fontId="26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12" xfId="0" applyFont="1" applyFill="1" applyBorder="1" applyAlignment="1" applyProtection="1">
      <alignment horizontal="center" vertical="center" wrapText="1"/>
      <protection hidden="1" locked="0"/>
    </xf>
    <xf numFmtId="0" fontId="23" fillId="24" borderId="15" xfId="0" applyFont="1" applyFill="1" applyBorder="1" applyAlignment="1" applyProtection="1">
      <alignment horizontal="center" vertical="center" wrapText="1"/>
      <protection hidden="1" locked="0"/>
    </xf>
    <xf numFmtId="0" fontId="23" fillId="24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94" fontId="0" fillId="25" borderId="18" xfId="0" applyNumberFormat="1" applyFont="1" applyFill="1" applyBorder="1" applyAlignment="1" applyProtection="1">
      <alignment horizontal="center" vertical="center"/>
      <protection locked="0"/>
    </xf>
    <xf numFmtId="194" fontId="0" fillId="25" borderId="19" xfId="0" applyNumberFormat="1" applyFont="1" applyFill="1" applyBorder="1" applyAlignment="1" applyProtection="1">
      <alignment horizontal="center" vertical="center"/>
      <protection locked="0"/>
    </xf>
    <xf numFmtId="194" fontId="0" fillId="25" borderId="20" xfId="0" applyNumberFormat="1" applyFont="1" applyFill="1" applyBorder="1" applyAlignment="1" applyProtection="1">
      <alignment horizontal="center" vertical="center"/>
      <protection locked="0"/>
    </xf>
    <xf numFmtId="194" fontId="0" fillId="25" borderId="21" xfId="0" applyNumberFormat="1" applyFont="1" applyFill="1" applyBorder="1" applyAlignment="1" applyProtection="1">
      <alignment horizontal="center" vertical="center"/>
      <protection locked="0"/>
    </xf>
    <xf numFmtId="194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26" fillId="0" borderId="22" xfId="0" applyNumberFormat="1" applyFont="1" applyFill="1" applyBorder="1" applyAlignment="1" applyProtection="1">
      <alignment/>
      <protection locked="0"/>
    </xf>
    <xf numFmtId="49" fontId="28" fillId="0" borderId="23" xfId="0" applyNumberFormat="1" applyFont="1" applyFill="1" applyBorder="1" applyAlignment="1" applyProtection="1">
      <alignment vertical="center"/>
      <protection hidden="1" locked="0"/>
    </xf>
    <xf numFmtId="49" fontId="28" fillId="0" borderId="23" xfId="0" applyNumberFormat="1" applyFont="1" applyBorder="1" applyAlignment="1" applyProtection="1">
      <alignment vertical="center"/>
      <protection hidden="1" locked="0"/>
    </xf>
    <xf numFmtId="49" fontId="28" fillId="0" borderId="23" xfId="0" applyNumberFormat="1" applyFont="1" applyFill="1" applyBorder="1" applyAlignment="1" applyProtection="1">
      <alignment horizontal="left" vertical="center"/>
      <protection hidden="1" locked="0"/>
    </xf>
    <xf numFmtId="49" fontId="26" fillId="0" borderId="24" xfId="0" applyNumberFormat="1" applyFont="1" applyFill="1" applyBorder="1" applyAlignment="1" applyProtection="1">
      <alignment/>
      <protection locked="0"/>
    </xf>
    <xf numFmtId="49" fontId="28" fillId="0" borderId="24" xfId="0" applyNumberFormat="1" applyFont="1" applyFill="1" applyBorder="1" applyAlignment="1" applyProtection="1">
      <alignment vertical="center"/>
      <protection hidden="1" locked="0"/>
    </xf>
    <xf numFmtId="1" fontId="28" fillId="0" borderId="23" xfId="0" applyNumberFormat="1" applyFont="1" applyFill="1" applyBorder="1" applyAlignment="1" applyProtection="1">
      <alignment horizontal="left" vertical="center"/>
      <protection hidden="1" locked="0"/>
    </xf>
    <xf numFmtId="197" fontId="32" fillId="0" borderId="25" xfId="0" applyNumberFormat="1" applyFont="1" applyBorder="1" applyAlignment="1" applyProtection="1">
      <alignment/>
      <protection locked="0"/>
    </xf>
    <xf numFmtId="197" fontId="32" fillId="0" borderId="14" xfId="0" applyNumberFormat="1" applyFont="1" applyFill="1" applyBorder="1" applyAlignment="1" applyProtection="1">
      <alignment vertical="center"/>
      <protection hidden="1" locked="0"/>
    </xf>
    <xf numFmtId="49" fontId="25" fillId="0" borderId="26" xfId="0" applyNumberFormat="1" applyFont="1" applyFill="1" applyBorder="1" applyAlignment="1" applyProtection="1">
      <alignment horizontal="left" vertical="center"/>
      <protection hidden="1" locked="0"/>
    </xf>
    <xf numFmtId="4" fontId="23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3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25" fillId="17" borderId="27" xfId="0" applyNumberFormat="1" applyFont="1" applyFill="1" applyBorder="1" applyAlignment="1" applyProtection="1">
      <alignment horizontal="right" vertical="center"/>
      <protection hidden="1" locked="0"/>
    </xf>
    <xf numFmtId="3" fontId="33" fillId="0" borderId="28" xfId="0" applyNumberFormat="1" applyFont="1" applyBorder="1" applyAlignment="1" applyProtection="1">
      <alignment horizontal="center" vertical="center"/>
      <protection hidden="1" locked="0"/>
    </xf>
    <xf numFmtId="4" fontId="23" fillId="17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7" fillId="24" borderId="23" xfId="0" applyNumberFormat="1" applyFont="1" applyFill="1" applyBorder="1" applyAlignment="1" applyProtection="1">
      <alignment horizontal="right" vertical="center"/>
      <protection hidden="1" locked="0"/>
    </xf>
    <xf numFmtId="0" fontId="23" fillId="17" borderId="27" xfId="0" applyNumberFormat="1" applyFont="1" applyFill="1" applyBorder="1" applyAlignment="1" applyProtection="1">
      <alignment horizontal="center" vertical="top" wrapText="1"/>
      <protection hidden="1" locked="0"/>
    </xf>
    <xf numFmtId="0" fontId="23" fillId="17" borderId="29" xfId="0" applyNumberFormat="1" applyFont="1" applyFill="1" applyBorder="1" applyAlignment="1" applyProtection="1">
      <alignment horizontal="center" vertical="top" wrapText="1"/>
      <protection hidden="1" locked="0"/>
    </xf>
    <xf numFmtId="4" fontId="23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4" fontId="0" fillId="0" borderId="25" xfId="0" applyNumberFormat="1" applyFont="1" applyBorder="1" applyAlignment="1" applyProtection="1">
      <alignment horizontal="right" vertical="center"/>
      <protection locked="0"/>
    </xf>
    <xf numFmtId="3" fontId="33" fillId="0" borderId="31" xfId="0" applyNumberFormat="1" applyFont="1" applyBorder="1" applyAlignment="1" applyProtection="1">
      <alignment horizontal="center" vertical="center"/>
      <protection hidden="1" locked="0"/>
    </xf>
    <xf numFmtId="49" fontId="0" fillId="0" borderId="25" xfId="0" applyNumberFormat="1" applyFont="1" applyFill="1" applyBorder="1" applyAlignment="1" applyProtection="1">
      <alignment/>
      <protection locked="0"/>
    </xf>
    <xf numFmtId="49" fontId="23" fillId="0" borderId="25" xfId="0" applyNumberFormat="1" applyFont="1" applyFill="1" applyBorder="1" applyAlignment="1" applyProtection="1">
      <alignment vertical="center"/>
      <protection hidden="1" locked="0"/>
    </xf>
    <xf numFmtId="4" fontId="23" fillId="0" borderId="14" xfId="0" applyNumberFormat="1" applyFont="1" applyBorder="1" applyAlignment="1" applyProtection="1">
      <alignment horizontal="right" vertical="center"/>
      <protection hidden="1" locked="0"/>
    </xf>
    <xf numFmtId="49" fontId="28" fillId="26" borderId="32" xfId="0" applyNumberFormat="1" applyFont="1" applyFill="1" applyBorder="1" applyAlignment="1" applyProtection="1">
      <alignment horizontal="left" vertical="center"/>
      <protection hidden="1" locked="0"/>
    </xf>
    <xf numFmtId="49" fontId="23" fillId="26" borderId="25" xfId="0" applyNumberFormat="1" applyFont="1" applyFill="1" applyBorder="1" applyAlignment="1" applyProtection="1">
      <alignment vertical="center"/>
      <protection hidden="1" locked="0"/>
    </xf>
    <xf numFmtId="49" fontId="23" fillId="26" borderId="33" xfId="0" applyNumberFormat="1" applyFont="1" applyFill="1" applyBorder="1" applyAlignment="1" applyProtection="1">
      <alignment vertical="center"/>
      <protection hidden="1" locked="0"/>
    </xf>
    <xf numFmtId="4" fontId="23" fillId="0" borderId="33" xfId="0" applyNumberFormat="1" applyFont="1" applyFill="1" applyBorder="1" applyAlignment="1" applyProtection="1">
      <alignment horizontal="right" vertical="center"/>
      <protection hidden="1" locked="0"/>
    </xf>
    <xf numFmtId="3" fontId="33" fillId="0" borderId="34" xfId="0" applyNumberFormat="1" applyFont="1" applyBorder="1" applyAlignment="1" applyProtection="1">
      <alignment horizontal="center" vertical="center"/>
      <protection hidden="1" locked="0"/>
    </xf>
    <xf numFmtId="0" fontId="23" fillId="17" borderId="35" xfId="0" applyNumberFormat="1" applyFont="1" applyFill="1" applyBorder="1" applyAlignment="1" applyProtection="1">
      <alignment horizontal="center" vertical="top" wrapText="1"/>
      <protection hidden="1" locked="0"/>
    </xf>
    <xf numFmtId="4" fontId="34" fillId="25" borderId="36" xfId="0" applyNumberFormat="1" applyFont="1" applyFill="1" applyBorder="1" applyAlignment="1" applyProtection="1">
      <alignment horizontal="right" vertical="center"/>
      <protection hidden="1" locked="0"/>
    </xf>
    <xf numFmtId="4" fontId="34" fillId="25" borderId="37" xfId="0" applyNumberFormat="1" applyFont="1" applyFill="1" applyBorder="1" applyAlignment="1" applyProtection="1">
      <alignment horizontal="right" vertical="center"/>
      <protection hidden="1" locked="0"/>
    </xf>
    <xf numFmtId="3" fontId="33" fillId="25" borderId="38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36" xfId="0" applyNumberFormat="1" applyFont="1" applyFill="1" applyBorder="1" applyAlignment="1" applyProtection="1">
      <alignment horizontal="center" vertical="center"/>
      <protection hidden="1" locked="0"/>
    </xf>
    <xf numFmtId="49" fontId="24" fillId="0" borderId="22" xfId="0" applyNumberFormat="1" applyFont="1" applyBorder="1" applyAlignment="1" applyProtection="1">
      <alignment/>
      <protection locked="0"/>
    </xf>
    <xf numFmtId="49" fontId="23" fillId="0" borderId="23" xfId="0" applyNumberFormat="1" applyFont="1" applyBorder="1" applyAlignment="1" applyProtection="1">
      <alignment horizontal="left" vertical="center"/>
      <protection hidden="1" locked="0"/>
    </xf>
    <xf numFmtId="49" fontId="23" fillId="0" borderId="24" xfId="0" applyNumberFormat="1" applyFont="1" applyBorder="1" applyAlignment="1" applyProtection="1">
      <alignment vertical="center"/>
      <protection hidden="1" locked="0"/>
    </xf>
    <xf numFmtId="49" fontId="23" fillId="0" borderId="23" xfId="0" applyNumberFormat="1" applyFont="1" applyBorder="1" applyAlignment="1" applyProtection="1">
      <alignment vertical="center"/>
      <protection hidden="1" locked="0"/>
    </xf>
    <xf numFmtId="49" fontId="23" fillId="0" borderId="23" xfId="0" applyNumberFormat="1" applyFont="1" applyBorder="1" applyAlignment="1" applyProtection="1">
      <alignment horizontal="center" vertical="center"/>
      <protection hidden="1" locked="0"/>
    </xf>
    <xf numFmtId="49" fontId="23" fillId="26" borderId="23" xfId="0" applyNumberFormat="1" applyFont="1" applyFill="1" applyBorder="1" applyAlignment="1" applyProtection="1">
      <alignment vertical="center"/>
      <protection hidden="1" locked="0"/>
    </xf>
    <xf numFmtId="49" fontId="23" fillId="26" borderId="23" xfId="0" applyNumberFormat="1" applyFont="1" applyFill="1" applyBorder="1" applyAlignment="1" applyProtection="1">
      <alignment horizontal="center" vertical="center"/>
      <protection hidden="1" locked="0"/>
    </xf>
    <xf numFmtId="197" fontId="32" fillId="26" borderId="14" xfId="0" applyNumberFormat="1" applyFont="1" applyFill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26" borderId="14" xfId="0" applyFont="1" applyFill="1" applyBorder="1" applyAlignment="1">
      <alignment/>
    </xf>
    <xf numFmtId="49" fontId="23" fillId="0" borderId="14" xfId="0" applyNumberFormat="1" applyFont="1" applyBorder="1" applyAlignment="1" applyProtection="1">
      <alignment horizontal="center" vertical="center"/>
      <protection hidden="1" locked="0"/>
    </xf>
    <xf numFmtId="49" fontId="23" fillId="0" borderId="14" xfId="0" applyNumberFormat="1" applyFont="1" applyBorder="1" applyAlignment="1" applyProtection="1">
      <alignment horizontal="left" vertical="center"/>
      <protection hidden="1" locked="0"/>
    </xf>
    <xf numFmtId="49" fontId="23" fillId="0" borderId="25" xfId="0" applyNumberFormat="1" applyFont="1" applyBorder="1" applyAlignment="1" applyProtection="1">
      <alignment vertical="center"/>
      <protection hidden="1" locked="0"/>
    </xf>
    <xf numFmtId="49" fontId="23" fillId="0" borderId="14" xfId="0" applyNumberFormat="1" applyFont="1" applyBorder="1" applyAlignment="1" applyProtection="1">
      <alignment vertical="center"/>
      <protection hidden="1" locked="0"/>
    </xf>
    <xf numFmtId="0" fontId="0" fillId="0" borderId="32" xfId="0" applyFont="1" applyBorder="1" applyAlignment="1">
      <alignment/>
    </xf>
    <xf numFmtId="4" fontId="23" fillId="16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32" xfId="0" applyFont="1" applyFill="1" applyBorder="1" applyAlignment="1">
      <alignment/>
    </xf>
    <xf numFmtId="49" fontId="25" fillId="0" borderId="23" xfId="0" applyNumberFormat="1" applyFont="1" applyFill="1" applyBorder="1" applyAlignment="1" applyProtection="1">
      <alignment horizontal="left" vertical="center"/>
      <protection hidden="1" locked="0"/>
    </xf>
    <xf numFmtId="4" fontId="23" fillId="0" borderId="30" xfId="0" applyNumberFormat="1" applyFont="1" applyBorder="1" applyAlignment="1" applyProtection="1">
      <alignment horizontal="right" vertical="center"/>
      <protection hidden="1" locked="0"/>
    </xf>
    <xf numFmtId="4" fontId="23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23" fillId="0" borderId="33" xfId="0" applyNumberFormat="1" applyFont="1" applyBorder="1" applyAlignment="1" applyProtection="1">
      <alignment horizontal="center" vertical="center"/>
      <protection hidden="1" locked="0"/>
    </xf>
    <xf numFmtId="49" fontId="23" fillId="0" borderId="39" xfId="0" applyNumberFormat="1" applyFont="1" applyBorder="1" applyAlignment="1" applyProtection="1">
      <alignment vertical="center"/>
      <protection hidden="1" locked="0"/>
    </xf>
    <xf numFmtId="49" fontId="23" fillId="0" borderId="33" xfId="0" applyNumberFormat="1" applyFont="1" applyBorder="1" applyAlignment="1" applyProtection="1">
      <alignment vertical="center"/>
      <protection hidden="1" locked="0"/>
    </xf>
    <xf numFmtId="4" fontId="23" fillId="0" borderId="40" xfId="0" applyNumberFormat="1" applyFont="1" applyBorder="1" applyAlignment="1" applyProtection="1">
      <alignment horizontal="right" vertical="center"/>
      <protection hidden="1"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wrapText="1"/>
    </xf>
    <xf numFmtId="3" fontId="27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2" xfId="0" applyFont="1" applyBorder="1" applyAlignment="1" applyProtection="1">
      <alignment/>
      <protection locked="0"/>
    </xf>
    <xf numFmtId="189" fontId="25" fillId="25" borderId="43" xfId="0" applyNumberFormat="1" applyFont="1" applyFill="1" applyBorder="1" applyAlignment="1" applyProtection="1">
      <alignment vertical="center"/>
      <protection hidden="1" locked="0"/>
    </xf>
    <xf numFmtId="3" fontId="33" fillId="25" borderId="44" xfId="0" applyNumberFormat="1" applyFont="1" applyFill="1" applyBorder="1" applyAlignment="1" applyProtection="1">
      <alignment horizontal="center" vertical="center"/>
      <protection hidden="1" locked="0"/>
    </xf>
    <xf numFmtId="189" fontId="27" fillId="25" borderId="43" xfId="0" applyNumberFormat="1" applyFont="1" applyFill="1" applyBorder="1" applyAlignment="1" applyProtection="1">
      <alignment vertical="center"/>
      <protection hidden="1" locked="0"/>
    </xf>
    <xf numFmtId="0" fontId="24" fillId="0" borderId="43" xfId="0" applyFont="1" applyBorder="1" applyAlignment="1" applyProtection="1">
      <alignment horizontal="left"/>
      <protection locked="0"/>
    </xf>
    <xf numFmtId="189" fontId="27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89" fontId="27" fillId="0" borderId="0" xfId="0" applyNumberFormat="1" applyFont="1" applyFill="1" applyBorder="1" applyAlignment="1" applyProtection="1">
      <alignment vertical="center"/>
      <protection hidden="1" locked="0"/>
    </xf>
    <xf numFmtId="189" fontId="27" fillId="0" borderId="45" xfId="0" applyNumberFormat="1" applyFont="1" applyFill="1" applyBorder="1" applyAlignment="1" applyProtection="1">
      <alignment vertical="center"/>
      <protection hidden="1" locked="0"/>
    </xf>
    <xf numFmtId="0" fontId="36" fillId="0" borderId="0" xfId="0" applyFont="1" applyFill="1" applyBorder="1" applyAlignment="1" applyProtection="1">
      <alignment/>
      <protection locked="0"/>
    </xf>
    <xf numFmtId="189" fontId="27" fillId="0" borderId="0" xfId="0" applyNumberFormat="1" applyFont="1" applyFill="1" applyBorder="1" applyAlignment="1" applyProtection="1">
      <alignment horizontal="center" vertical="center"/>
      <protection hidden="1" locked="0"/>
    </xf>
    <xf numFmtId="4" fontId="23" fillId="17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3" fillId="24" borderId="46" xfId="0" applyNumberFormat="1" applyFont="1" applyFill="1" applyBorder="1" applyAlignment="1" applyProtection="1">
      <alignment horizontal="right" vertical="center"/>
      <protection hidden="1" locked="0"/>
    </xf>
    <xf numFmtId="0" fontId="2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30" xfId="0" applyNumberFormat="1" applyFont="1" applyBorder="1" applyAlignment="1" applyProtection="1">
      <alignment/>
      <protection locked="0"/>
    </xf>
    <xf numFmtId="4" fontId="23" fillId="24" borderId="23" xfId="0" applyNumberFormat="1" applyFont="1" applyFill="1" applyBorder="1" applyAlignment="1" applyProtection="1">
      <alignment horizontal="right" vertical="center"/>
      <protection hidden="1" locked="0"/>
    </xf>
    <xf numFmtId="0" fontId="3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vertical="center"/>
      <protection hidden="1" locked="0"/>
    </xf>
    <xf numFmtId="3" fontId="23" fillId="0" borderId="0" xfId="0" applyNumberFormat="1" applyFont="1" applyFill="1" applyBorder="1" applyAlignment="1" applyProtection="1">
      <alignment vertical="center"/>
      <protection hidden="1" locked="0"/>
    </xf>
    <xf numFmtId="195" fontId="25" fillId="7" borderId="42" xfId="0" applyNumberFormat="1" applyFont="1" applyFill="1" applyBorder="1" applyAlignment="1" applyProtection="1">
      <alignment/>
      <protection hidden="1"/>
    </xf>
    <xf numFmtId="0" fontId="36" fillId="0" borderId="44" xfId="0" applyFont="1" applyBorder="1" applyAlignment="1">
      <alignment/>
    </xf>
    <xf numFmtId="0" fontId="0" fillId="0" borderId="47" xfId="0" applyBorder="1" applyAlignment="1" applyProtection="1">
      <alignment/>
      <protection locked="0"/>
    </xf>
    <xf numFmtId="0" fontId="23" fillId="0" borderId="47" xfId="0" applyFont="1" applyFill="1" applyBorder="1" applyAlignment="1" applyProtection="1">
      <alignment horizontal="center" vertical="center"/>
      <protection hidden="1" locked="0"/>
    </xf>
    <xf numFmtId="0" fontId="23" fillId="0" borderId="47" xfId="0" applyFont="1" applyFill="1" applyBorder="1" applyAlignment="1" applyProtection="1">
      <alignment vertical="center"/>
      <protection hidden="1" locked="0"/>
    </xf>
    <xf numFmtId="3" fontId="23" fillId="0" borderId="47" xfId="0" applyNumberFormat="1" applyFont="1" applyFill="1" applyBorder="1" applyAlignment="1" applyProtection="1">
      <alignment vertical="center"/>
      <protection hidden="1"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3" fontId="38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23" fillId="0" borderId="0" xfId="0" applyNumberFormat="1" applyFont="1" applyBorder="1" applyAlignment="1" applyProtection="1">
      <alignment vertical="center"/>
      <protection hidden="1" locked="0"/>
    </xf>
    <xf numFmtId="0" fontId="0" fillId="0" borderId="4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>
      <alignment/>
    </xf>
    <xf numFmtId="198" fontId="24" fillId="7" borderId="30" xfId="0" applyNumberFormat="1" applyFont="1" applyFill="1" applyBorder="1" applyAlignment="1">
      <alignment horizontal="right"/>
    </xf>
    <xf numFmtId="0" fontId="24" fillId="4" borderId="29" xfId="0" applyFont="1" applyFill="1" applyBorder="1" applyAlignment="1">
      <alignment horizontal="right"/>
    </xf>
    <xf numFmtId="195" fontId="25" fillId="6" borderId="42" xfId="0" applyNumberFormat="1" applyFont="1" applyFill="1" applyBorder="1" applyAlignment="1" applyProtection="1">
      <alignment/>
      <protection hidden="1"/>
    </xf>
    <xf numFmtId="195" fontId="39" fillId="24" borderId="42" xfId="0" applyNumberFormat="1" applyFont="1" applyFill="1" applyBorder="1" applyAlignment="1" applyProtection="1">
      <alignment/>
      <protection hidden="1"/>
    </xf>
    <xf numFmtId="10" fontId="23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0" xfId="0" applyFill="1" applyBorder="1" applyAlignment="1">
      <alignment/>
    </xf>
    <xf numFmtId="198" fontId="24" fillId="7" borderId="12" xfId="0" applyNumberFormat="1" applyFont="1" applyFill="1" applyBorder="1" applyAlignment="1">
      <alignment horizontal="right"/>
    </xf>
    <xf numFmtId="0" fontId="24" fillId="4" borderId="16" xfId="0" applyFont="1" applyFill="1" applyBorder="1" applyAlignment="1">
      <alignment horizontal="right"/>
    </xf>
    <xf numFmtId="0" fontId="40" fillId="0" borderId="0" xfId="0" applyFont="1" applyFill="1" applyAlignment="1">
      <alignment/>
    </xf>
    <xf numFmtId="198" fontId="40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89" fontId="2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89" fontId="23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29" xfId="0" applyFont="1" applyFill="1" applyBorder="1" applyAlignment="1">
      <alignment horizontal="left"/>
    </xf>
    <xf numFmtId="9" fontId="27" fillId="0" borderId="14" xfId="0" applyNumberFormat="1" applyFont="1" applyFill="1" applyBorder="1" applyAlignment="1" applyProtection="1">
      <alignment horizontal="right" vertical="center"/>
      <protection hidden="1" locked="0"/>
    </xf>
    <xf numFmtId="195" fontId="27" fillId="24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27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27" fillId="24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9" xfId="0" applyBorder="1" applyAlignment="1">
      <alignment/>
    </xf>
    <xf numFmtId="9" fontId="23" fillId="24" borderId="15" xfId="0" applyNumberFormat="1" applyFont="1" applyFill="1" applyBorder="1" applyAlignment="1" applyProtection="1">
      <alignment horizontal="right" vertical="center"/>
      <protection hidden="1" locked="0"/>
    </xf>
    <xf numFmtId="195" fontId="27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49" fontId="26" fillId="26" borderId="24" xfId="0" applyNumberFormat="1" applyFont="1" applyFill="1" applyBorder="1" applyAlignment="1" applyProtection="1">
      <alignment/>
      <protection locked="0"/>
    </xf>
    <xf numFmtId="49" fontId="23" fillId="26" borderId="14" xfId="0" applyNumberFormat="1" applyFont="1" applyFill="1" applyBorder="1" applyAlignment="1" applyProtection="1">
      <alignment vertical="center"/>
      <protection hidden="1" locked="0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4" fontId="25" fillId="17" borderId="26" xfId="0" applyNumberFormat="1" applyFont="1" applyFill="1" applyBorder="1" applyAlignment="1" applyProtection="1">
      <alignment horizontal="right" vertical="center"/>
      <protection hidden="1" locked="0"/>
    </xf>
    <xf numFmtId="3" fontId="33" fillId="0" borderId="53" xfId="0" applyNumberFormat="1" applyFont="1" applyBorder="1" applyAlignment="1" applyProtection="1">
      <alignment horizontal="center" vertical="center"/>
      <protection hidden="1" locked="0"/>
    </xf>
    <xf numFmtId="3" fontId="33" fillId="0" borderId="54" xfId="0" applyNumberFormat="1" applyFont="1" applyBorder="1" applyAlignment="1" applyProtection="1">
      <alignment horizontal="center" vertical="center"/>
      <protection hidden="1" locked="0"/>
    </xf>
    <xf numFmtId="3" fontId="33" fillId="0" borderId="55" xfId="0" applyNumberFormat="1" applyFont="1" applyBorder="1" applyAlignment="1" applyProtection="1">
      <alignment horizontal="center" vertical="center"/>
      <protection hidden="1" locked="0"/>
    </xf>
    <xf numFmtId="49" fontId="24" fillId="0" borderId="11" xfId="0" applyNumberFormat="1" applyFont="1" applyBorder="1" applyAlignment="1" applyProtection="1">
      <alignment/>
      <protection locked="0"/>
    </xf>
    <xf numFmtId="49" fontId="23" fillId="0" borderId="46" xfId="0" applyNumberFormat="1" applyFont="1" applyBorder="1" applyAlignment="1" applyProtection="1">
      <alignment horizontal="left" vertical="center"/>
      <protection hidden="1" locked="0"/>
    </xf>
    <xf numFmtId="49" fontId="28" fillId="0" borderId="46" xfId="0" applyNumberFormat="1" applyFont="1" applyBorder="1" applyAlignment="1" applyProtection="1">
      <alignment vertical="center"/>
      <protection hidden="1" locked="0"/>
    </xf>
    <xf numFmtId="49" fontId="23" fillId="0" borderId="46" xfId="0" applyNumberFormat="1" applyFont="1" applyBorder="1" applyAlignment="1" applyProtection="1">
      <alignment vertical="center"/>
      <protection hidden="1" locked="0"/>
    </xf>
    <xf numFmtId="49" fontId="25" fillId="0" borderId="46" xfId="0" applyNumberFormat="1" applyFont="1" applyFill="1" applyBorder="1" applyAlignment="1" applyProtection="1">
      <alignment horizontal="left" vertical="center"/>
      <protection hidden="1" locked="0"/>
    </xf>
    <xf numFmtId="49" fontId="23" fillId="0" borderId="46" xfId="0" applyNumberFormat="1" applyFont="1" applyBorder="1" applyAlignment="1" applyProtection="1">
      <alignment horizontal="center" vertical="center"/>
      <protection hidden="1" locked="0"/>
    </xf>
    <xf numFmtId="197" fontId="32" fillId="0" borderId="46" xfId="0" applyNumberFormat="1" applyFont="1" applyFill="1" applyBorder="1" applyAlignment="1" applyProtection="1">
      <alignment vertical="center"/>
      <protection hidden="1" locked="0"/>
    </xf>
    <xf numFmtId="4" fontId="0" fillId="0" borderId="46" xfId="0" applyNumberFormat="1" applyFont="1" applyBorder="1" applyAlignment="1" applyProtection="1">
      <alignment horizontal="right" vertical="center"/>
      <protection locked="0"/>
    </xf>
    <xf numFmtId="4" fontId="25" fillId="17" borderId="56" xfId="0" applyNumberFormat="1" applyFont="1" applyFill="1" applyBorder="1" applyAlignment="1" applyProtection="1">
      <alignment horizontal="right" vertical="center"/>
      <protection hidden="1" locked="0"/>
    </xf>
    <xf numFmtId="4" fontId="23" fillId="17" borderId="53" xfId="0" applyNumberFormat="1" applyFont="1" applyFill="1" applyBorder="1" applyAlignment="1" applyProtection="1">
      <alignment horizontal="right" vertical="center" wrapText="1"/>
      <protection hidden="1" locked="0"/>
    </xf>
    <xf numFmtId="4" fontId="23" fillId="17" borderId="57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2" xfId="0" applyNumberFormat="1" applyFont="1" applyBorder="1" applyAlignment="1" applyProtection="1">
      <alignment/>
      <protection locked="0"/>
    </xf>
    <xf numFmtId="49" fontId="23" fillId="0" borderId="15" xfId="0" applyNumberFormat="1" applyFont="1" applyBorder="1" applyAlignment="1" applyProtection="1">
      <alignment horizontal="center" vertical="center"/>
      <protection hidden="1" locked="0"/>
    </xf>
    <xf numFmtId="49" fontId="28" fillId="0" borderId="19" xfId="0" applyNumberFormat="1" applyFont="1" applyBorder="1" applyAlignment="1" applyProtection="1">
      <alignment vertical="center"/>
      <protection hidden="1" locked="0"/>
    </xf>
    <xf numFmtId="49" fontId="23" fillId="0" borderId="58" xfId="0" applyNumberFormat="1" applyFont="1" applyBorder="1" applyAlignment="1" applyProtection="1">
      <alignment vertical="center"/>
      <protection hidden="1" locked="0"/>
    </xf>
    <xf numFmtId="49" fontId="25" fillId="0" borderId="19" xfId="0" applyNumberFormat="1" applyFont="1" applyFill="1" applyBorder="1" applyAlignment="1" applyProtection="1">
      <alignment horizontal="left" vertical="center"/>
      <protection hidden="1" locked="0"/>
    </xf>
    <xf numFmtId="49" fontId="23" fillId="0" borderId="15" xfId="0" applyNumberFormat="1" applyFont="1" applyBorder="1" applyAlignment="1" applyProtection="1">
      <alignment vertical="center"/>
      <protection hidden="1" locked="0"/>
    </xf>
    <xf numFmtId="197" fontId="32" fillId="0" borderId="15" xfId="0" applyNumberFormat="1" applyFont="1" applyFill="1" applyBorder="1" applyAlignment="1" applyProtection="1">
      <alignment vertical="center"/>
      <protection hidden="1" locked="0"/>
    </xf>
    <xf numFmtId="49" fontId="25" fillId="0" borderId="20" xfId="0" applyNumberFormat="1" applyFont="1" applyFill="1" applyBorder="1" applyAlignment="1" applyProtection="1">
      <alignment horizontal="left" vertical="center"/>
      <protection hidden="1" locked="0"/>
    </xf>
    <xf numFmtId="4" fontId="23" fillId="0" borderId="12" xfId="0" applyNumberFormat="1" applyFont="1" applyBorder="1" applyAlignment="1" applyProtection="1">
      <alignment horizontal="right" vertical="center"/>
      <protection hidden="1" locked="0"/>
    </xf>
    <xf numFmtId="4" fontId="23" fillId="0" borderId="15" xfId="0" applyNumberFormat="1" applyFont="1" applyFill="1" applyBorder="1" applyAlignment="1" applyProtection="1">
      <alignment horizontal="right" vertical="center"/>
      <protection hidden="1" locked="0"/>
    </xf>
    <xf numFmtId="4" fontId="25" fillId="17" borderId="17" xfId="0" applyNumberFormat="1" applyFont="1" applyFill="1" applyBorder="1" applyAlignment="1" applyProtection="1">
      <alignment horizontal="right" vertical="center"/>
      <protection hidden="1" locked="0"/>
    </xf>
    <xf numFmtId="4" fontId="25" fillId="17" borderId="20" xfId="0" applyNumberFormat="1" applyFont="1" applyFill="1" applyBorder="1" applyAlignment="1" applyProtection="1">
      <alignment horizontal="right" vertical="center"/>
      <protection hidden="1" locked="0"/>
    </xf>
    <xf numFmtId="4" fontId="23" fillId="17" borderId="59" xfId="0" applyNumberFormat="1" applyFont="1" applyFill="1" applyBorder="1" applyAlignment="1" applyProtection="1">
      <alignment horizontal="right" vertical="center" wrapText="1"/>
      <protection hidden="1" locked="0"/>
    </xf>
    <xf numFmtId="49" fontId="25" fillId="0" borderId="56" xfId="0" applyNumberFormat="1" applyFont="1" applyFill="1" applyBorder="1" applyAlignment="1" applyProtection="1">
      <alignment horizontal="left" vertical="center"/>
      <protection hidden="1" locked="0"/>
    </xf>
    <xf numFmtId="4" fontId="0" fillId="0" borderId="60" xfId="0" applyNumberFormat="1" applyFont="1" applyBorder="1" applyAlignment="1" applyProtection="1">
      <alignment horizontal="right" vertical="center"/>
      <protection locked="0"/>
    </xf>
    <xf numFmtId="4" fontId="23" fillId="0" borderId="25" xfId="0" applyNumberFormat="1" applyFont="1" applyBorder="1" applyAlignment="1" applyProtection="1">
      <alignment horizontal="right" vertical="center"/>
      <protection hidden="1" locked="0"/>
    </xf>
    <xf numFmtId="4" fontId="23" fillId="0" borderId="25" xfId="0" applyNumberFormat="1" applyFont="1" applyFill="1" applyBorder="1" applyAlignment="1" applyProtection="1">
      <alignment horizontal="right" vertical="center"/>
      <protection hidden="1" locked="0"/>
    </xf>
    <xf numFmtId="4" fontId="23" fillId="0" borderId="58" xfId="0" applyNumberFormat="1" applyFont="1" applyFill="1" applyBorder="1" applyAlignment="1" applyProtection="1">
      <alignment horizontal="right" vertical="center"/>
      <protection hidden="1"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25" fillId="17" borderId="10" xfId="0" applyNumberFormat="1" applyFont="1" applyFill="1" applyBorder="1" applyAlignment="1" applyProtection="1">
      <alignment horizontal="right" vertical="center"/>
      <protection hidden="1" locked="0"/>
    </xf>
    <xf numFmtId="4" fontId="34" fillId="25" borderId="42" xfId="0" applyNumberFormat="1" applyFont="1" applyFill="1" applyBorder="1" applyAlignment="1" applyProtection="1">
      <alignment horizontal="right" vertical="center"/>
      <protection hidden="1" locked="0"/>
    </xf>
    <xf numFmtId="0" fontId="0" fillId="26" borderId="0" xfId="0" applyFont="1" applyFill="1" applyBorder="1" applyAlignment="1">
      <alignment/>
    </xf>
    <xf numFmtId="0" fontId="24" fillId="24" borderId="61" xfId="0" applyFont="1" applyFill="1" applyBorder="1" applyAlignment="1">
      <alignment horizontal="right"/>
    </xf>
    <xf numFmtId="0" fontId="23" fillId="7" borderId="62" xfId="0" applyFont="1" applyFill="1" applyBorder="1" applyAlignment="1" applyProtection="1">
      <alignment horizontal="left" vertical="center"/>
      <protection hidden="1" locked="0"/>
    </xf>
    <xf numFmtId="14" fontId="0" fillId="18" borderId="42" xfId="0" applyNumberFormat="1" applyFont="1" applyFill="1" applyBorder="1" applyAlignment="1" applyProtection="1">
      <alignment horizontal="center" wrapText="1"/>
      <protection hidden="1" locked="0"/>
    </xf>
    <xf numFmtId="14" fontId="0" fillId="18" borderId="62" xfId="0" applyNumberFormat="1" applyFont="1" applyFill="1" applyBorder="1" applyAlignment="1" applyProtection="1">
      <alignment horizontal="center" wrapText="1"/>
      <protection hidden="1" locked="0"/>
    </xf>
    <xf numFmtId="14" fontId="0" fillId="18" borderId="38" xfId="0" applyNumberFormat="1" applyFont="1" applyFill="1" applyBorder="1" applyAlignment="1" applyProtection="1">
      <alignment horizontal="center" wrapText="1"/>
      <protection hidden="1" locked="0"/>
    </xf>
    <xf numFmtId="189" fontId="27" fillId="0" borderId="63" xfId="0" applyNumberFormat="1" applyFont="1" applyFill="1" applyBorder="1" applyAlignment="1" applyProtection="1">
      <alignment horizontal="center" vertical="center"/>
      <protection hidden="1" locked="0"/>
    </xf>
    <xf numFmtId="189" fontId="27" fillId="0" borderId="6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3" fontId="23" fillId="7" borderId="42" xfId="0" applyNumberFormat="1" applyFont="1" applyFill="1" applyBorder="1" applyAlignment="1" applyProtection="1">
      <alignment horizontal="left" vertical="center"/>
      <protection hidden="1" locked="0"/>
    </xf>
    <xf numFmtId="3" fontId="23" fillId="7" borderId="62" xfId="0" applyNumberFormat="1" applyFont="1" applyFill="1" applyBorder="1" applyAlignment="1" applyProtection="1">
      <alignment horizontal="left" vertical="center"/>
      <protection hidden="1" locked="0"/>
    </xf>
    <xf numFmtId="3" fontId="23" fillId="7" borderId="38" xfId="0" applyNumberFormat="1" applyFont="1" applyFill="1" applyBorder="1" applyAlignment="1" applyProtection="1">
      <alignment horizontal="left" vertical="center"/>
      <protection hidden="1" locked="0"/>
    </xf>
    <xf numFmtId="0" fontId="24" fillId="24" borderId="69" xfId="0" applyFont="1" applyFill="1" applyBorder="1" applyAlignment="1">
      <alignment horizontal="right"/>
    </xf>
    <xf numFmtId="0" fontId="23" fillId="7" borderId="38" xfId="0" applyFont="1" applyFill="1" applyBorder="1" applyAlignment="1" applyProtection="1">
      <alignment horizontal="left" vertical="center"/>
      <protection hidden="1" locked="0"/>
    </xf>
    <xf numFmtId="0" fontId="23" fillId="6" borderId="62" xfId="0" applyFont="1" applyFill="1" applyBorder="1" applyAlignment="1" applyProtection="1">
      <alignment horizontal="center" vertical="center"/>
      <protection hidden="1" locked="0"/>
    </xf>
    <xf numFmtId="0" fontId="23" fillId="6" borderId="38" xfId="0" applyFont="1" applyFill="1" applyBorder="1" applyAlignment="1" applyProtection="1">
      <alignment horizontal="center" vertical="center"/>
      <protection hidden="1" locked="0"/>
    </xf>
    <xf numFmtId="195" fontId="38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42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62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1" xfId="0" applyBorder="1" applyAlignment="1">
      <alignment horizontal="center"/>
    </xf>
    <xf numFmtId="189" fontId="23" fillId="24" borderId="30" xfId="0" applyNumberFormat="1" applyFont="1" applyFill="1" applyBorder="1" applyAlignment="1" applyProtection="1">
      <alignment horizontal="left" vertical="top" wrapText="1"/>
      <protection hidden="1" locked="0"/>
    </xf>
    <xf numFmtId="189" fontId="23" fillId="24" borderId="14" xfId="0" applyNumberFormat="1" applyFont="1" applyFill="1" applyBorder="1" applyAlignment="1" applyProtection="1">
      <alignment horizontal="left" vertical="top" wrapText="1"/>
      <protection hidden="1" locked="0"/>
    </xf>
    <xf numFmtId="3" fontId="23" fillId="24" borderId="30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4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2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5" xfId="0" applyNumberFormat="1" applyFont="1" applyFill="1" applyBorder="1" applyAlignment="1" applyProtection="1">
      <alignment horizontal="left" vertical="center"/>
      <protection hidden="1" locked="0"/>
    </xf>
    <xf numFmtId="0" fontId="24" fillId="0" borderId="11" xfId="0" applyFont="1" applyBorder="1" applyAlignment="1">
      <alignment horizontal="left"/>
    </xf>
    <xf numFmtId="0" fontId="24" fillId="0" borderId="46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62" xfId="0" applyFont="1" applyFill="1" applyBorder="1" applyAlignment="1" applyProtection="1">
      <alignment horizontal="center"/>
      <protection locked="0"/>
    </xf>
    <xf numFmtId="3" fontId="23" fillId="24" borderId="11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46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>
      <alignment wrapText="1"/>
    </xf>
    <xf numFmtId="0" fontId="35" fillId="25" borderId="42" xfId="0" applyNumberFormat="1" applyFont="1" applyFill="1" applyBorder="1" applyAlignment="1" applyProtection="1">
      <alignment horizontal="center" vertical="center"/>
      <protection locked="0"/>
    </xf>
    <xf numFmtId="0" fontId="35" fillId="25" borderId="62" xfId="0" applyNumberFormat="1" applyFont="1" applyFill="1" applyBorder="1" applyAlignment="1" applyProtection="1">
      <alignment horizontal="center" vertical="center"/>
      <protection locked="0"/>
    </xf>
    <xf numFmtId="0" fontId="35" fillId="25" borderId="38" xfId="0" applyNumberFormat="1" applyFont="1" applyFill="1" applyBorder="1" applyAlignment="1" applyProtection="1">
      <alignment horizontal="center" vertical="center"/>
      <protection locked="0"/>
    </xf>
    <xf numFmtId="189" fontId="21" fillId="25" borderId="42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62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71" xfId="0" applyFont="1" applyFill="1" applyBorder="1" applyAlignment="1" applyProtection="1">
      <alignment horizontal="center" vertical="center" textRotation="90" wrapText="1"/>
      <protection locked="0"/>
    </xf>
    <xf numFmtId="0" fontId="0" fillId="0" borderId="72" xfId="0" applyFont="1" applyFill="1" applyBorder="1" applyAlignment="1" applyProtection="1">
      <alignment horizontal="center" vertical="center" textRotation="90" wrapText="1"/>
      <protection locked="0"/>
    </xf>
    <xf numFmtId="0" fontId="0" fillId="0" borderId="51" xfId="0" applyFont="1" applyFill="1" applyBorder="1" applyAlignment="1" applyProtection="1">
      <alignment horizontal="center" vertical="center" textRotation="90" wrapText="1"/>
      <protection locked="0"/>
    </xf>
    <xf numFmtId="0" fontId="24" fillId="25" borderId="70" xfId="0" applyFont="1" applyFill="1" applyBorder="1" applyAlignment="1" applyProtection="1">
      <alignment horizontal="center"/>
      <protection locked="0"/>
    </xf>
    <xf numFmtId="0" fontId="27" fillId="24" borderId="73" xfId="48" applyFont="1" applyFill="1" applyBorder="1" applyAlignment="1" applyProtection="1">
      <alignment horizontal="center" vertical="center" wrapText="1"/>
      <protection hidden="1" locked="0"/>
    </xf>
    <xf numFmtId="0" fontId="27" fillId="24" borderId="74" xfId="48" applyFont="1" applyFill="1" applyBorder="1" applyAlignment="1" applyProtection="1">
      <alignment horizontal="center" vertical="center" wrapText="1"/>
      <protection hidden="1" locked="0"/>
    </xf>
    <xf numFmtId="0" fontId="27" fillId="24" borderId="17" xfId="48" applyFont="1" applyFill="1" applyBorder="1" applyAlignment="1" applyProtection="1">
      <alignment horizontal="center" vertical="center" wrapText="1"/>
      <protection hidden="1" locked="0"/>
    </xf>
    <xf numFmtId="0" fontId="23" fillId="24" borderId="33" xfId="0" applyFont="1" applyFill="1" applyBorder="1" applyAlignment="1" applyProtection="1">
      <alignment horizontal="center" vertical="center" wrapText="1"/>
      <protection hidden="1" locked="0"/>
    </xf>
    <xf numFmtId="0" fontId="23" fillId="24" borderId="19" xfId="0" applyFont="1" applyFill="1" applyBorder="1" applyAlignment="1" applyProtection="1">
      <alignment horizontal="center" vertical="center" wrapText="1"/>
      <protection hidden="1" locked="0"/>
    </xf>
    <xf numFmtId="0" fontId="31" fillId="24" borderId="33" xfId="0" applyFont="1" applyFill="1" applyBorder="1" applyAlignment="1" applyProtection="1">
      <alignment horizontal="center" vertical="center" wrapText="1"/>
      <protection hidden="1" locked="0"/>
    </xf>
    <xf numFmtId="0" fontId="31" fillId="24" borderId="19" xfId="0" applyFont="1" applyFill="1" applyBorder="1" applyAlignment="1" applyProtection="1">
      <alignment horizontal="center" vertical="center" wrapText="1"/>
      <protection hidden="1" locked="0"/>
    </xf>
    <xf numFmtId="0" fontId="24" fillId="26" borderId="71" xfId="0" applyFont="1" applyFill="1" applyBorder="1" applyAlignment="1" applyProtection="1">
      <alignment horizontal="center" vertical="center" textRotation="90" wrapText="1"/>
      <protection locked="0"/>
    </xf>
    <xf numFmtId="0" fontId="24" fillId="26" borderId="72" xfId="0" applyFont="1" applyFill="1" applyBorder="1" applyAlignment="1" applyProtection="1">
      <alignment horizontal="center" vertical="center" textRotation="90" wrapText="1"/>
      <protection locked="0"/>
    </xf>
    <xf numFmtId="0" fontId="24" fillId="26" borderId="59" xfId="0" applyFont="1" applyFill="1" applyBorder="1" applyAlignment="1" applyProtection="1">
      <alignment horizontal="center" vertical="center" textRotation="90" wrapText="1"/>
      <protection locked="0"/>
    </xf>
    <xf numFmtId="0" fontId="24" fillId="0" borderId="72" xfId="0" applyFont="1" applyBorder="1" applyAlignment="1" applyProtection="1">
      <alignment horizontal="center" vertical="center" textRotation="90" wrapText="1"/>
      <protection locked="0"/>
    </xf>
    <xf numFmtId="0" fontId="24" fillId="0" borderId="51" xfId="0" applyFont="1" applyBorder="1" applyAlignment="1" applyProtection="1">
      <alignment horizontal="center" vertical="center" textRotation="90" wrapText="1"/>
      <protection locked="0"/>
    </xf>
    <xf numFmtId="4" fontId="23" fillId="3" borderId="46" xfId="0" applyNumberFormat="1" applyFont="1" applyFill="1" applyBorder="1" applyAlignment="1" applyProtection="1">
      <alignment horizontal="center" vertical="center" wrapText="1"/>
      <protection hidden="1"/>
    </xf>
    <xf numFmtId="4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71" xfId="0" applyFont="1" applyBorder="1" applyAlignment="1" applyProtection="1">
      <alignment horizontal="center" vertical="center" textRotation="90" wrapText="1"/>
      <protection locked="0"/>
    </xf>
    <xf numFmtId="0" fontId="23" fillId="24" borderId="71" xfId="0" applyFont="1" applyFill="1" applyBorder="1" applyAlignment="1" applyProtection="1">
      <alignment horizontal="center" vertical="center" wrapText="1"/>
      <protection hidden="1" locked="0"/>
    </xf>
    <xf numFmtId="0" fontId="23" fillId="24" borderId="72" xfId="0" applyFont="1" applyFill="1" applyBorder="1" applyAlignment="1" applyProtection="1">
      <alignment horizontal="center" vertical="center" wrapText="1"/>
      <protection hidden="1" locked="0"/>
    </xf>
    <xf numFmtId="0" fontId="23" fillId="24" borderId="59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24" borderId="75" xfId="0" applyFont="1" applyFill="1" applyBorder="1" applyAlignment="1" applyProtection="1">
      <alignment horizontal="center" vertical="center" wrapText="1"/>
      <protection locked="0"/>
    </xf>
    <xf numFmtId="0" fontId="0" fillId="24" borderId="76" xfId="0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56" xfId="0" applyFont="1" applyFill="1" applyBorder="1" applyAlignment="1" applyProtection="1">
      <alignment horizontal="center" vertical="center"/>
      <protection hidden="1" locked="0"/>
    </xf>
    <xf numFmtId="0" fontId="23" fillId="24" borderId="77" xfId="0" applyFont="1" applyFill="1" applyBorder="1" applyAlignment="1" applyProtection="1">
      <alignment horizontal="center" vertical="center"/>
      <protection hidden="1" locked="0"/>
    </xf>
    <xf numFmtId="0" fontId="23" fillId="24" borderId="60" xfId="0" applyFont="1" applyFill="1" applyBorder="1" applyAlignment="1" applyProtection="1">
      <alignment horizontal="center" vertical="center"/>
      <protection hidden="1" locked="0"/>
    </xf>
    <xf numFmtId="0" fontId="0" fillId="24" borderId="78" xfId="0" applyFont="1" applyFill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23" fillId="24" borderId="63" xfId="0" applyFont="1" applyFill="1" applyBorder="1" applyAlignment="1" applyProtection="1">
      <alignment horizontal="center" vertical="center" wrapText="1"/>
      <protection hidden="1" locked="0"/>
    </xf>
    <xf numFmtId="0" fontId="23" fillId="24" borderId="45" xfId="0" applyFont="1" applyFill="1" applyBorder="1" applyAlignment="1" applyProtection="1">
      <alignment horizontal="center" vertical="center" wrapText="1"/>
      <protection hidden="1" locked="0"/>
    </xf>
    <xf numFmtId="0" fontId="23" fillId="24" borderId="20" xfId="0" applyFont="1" applyFill="1" applyBorder="1" applyAlignment="1" applyProtection="1">
      <alignment horizontal="center" vertical="center" wrapText="1"/>
      <protection hidden="1" locked="0"/>
    </xf>
    <xf numFmtId="0" fontId="27" fillId="0" borderId="42" xfId="0" applyFont="1" applyFill="1" applyBorder="1" applyAlignment="1" applyProtection="1">
      <alignment horizontal="center"/>
      <protection hidden="1" locked="0"/>
    </xf>
    <xf numFmtId="0" fontId="27" fillId="0" borderId="62" xfId="0" applyFont="1" applyFill="1" applyBorder="1" applyAlignment="1" applyProtection="1">
      <alignment horizontal="center"/>
      <protection hidden="1" locked="0"/>
    </xf>
    <xf numFmtId="0" fontId="27" fillId="0" borderId="38" xfId="0" applyFont="1" applyFill="1" applyBorder="1" applyAlignment="1" applyProtection="1">
      <alignment horizontal="center"/>
      <protection hidden="1" locked="0"/>
    </xf>
    <xf numFmtId="0" fontId="0" fillId="0" borderId="46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9" fontId="29" fillId="17" borderId="42" xfId="0" applyNumberFormat="1" applyFont="1" applyFill="1" applyBorder="1" applyAlignment="1" applyProtection="1">
      <alignment horizontal="center"/>
      <protection hidden="1" locked="0"/>
    </xf>
    <xf numFmtId="0" fontId="30" fillId="0" borderId="62" xfId="0" applyFont="1" applyBorder="1" applyAlignment="1">
      <alignment/>
    </xf>
    <xf numFmtId="0" fontId="30" fillId="0" borderId="38" xfId="0" applyFont="1" applyBorder="1" applyAlignment="1">
      <alignment/>
    </xf>
    <xf numFmtId="0" fontId="23" fillId="24" borderId="78" xfId="0" applyFont="1" applyFill="1" applyBorder="1" applyAlignment="1" applyProtection="1">
      <alignment horizontal="center" vertical="center" wrapText="1"/>
      <protection hidden="1" locked="0"/>
    </xf>
    <xf numFmtId="0" fontId="23" fillId="24" borderId="32" xfId="0" applyFont="1" applyFill="1" applyBorder="1" applyAlignment="1" applyProtection="1">
      <alignment horizontal="center" vertical="center" wrapText="1"/>
      <protection hidden="1" locked="0"/>
    </xf>
    <xf numFmtId="0" fontId="23" fillId="24" borderId="44" xfId="0" applyFont="1" applyFill="1" applyBorder="1" applyAlignment="1" applyProtection="1">
      <alignment horizontal="center" vertical="center" wrapText="1"/>
      <protection hidden="1" locked="0"/>
    </xf>
    <xf numFmtId="0" fontId="23" fillId="24" borderId="47" xfId="0" applyFont="1" applyFill="1" applyBorder="1" applyAlignment="1" applyProtection="1">
      <alignment horizontal="center" vertical="center" wrapText="1"/>
      <protection hidden="1" locked="0"/>
    </xf>
    <xf numFmtId="0" fontId="23" fillId="24" borderId="48" xfId="0" applyFont="1" applyFill="1" applyBorder="1" applyAlignment="1" applyProtection="1">
      <alignment horizontal="center" vertical="center" wrapText="1"/>
      <protection hidden="1" locked="0"/>
    </xf>
    <xf numFmtId="0" fontId="23" fillId="24" borderId="67" xfId="0" applyFont="1" applyFill="1" applyBorder="1" applyAlignment="1" applyProtection="1">
      <alignment horizontal="center" vertical="center" wrapText="1"/>
      <protection hidden="1" locked="0"/>
    </xf>
    <xf numFmtId="0" fontId="23" fillId="24" borderId="28" xfId="0" applyFont="1" applyFill="1" applyBorder="1" applyAlignment="1" applyProtection="1">
      <alignment horizontal="center" vertical="center" wrapText="1"/>
      <protection hidden="1" locked="0"/>
    </xf>
    <xf numFmtId="0" fontId="23" fillId="24" borderId="68" xfId="0" applyFont="1" applyFill="1" applyBorder="1" applyAlignment="1" applyProtection="1">
      <alignment horizontal="center" vertical="center" wrapText="1"/>
      <protection hidden="1" locked="0"/>
    </xf>
    <xf numFmtId="4" fontId="23" fillId="3" borderId="10" xfId="0" applyNumberFormat="1" applyFont="1" applyFill="1" applyBorder="1" applyAlignment="1" applyProtection="1">
      <alignment horizontal="center" vertical="center" wrapText="1"/>
      <protection hidden="1"/>
    </xf>
    <xf numFmtId="4" fontId="23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24" fillId="24" borderId="69" xfId="0" applyFont="1" applyFill="1" applyBorder="1" applyAlignment="1">
      <alignment horizontal="left"/>
    </xf>
    <xf numFmtId="0" fontId="24" fillId="24" borderId="60" xfId="0" applyFont="1" applyFill="1" applyBorder="1" applyAlignment="1">
      <alignment horizontal="left"/>
    </xf>
    <xf numFmtId="0" fontId="0" fillId="24" borderId="65" xfId="0" applyFont="1" applyFill="1" applyBorder="1" applyAlignment="1">
      <alignment horizontal="left" wrapText="1"/>
    </xf>
    <xf numFmtId="0" fontId="0" fillId="24" borderId="39" xfId="0" applyFont="1" applyFill="1" applyBorder="1" applyAlignment="1">
      <alignment horizontal="left" wrapText="1"/>
    </xf>
    <xf numFmtId="0" fontId="0" fillId="24" borderId="49" xfId="0" applyFont="1" applyFill="1" applyBorder="1" applyAlignment="1">
      <alignment horizontal="left" wrapText="1"/>
    </xf>
    <xf numFmtId="0" fontId="0" fillId="24" borderId="79" xfId="0" applyFont="1" applyFill="1" applyBorder="1" applyAlignment="1">
      <alignment horizontal="left" wrapText="1"/>
    </xf>
    <xf numFmtId="0" fontId="0" fillId="24" borderId="51" xfId="0" applyFont="1" applyFill="1" applyBorder="1" applyAlignment="1">
      <alignment horizontal="left" wrapText="1"/>
    </xf>
    <xf numFmtId="0" fontId="0" fillId="24" borderId="80" xfId="0" applyFont="1" applyFill="1" applyBorder="1" applyAlignment="1">
      <alignment horizontal="left" wrapText="1"/>
    </xf>
    <xf numFmtId="0" fontId="0" fillId="0" borderId="66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5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14" fontId="0" fillId="0" borderId="81" xfId="0" applyNumberFormat="1" applyFont="1" applyFill="1" applyBorder="1" applyAlignment="1">
      <alignment horizontal="center"/>
    </xf>
    <xf numFmtId="14" fontId="0" fillId="0" borderId="82" xfId="0" applyNumberFormat="1" applyFont="1" applyFill="1" applyBorder="1" applyAlignment="1">
      <alignment horizontal="center"/>
    </xf>
    <xf numFmtId="14" fontId="0" fillId="0" borderId="83" xfId="0" applyNumberFormat="1" applyFont="1" applyFill="1" applyBorder="1" applyAlignment="1">
      <alignment horizontal="center"/>
    </xf>
    <xf numFmtId="0" fontId="23" fillId="24" borderId="12" xfId="0" applyFont="1" applyFill="1" applyBorder="1" applyAlignment="1" applyProtection="1">
      <alignment horizontal="left"/>
      <protection hidden="1" locked="0"/>
    </xf>
    <xf numFmtId="0" fontId="23" fillId="24" borderId="15" xfId="0" applyFont="1" applyFill="1" applyBorder="1" applyAlignment="1" applyProtection="1">
      <alignment horizontal="left"/>
      <protection hidden="1" locked="0"/>
    </xf>
    <xf numFmtId="0" fontId="24" fillId="18" borderId="81" xfId="0" applyFont="1" applyFill="1" applyBorder="1" applyAlignment="1" applyProtection="1">
      <alignment horizontal="left"/>
      <protection locked="0"/>
    </xf>
    <xf numFmtId="0" fontId="24" fillId="18" borderId="83" xfId="0" applyFont="1" applyFill="1" applyBorder="1" applyAlignment="1" applyProtection="1">
      <alignment horizontal="left"/>
      <protection locked="0"/>
    </xf>
    <xf numFmtId="0" fontId="27" fillId="24" borderId="84" xfId="0" applyFont="1" applyFill="1" applyBorder="1" applyAlignment="1" applyProtection="1">
      <alignment horizontal="center"/>
      <protection hidden="1" locked="0"/>
    </xf>
    <xf numFmtId="0" fontId="27" fillId="24" borderId="83" xfId="0" applyFont="1" applyFill="1" applyBorder="1" applyAlignment="1" applyProtection="1">
      <alignment horizontal="center"/>
      <protection hidden="1" locked="0"/>
    </xf>
    <xf numFmtId="0" fontId="0" fillId="18" borderId="84" xfId="0" applyFont="1" applyFill="1" applyBorder="1" applyAlignment="1">
      <alignment horizontal="left"/>
    </xf>
    <xf numFmtId="0" fontId="0" fillId="18" borderId="82" xfId="0" applyFont="1" applyFill="1" applyBorder="1" applyAlignment="1">
      <alignment horizontal="left"/>
    </xf>
    <xf numFmtId="0" fontId="0" fillId="18" borderId="83" xfId="0" applyFont="1" applyFill="1" applyBorder="1" applyAlignment="1">
      <alignment horizontal="left"/>
    </xf>
    <xf numFmtId="0" fontId="23" fillId="24" borderId="11" xfId="0" applyFont="1" applyFill="1" applyBorder="1" applyAlignment="1" applyProtection="1">
      <alignment horizontal="left"/>
      <protection hidden="1" locked="0"/>
    </xf>
    <xf numFmtId="0" fontId="23" fillId="24" borderId="46" xfId="0" applyFont="1" applyFill="1" applyBorder="1" applyAlignment="1" applyProtection="1">
      <alignment horizontal="left"/>
      <protection hidden="1" locked="0"/>
    </xf>
    <xf numFmtId="0" fontId="24" fillId="18" borderId="56" xfId="0" applyFont="1" applyFill="1" applyBorder="1" applyAlignment="1" applyProtection="1">
      <alignment horizontal="left"/>
      <protection locked="0"/>
    </xf>
    <xf numFmtId="0" fontId="24" fillId="18" borderId="61" xfId="0" applyFont="1" applyFill="1" applyBorder="1" applyAlignment="1" applyProtection="1">
      <alignment horizontal="left"/>
      <protection locked="0"/>
    </xf>
    <xf numFmtId="0" fontId="27" fillId="24" borderId="69" xfId="0" applyFont="1" applyFill="1" applyBorder="1" applyAlignment="1" applyProtection="1">
      <alignment horizontal="center"/>
      <protection hidden="1" locked="0"/>
    </xf>
    <xf numFmtId="0" fontId="27" fillId="24" borderId="61" xfId="0" applyFont="1" applyFill="1" applyBorder="1" applyAlignment="1" applyProtection="1">
      <alignment horizontal="center"/>
      <protection hidden="1" locked="0"/>
    </xf>
    <xf numFmtId="0" fontId="0" fillId="18" borderId="69" xfId="0" applyFont="1" applyFill="1" applyBorder="1" applyAlignment="1">
      <alignment horizontal="left"/>
    </xf>
    <xf numFmtId="0" fontId="0" fillId="18" borderId="77" xfId="0" applyFont="1" applyFill="1" applyBorder="1" applyAlignment="1">
      <alignment horizontal="left"/>
    </xf>
    <xf numFmtId="0" fontId="0" fillId="18" borderId="61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tabSelected="1" zoomScale="75" zoomScaleNormal="75" zoomScaleSheetLayoutView="75" workbookViewId="0" topLeftCell="J1">
      <selection activeCell="W4" sqref="W4"/>
    </sheetView>
  </sheetViews>
  <sheetFormatPr defaultColWidth="9.140625" defaultRowHeight="12.75"/>
  <cols>
    <col min="1" max="1" width="7.140625" style="7" customWidth="1"/>
    <col min="2" max="2" width="12.57421875" style="7" customWidth="1"/>
    <col min="3" max="3" width="44.00390625" style="7" bestFit="1" customWidth="1"/>
    <col min="4" max="4" width="17.421875" style="7" customWidth="1"/>
    <col min="5" max="5" width="56.57421875" style="7" bestFit="1" customWidth="1"/>
    <col min="6" max="6" width="11.57421875" style="7" customWidth="1"/>
    <col min="7" max="7" width="15.28125" style="7" customWidth="1"/>
    <col min="8" max="8" width="13.7109375" style="7" customWidth="1"/>
    <col min="9" max="9" width="35.140625" style="7" bestFit="1" customWidth="1"/>
    <col min="10" max="10" width="12.57421875" style="7" customWidth="1"/>
    <col min="11" max="11" width="13.7109375" style="7" customWidth="1"/>
    <col min="12" max="12" width="11.421875" style="7" customWidth="1"/>
    <col min="13" max="13" width="8.7109375" style="7" customWidth="1"/>
    <col min="14" max="14" width="12.140625" style="7" customWidth="1"/>
    <col min="15" max="15" width="11.421875" style="7" customWidth="1"/>
    <col min="16" max="16" width="14.28125" style="7" customWidth="1"/>
    <col min="17" max="17" width="11.8515625" style="7" customWidth="1"/>
    <col min="18" max="18" width="14.57421875" style="7" customWidth="1"/>
    <col min="19" max="19" width="10.57421875" style="7" customWidth="1"/>
    <col min="20" max="20" width="16.421875" style="7" customWidth="1"/>
    <col min="21" max="21" width="14.421875" style="7" bestFit="1" customWidth="1"/>
    <col min="22" max="22" width="16.00390625" style="7" bestFit="1" customWidth="1"/>
    <col min="23" max="23" width="25.7109375" style="7" customWidth="1"/>
    <col min="24" max="24" width="15.57421875" style="7" bestFit="1" customWidth="1"/>
    <col min="25" max="26" width="9.28125" style="7" bestFit="1" customWidth="1"/>
    <col min="27" max="16384" width="9.140625" style="7" customWidth="1"/>
  </cols>
  <sheetData>
    <row r="1" spans="1:43" ht="18.75" thickBot="1">
      <c r="A1" s="1" t="s">
        <v>0</v>
      </c>
      <c r="B1" s="2"/>
      <c r="C1" s="2"/>
      <c r="D1" s="2"/>
      <c r="E1" s="3"/>
      <c r="F1" s="4"/>
      <c r="G1" s="4"/>
      <c r="H1" s="4"/>
      <c r="I1" s="218" t="s">
        <v>334</v>
      </c>
      <c r="J1" s="219"/>
      <c r="K1" s="220"/>
      <c r="L1" s="5"/>
      <c r="M1" s="4"/>
      <c r="N1" s="4"/>
      <c r="O1" s="4"/>
      <c r="P1" s="4"/>
      <c r="Q1" s="4"/>
      <c r="R1" s="6"/>
      <c r="S1" s="6"/>
      <c r="W1" s="177" t="s">
        <v>353</v>
      </c>
      <c r="AP1" t="s">
        <v>1</v>
      </c>
      <c r="AQ1" s="8" t="s">
        <v>2</v>
      </c>
    </row>
    <row r="2" spans="1:43" s="13" customFormat="1" ht="16.5" thickBot="1">
      <c r="A2" s="9"/>
      <c r="B2" s="9"/>
      <c r="C2" s="9"/>
      <c r="D2" s="9"/>
      <c r="E2" s="9"/>
      <c r="F2" s="10"/>
      <c r="G2" s="10"/>
      <c r="H2" s="10"/>
      <c r="I2" s="9"/>
      <c r="J2" s="9"/>
      <c r="K2" s="9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78" t="s">
        <v>335</v>
      </c>
      <c r="AP2"/>
      <c r="AQ2" s="8" t="s">
        <v>3</v>
      </c>
    </row>
    <row r="3" spans="1:43" s="13" customFormat="1" ht="15">
      <c r="A3" s="14"/>
      <c r="B3" s="357" t="s">
        <v>4</v>
      </c>
      <c r="C3" s="358"/>
      <c r="D3" s="358"/>
      <c r="E3" s="358"/>
      <c r="F3" s="359">
        <v>1</v>
      </c>
      <c r="G3" s="360"/>
      <c r="H3" s="361" t="s">
        <v>5</v>
      </c>
      <c r="I3" s="362"/>
      <c r="J3" s="363" t="s">
        <v>332</v>
      </c>
      <c r="K3" s="364"/>
      <c r="L3" s="364"/>
      <c r="M3" s="364"/>
      <c r="N3" s="364"/>
      <c r="O3" s="364"/>
      <c r="P3" s="364"/>
      <c r="Q3" s="365"/>
      <c r="R3" s="11"/>
      <c r="S3" s="11"/>
      <c r="T3" s="11"/>
      <c r="U3" s="11"/>
      <c r="V3" s="12"/>
      <c r="AP3" t="s">
        <v>6</v>
      </c>
      <c r="AQ3" s="8" t="s">
        <v>7</v>
      </c>
    </row>
    <row r="4" spans="1:43" s="13" customFormat="1" ht="15.75" thickBot="1">
      <c r="A4" s="9"/>
      <c r="B4" s="348" t="s">
        <v>8</v>
      </c>
      <c r="C4" s="349"/>
      <c r="D4" s="349"/>
      <c r="E4" s="349"/>
      <c r="F4" s="350" t="s">
        <v>331</v>
      </c>
      <c r="G4" s="351"/>
      <c r="H4" s="352" t="s">
        <v>9</v>
      </c>
      <c r="I4" s="353"/>
      <c r="J4" s="354" t="s">
        <v>333</v>
      </c>
      <c r="K4" s="355"/>
      <c r="L4" s="355"/>
      <c r="M4" s="355"/>
      <c r="N4" s="355"/>
      <c r="O4" s="355"/>
      <c r="P4" s="355"/>
      <c r="Q4" s="356"/>
      <c r="R4" s="11"/>
      <c r="S4" s="11"/>
      <c r="T4" s="11"/>
      <c r="U4" s="11"/>
      <c r="V4" s="12"/>
      <c r="AP4" t="s">
        <v>10</v>
      </c>
      <c r="AQ4" s="8" t="s">
        <v>11</v>
      </c>
    </row>
    <row r="5" spans="1:43" s="13" customFormat="1" ht="15.75" thickBot="1">
      <c r="A5" s="14"/>
      <c r="B5" s="14"/>
      <c r="C5" s="14"/>
      <c r="D5" s="14"/>
      <c r="E5" s="14"/>
      <c r="F5" s="10"/>
      <c r="G5" s="10"/>
      <c r="K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AP5" t="s">
        <v>12</v>
      </c>
      <c r="AQ5" s="8" t="s">
        <v>13</v>
      </c>
    </row>
    <row r="6" spans="1:43" s="13" customFormat="1" ht="15.75" thickBot="1">
      <c r="A6" s="14"/>
      <c r="B6" s="331" t="s">
        <v>14</v>
      </c>
      <c r="C6" s="332"/>
      <c r="D6" s="15" t="s">
        <v>15</v>
      </c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6"/>
      <c r="AP6" t="s">
        <v>16</v>
      </c>
      <c r="AQ6" s="8" t="s">
        <v>17</v>
      </c>
    </row>
    <row r="7" spans="1:43" s="13" customFormat="1" ht="15.75" customHeight="1">
      <c r="A7" s="14"/>
      <c r="B7" s="333" t="s">
        <v>18</v>
      </c>
      <c r="C7" s="334"/>
      <c r="D7" s="339" t="s">
        <v>19</v>
      </c>
      <c r="E7" s="10"/>
      <c r="F7" s="10"/>
      <c r="G7" s="10"/>
      <c r="H7" s="17" t="s">
        <v>20</v>
      </c>
      <c r="I7" s="342">
        <v>24.124</v>
      </c>
      <c r="J7" s="343"/>
      <c r="K7" s="344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AP7" t="s">
        <v>21</v>
      </c>
      <c r="AQ7" s="8" t="s">
        <v>22</v>
      </c>
    </row>
    <row r="8" spans="1:43" s="13" customFormat="1" ht="15.75" thickBot="1">
      <c r="A8" s="9"/>
      <c r="B8" s="335"/>
      <c r="C8" s="336"/>
      <c r="D8" s="340"/>
      <c r="E8" s="10"/>
      <c r="F8" s="10"/>
      <c r="G8" s="10"/>
      <c r="H8" s="18" t="s">
        <v>23</v>
      </c>
      <c r="I8" s="345">
        <v>40681</v>
      </c>
      <c r="J8" s="346"/>
      <c r="K8" s="347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AP8" t="s">
        <v>24</v>
      </c>
      <c r="AQ8" s="8" t="s">
        <v>25</v>
      </c>
    </row>
    <row r="9" spans="1:43" s="13" customFormat="1" ht="21.75" customHeight="1" thickBot="1">
      <c r="A9" s="9"/>
      <c r="B9" s="337"/>
      <c r="C9" s="338"/>
      <c r="D9" s="341"/>
      <c r="E9" s="10"/>
      <c r="F9" s="10"/>
      <c r="G9" s="10"/>
      <c r="H9" s="10"/>
      <c r="I9" s="9"/>
      <c r="J9" s="9"/>
      <c r="K9" s="9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AP9" t="s">
        <v>26</v>
      </c>
      <c r="AQ9" s="8" t="s">
        <v>27</v>
      </c>
    </row>
    <row r="10" spans="1:43" s="25" customFormat="1" ht="15.75" thickBot="1">
      <c r="A10" s="19"/>
      <c r="B10" s="19"/>
      <c r="C10" s="19"/>
      <c r="D10" s="19"/>
      <c r="E10" s="20"/>
      <c r="F10" s="21"/>
      <c r="G10" s="21"/>
      <c r="H10" s="21"/>
      <c r="I10" s="21"/>
      <c r="J10" s="20"/>
      <c r="K10" s="22"/>
      <c r="L10" s="23"/>
      <c r="M10" s="23"/>
      <c r="N10" s="23"/>
      <c r="O10" s="23"/>
      <c r="P10" s="23"/>
      <c r="Q10" s="23"/>
      <c r="R10" s="24"/>
      <c r="S10" s="24"/>
      <c r="T10" s="24"/>
      <c r="U10" s="24"/>
      <c r="AP10" t="s">
        <v>28</v>
      </c>
      <c r="AQ10" s="8" t="s">
        <v>29</v>
      </c>
    </row>
    <row r="11" spans="1:43" ht="13.5" customHeight="1" thickBot="1">
      <c r="A11" s="26"/>
      <c r="B11" s="313" t="s">
        <v>30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5"/>
      <c r="T11" s="318" t="s">
        <v>31</v>
      </c>
      <c r="U11" s="319"/>
      <c r="V11" s="319"/>
      <c r="W11" s="320"/>
      <c r="AP11" t="s">
        <v>32</v>
      </c>
      <c r="AQ11" s="8" t="s">
        <v>33</v>
      </c>
    </row>
    <row r="12" spans="1:43" ht="12.75" customHeight="1">
      <c r="A12" s="299"/>
      <c r="B12" s="301" t="s">
        <v>34</v>
      </c>
      <c r="C12" s="304" t="s">
        <v>35</v>
      </c>
      <c r="D12" s="305"/>
      <c r="E12" s="305"/>
      <c r="F12" s="306"/>
      <c r="G12" s="307" t="s">
        <v>36</v>
      </c>
      <c r="H12" s="321" t="s">
        <v>37</v>
      </c>
      <c r="I12" s="304" t="s">
        <v>38</v>
      </c>
      <c r="J12" s="306"/>
      <c r="K12" s="321" t="s">
        <v>39</v>
      </c>
      <c r="L12" s="321" t="s">
        <v>40</v>
      </c>
      <c r="M12" s="310" t="s">
        <v>41</v>
      </c>
      <c r="N12" s="323" t="s">
        <v>42</v>
      </c>
      <c r="O12" s="324"/>
      <c r="P12" s="324"/>
      <c r="Q12" s="325"/>
      <c r="R12" s="296" t="s">
        <v>43</v>
      </c>
      <c r="S12" s="281" t="s">
        <v>44</v>
      </c>
      <c r="T12" s="293" t="s">
        <v>45</v>
      </c>
      <c r="U12" s="316"/>
      <c r="V12" s="293" t="s">
        <v>46</v>
      </c>
      <c r="W12" s="329" t="s">
        <v>47</v>
      </c>
      <c r="AQ12" s="8" t="s">
        <v>48</v>
      </c>
    </row>
    <row r="13" spans="1:23" ht="12.75" customHeight="1">
      <c r="A13" s="300"/>
      <c r="B13" s="302"/>
      <c r="C13" s="284" t="s">
        <v>49</v>
      </c>
      <c r="D13" s="286" t="s">
        <v>50</v>
      </c>
      <c r="E13" s="284" t="s">
        <v>51</v>
      </c>
      <c r="F13" s="284" t="s">
        <v>52</v>
      </c>
      <c r="G13" s="308"/>
      <c r="H13" s="322"/>
      <c r="I13" s="284" t="s">
        <v>53</v>
      </c>
      <c r="J13" s="284" t="s">
        <v>54</v>
      </c>
      <c r="K13" s="322"/>
      <c r="L13" s="322"/>
      <c r="M13" s="311"/>
      <c r="N13" s="326"/>
      <c r="O13" s="327"/>
      <c r="P13" s="327"/>
      <c r="Q13" s="328"/>
      <c r="R13" s="297"/>
      <c r="S13" s="282"/>
      <c r="T13" s="317"/>
      <c r="U13" s="317"/>
      <c r="V13" s="294"/>
      <c r="W13" s="330"/>
    </row>
    <row r="14" spans="1:23" ht="51.75" customHeight="1" thickBot="1">
      <c r="A14" s="300"/>
      <c r="B14" s="303"/>
      <c r="C14" s="285"/>
      <c r="D14" s="287"/>
      <c r="E14" s="285"/>
      <c r="F14" s="285"/>
      <c r="G14" s="309"/>
      <c r="H14" s="285"/>
      <c r="I14" s="285"/>
      <c r="J14" s="285"/>
      <c r="K14" s="285"/>
      <c r="L14" s="285"/>
      <c r="M14" s="312"/>
      <c r="N14" s="28" t="s">
        <v>55</v>
      </c>
      <c r="O14" s="29" t="s">
        <v>56</v>
      </c>
      <c r="P14" s="30" t="s">
        <v>57</v>
      </c>
      <c r="Q14" s="30" t="s">
        <v>58</v>
      </c>
      <c r="R14" s="298"/>
      <c r="S14" s="283"/>
      <c r="T14" s="27" t="s">
        <v>59</v>
      </c>
      <c r="U14" s="27" t="s">
        <v>60</v>
      </c>
      <c r="V14" s="294"/>
      <c r="W14" s="330"/>
    </row>
    <row r="15" spans="1:23" ht="21" customHeight="1" thickBot="1">
      <c r="A15" s="31"/>
      <c r="B15" s="32">
        <v>1</v>
      </c>
      <c r="C15" s="33">
        <v>2</v>
      </c>
      <c r="D15" s="33">
        <v>3</v>
      </c>
      <c r="E15" s="32">
        <v>4</v>
      </c>
      <c r="F15" s="33">
        <v>5</v>
      </c>
      <c r="G15" s="33">
        <v>6</v>
      </c>
      <c r="H15" s="32">
        <v>7</v>
      </c>
      <c r="I15" s="33">
        <v>8</v>
      </c>
      <c r="J15" s="33">
        <v>9</v>
      </c>
      <c r="K15" s="32">
        <v>10</v>
      </c>
      <c r="L15" s="33">
        <v>11</v>
      </c>
      <c r="M15" s="34">
        <v>12</v>
      </c>
      <c r="N15" s="32">
        <v>13</v>
      </c>
      <c r="O15" s="33">
        <v>14</v>
      </c>
      <c r="P15" s="33">
        <v>15</v>
      </c>
      <c r="Q15" s="35" t="s">
        <v>61</v>
      </c>
      <c r="R15" s="33">
        <v>16</v>
      </c>
      <c r="S15" s="32">
        <v>17</v>
      </c>
      <c r="T15" s="33">
        <v>18</v>
      </c>
      <c r="U15" s="33">
        <v>19</v>
      </c>
      <c r="V15" s="32">
        <v>20</v>
      </c>
      <c r="W15" s="36">
        <v>21</v>
      </c>
    </row>
    <row r="16" spans="1:43" s="13" customFormat="1" ht="15" customHeight="1">
      <c r="A16" s="288" t="s">
        <v>329</v>
      </c>
      <c r="B16" s="37" t="s">
        <v>62</v>
      </c>
      <c r="C16" s="38" t="s">
        <v>63</v>
      </c>
      <c r="D16" s="39" t="s">
        <v>2</v>
      </c>
      <c r="E16" s="38" t="s">
        <v>64</v>
      </c>
      <c r="F16" s="40" t="s">
        <v>65</v>
      </c>
      <c r="G16" s="41"/>
      <c r="H16" s="40" t="s">
        <v>66</v>
      </c>
      <c r="I16" s="42" t="s">
        <v>67</v>
      </c>
      <c r="J16" s="43">
        <v>70890749</v>
      </c>
      <c r="K16" s="44">
        <v>40429</v>
      </c>
      <c r="L16" s="45">
        <v>40431</v>
      </c>
      <c r="M16" s="46" t="s">
        <v>59</v>
      </c>
      <c r="N16" s="47">
        <v>4101</v>
      </c>
      <c r="O16" s="48">
        <v>0</v>
      </c>
      <c r="P16" s="49">
        <f aca="true" t="shared" si="0" ref="P16:P28">IF($D$6="ANO",IF($D$7="NE",SUM(N16:O16),N16),SUM(N16:O16))</f>
        <v>4101</v>
      </c>
      <c r="Q16" s="48">
        <v>0</v>
      </c>
      <c r="R16" s="49">
        <f aca="true" t="shared" si="1" ref="R16:R28">ROUND(IF(M16="EUR",P16,(P16/$I$7)),2)</f>
        <v>170</v>
      </c>
      <c r="S16" s="50">
        <v>4</v>
      </c>
      <c r="T16" s="51"/>
      <c r="U16" s="51"/>
      <c r="V16" s="52">
        <f aca="true" t="shared" si="2" ref="V16:V28">ROUND(IF(M16="CZK",R16-(T16/$I$7),R16-U16),2)</f>
        <v>170</v>
      </c>
      <c r="W16" s="53"/>
      <c r="AQ16" s="7"/>
    </row>
    <row r="17" spans="1:43" ht="12.75" customHeight="1">
      <c r="A17" s="289"/>
      <c r="B17" s="37" t="s">
        <v>68</v>
      </c>
      <c r="C17" s="38" t="s">
        <v>69</v>
      </c>
      <c r="D17" s="39" t="s">
        <v>2</v>
      </c>
      <c r="E17" s="38" t="s">
        <v>64</v>
      </c>
      <c r="F17" s="40" t="s">
        <v>65</v>
      </c>
      <c r="G17" s="41"/>
      <c r="H17" s="40" t="s">
        <v>70</v>
      </c>
      <c r="I17" s="42" t="s">
        <v>67</v>
      </c>
      <c r="J17" s="43">
        <v>70890749</v>
      </c>
      <c r="K17" s="44">
        <v>40462</v>
      </c>
      <c r="L17" s="45">
        <v>40463</v>
      </c>
      <c r="M17" s="46" t="s">
        <v>59</v>
      </c>
      <c r="N17" s="47">
        <v>1260</v>
      </c>
      <c r="O17" s="48">
        <v>0</v>
      </c>
      <c r="P17" s="49">
        <f t="shared" si="0"/>
        <v>1260</v>
      </c>
      <c r="Q17" s="48">
        <v>0</v>
      </c>
      <c r="R17" s="49">
        <f t="shared" si="1"/>
        <v>52.23</v>
      </c>
      <c r="S17" s="50">
        <v>4</v>
      </c>
      <c r="T17" s="51"/>
      <c r="U17" s="51"/>
      <c r="V17" s="52">
        <f t="shared" si="2"/>
        <v>52.23</v>
      </c>
      <c r="W17" s="54"/>
      <c r="AQ17" s="13"/>
    </row>
    <row r="18" spans="1:23" ht="15">
      <c r="A18" s="289"/>
      <c r="B18" s="37" t="s">
        <v>71</v>
      </c>
      <c r="C18" s="38" t="s">
        <v>69</v>
      </c>
      <c r="D18" s="39" t="s">
        <v>2</v>
      </c>
      <c r="E18" s="38" t="s">
        <v>72</v>
      </c>
      <c r="F18" s="40" t="s">
        <v>65</v>
      </c>
      <c r="G18" s="41"/>
      <c r="H18" s="40" t="s">
        <v>73</v>
      </c>
      <c r="I18" s="42" t="s">
        <v>67</v>
      </c>
      <c r="J18" s="43">
        <v>70890749</v>
      </c>
      <c r="K18" s="44">
        <v>40465</v>
      </c>
      <c r="L18" s="45">
        <v>40465</v>
      </c>
      <c r="M18" s="46" t="s">
        <v>59</v>
      </c>
      <c r="N18" s="47">
        <v>13</v>
      </c>
      <c r="O18" s="55">
        <v>0</v>
      </c>
      <c r="P18" s="49">
        <f t="shared" si="0"/>
        <v>13</v>
      </c>
      <c r="Q18" s="48">
        <v>0</v>
      </c>
      <c r="R18" s="49">
        <f t="shared" si="1"/>
        <v>0.54</v>
      </c>
      <c r="S18" s="50">
        <v>4</v>
      </c>
      <c r="T18" s="51"/>
      <c r="U18" s="51"/>
      <c r="V18" s="52">
        <f t="shared" si="2"/>
        <v>0.54</v>
      </c>
      <c r="W18" s="54"/>
    </row>
    <row r="19" spans="1:23" ht="15">
      <c r="A19" s="289"/>
      <c r="B19" s="37" t="s">
        <v>74</v>
      </c>
      <c r="C19" s="38" t="s">
        <v>75</v>
      </c>
      <c r="D19" s="39" t="s">
        <v>2</v>
      </c>
      <c r="E19" s="38" t="s">
        <v>64</v>
      </c>
      <c r="F19" s="40" t="s">
        <v>65</v>
      </c>
      <c r="G19" s="41"/>
      <c r="H19" s="40" t="s">
        <v>76</v>
      </c>
      <c r="I19" s="42" t="s">
        <v>67</v>
      </c>
      <c r="J19" s="43">
        <v>70890749</v>
      </c>
      <c r="K19" s="44">
        <v>40490</v>
      </c>
      <c r="L19" s="45">
        <v>40493</v>
      </c>
      <c r="M19" s="46" t="s">
        <v>59</v>
      </c>
      <c r="N19" s="56">
        <v>22673</v>
      </c>
      <c r="O19" s="57">
        <v>0</v>
      </c>
      <c r="P19" s="49">
        <f t="shared" si="0"/>
        <v>22673</v>
      </c>
      <c r="Q19" s="48">
        <v>0</v>
      </c>
      <c r="R19" s="49">
        <f t="shared" si="1"/>
        <v>939.85</v>
      </c>
      <c r="S19" s="58">
        <v>5</v>
      </c>
      <c r="T19" s="51"/>
      <c r="U19" s="51"/>
      <c r="V19" s="52">
        <f t="shared" si="2"/>
        <v>939.85</v>
      </c>
      <c r="W19" s="54"/>
    </row>
    <row r="20" spans="1:23" ht="15">
      <c r="A20" s="289"/>
      <c r="B20" s="37" t="s">
        <v>77</v>
      </c>
      <c r="C20" s="38" t="s">
        <v>78</v>
      </c>
      <c r="D20" s="39" t="s">
        <v>2</v>
      </c>
      <c r="E20" s="38" t="s">
        <v>64</v>
      </c>
      <c r="F20" s="40" t="s">
        <v>65</v>
      </c>
      <c r="G20" s="41"/>
      <c r="H20" s="59" t="s">
        <v>79</v>
      </c>
      <c r="I20" s="42" t="s">
        <v>67</v>
      </c>
      <c r="J20" s="43">
        <v>70890749</v>
      </c>
      <c r="K20" s="44">
        <v>40520</v>
      </c>
      <c r="L20" s="45">
        <v>40522</v>
      </c>
      <c r="M20" s="46" t="s">
        <v>59</v>
      </c>
      <c r="N20" s="56">
        <v>20916</v>
      </c>
      <c r="O20" s="57">
        <v>0</v>
      </c>
      <c r="P20" s="49">
        <f t="shared" si="0"/>
        <v>20916</v>
      </c>
      <c r="Q20" s="48">
        <v>0</v>
      </c>
      <c r="R20" s="49">
        <f t="shared" si="1"/>
        <v>867.02</v>
      </c>
      <c r="S20" s="58">
        <v>5</v>
      </c>
      <c r="T20" s="51"/>
      <c r="U20" s="51"/>
      <c r="V20" s="52">
        <f t="shared" si="2"/>
        <v>867.02</v>
      </c>
      <c r="W20" s="54"/>
    </row>
    <row r="21" spans="1:23" ht="15">
      <c r="A21" s="289"/>
      <c r="B21" s="37" t="s">
        <v>80</v>
      </c>
      <c r="C21" s="38" t="s">
        <v>81</v>
      </c>
      <c r="D21" s="39" t="s">
        <v>2</v>
      </c>
      <c r="E21" s="38" t="s">
        <v>64</v>
      </c>
      <c r="F21" s="40" t="s">
        <v>65</v>
      </c>
      <c r="G21" s="175"/>
      <c r="H21" s="60" t="s">
        <v>82</v>
      </c>
      <c r="I21" s="42" t="s">
        <v>67</v>
      </c>
      <c r="J21" s="43">
        <v>70890749</v>
      </c>
      <c r="K21" s="44">
        <v>40553</v>
      </c>
      <c r="L21" s="45">
        <v>40555</v>
      </c>
      <c r="M21" s="46" t="s">
        <v>59</v>
      </c>
      <c r="N21" s="56">
        <v>21108</v>
      </c>
      <c r="O21" s="61">
        <v>0</v>
      </c>
      <c r="P21" s="49">
        <f t="shared" si="0"/>
        <v>21108</v>
      </c>
      <c r="Q21" s="48">
        <v>0</v>
      </c>
      <c r="R21" s="49">
        <f t="shared" si="1"/>
        <v>874.98</v>
      </c>
      <c r="S21" s="58">
        <v>5</v>
      </c>
      <c r="T21" s="51"/>
      <c r="U21" s="51"/>
      <c r="V21" s="52">
        <f t="shared" si="2"/>
        <v>874.98</v>
      </c>
      <c r="W21" s="54"/>
    </row>
    <row r="22" spans="1:23" ht="15">
      <c r="A22" s="289"/>
      <c r="B22" s="37" t="s">
        <v>83</v>
      </c>
      <c r="C22" s="38" t="s">
        <v>84</v>
      </c>
      <c r="D22" s="39" t="s">
        <v>2</v>
      </c>
      <c r="E22" s="38" t="s">
        <v>64</v>
      </c>
      <c r="F22" s="40" t="s">
        <v>65</v>
      </c>
      <c r="G22" s="175"/>
      <c r="H22" s="62" t="s">
        <v>85</v>
      </c>
      <c r="I22" s="42" t="s">
        <v>67</v>
      </c>
      <c r="J22" s="43">
        <v>70890749</v>
      </c>
      <c r="K22" s="44">
        <v>40584</v>
      </c>
      <c r="L22" s="45">
        <v>40585</v>
      </c>
      <c r="M22" s="46" t="s">
        <v>59</v>
      </c>
      <c r="N22" s="47">
        <v>20376</v>
      </c>
      <c r="O22" s="48">
        <v>0</v>
      </c>
      <c r="P22" s="49">
        <f t="shared" si="0"/>
        <v>20376</v>
      </c>
      <c r="Q22" s="48">
        <v>0</v>
      </c>
      <c r="R22" s="49">
        <f t="shared" si="1"/>
        <v>844.64</v>
      </c>
      <c r="S22" s="58">
        <v>5</v>
      </c>
      <c r="T22" s="51"/>
      <c r="U22" s="51"/>
      <c r="V22" s="52">
        <f t="shared" si="2"/>
        <v>844.64</v>
      </c>
      <c r="W22" s="54"/>
    </row>
    <row r="23" spans="1:23" ht="15">
      <c r="A23" s="289"/>
      <c r="B23" s="37" t="s">
        <v>86</v>
      </c>
      <c r="C23" s="38" t="s">
        <v>87</v>
      </c>
      <c r="D23" s="39" t="s">
        <v>2</v>
      </c>
      <c r="E23" s="38" t="s">
        <v>64</v>
      </c>
      <c r="F23" s="40" t="s">
        <v>65</v>
      </c>
      <c r="G23" s="175"/>
      <c r="H23" s="63" t="s">
        <v>88</v>
      </c>
      <c r="I23" s="42" t="s">
        <v>67</v>
      </c>
      <c r="J23" s="43">
        <v>70890749</v>
      </c>
      <c r="K23" s="44">
        <v>40644</v>
      </c>
      <c r="L23" s="45">
        <v>40612</v>
      </c>
      <c r="M23" s="46" t="s">
        <v>59</v>
      </c>
      <c r="N23" s="56">
        <v>22260</v>
      </c>
      <c r="O23" s="61">
        <v>0</v>
      </c>
      <c r="P23" s="49">
        <f t="shared" si="0"/>
        <v>22260</v>
      </c>
      <c r="Q23" s="48">
        <v>0</v>
      </c>
      <c r="R23" s="49">
        <f t="shared" si="1"/>
        <v>922.73</v>
      </c>
      <c r="S23" s="58">
        <v>7</v>
      </c>
      <c r="T23" s="51"/>
      <c r="U23" s="51"/>
      <c r="V23" s="52">
        <f t="shared" si="2"/>
        <v>922.73</v>
      </c>
      <c r="W23" s="54"/>
    </row>
    <row r="24" spans="1:23" ht="15">
      <c r="A24" s="289"/>
      <c r="B24" s="37" t="s">
        <v>89</v>
      </c>
      <c r="C24" s="38" t="s">
        <v>90</v>
      </c>
      <c r="D24" s="39" t="s">
        <v>2</v>
      </c>
      <c r="E24" s="38" t="s">
        <v>64</v>
      </c>
      <c r="F24" s="40" t="s">
        <v>65</v>
      </c>
      <c r="G24" s="175"/>
      <c r="H24" s="63" t="s">
        <v>91</v>
      </c>
      <c r="I24" s="42" t="s">
        <v>67</v>
      </c>
      <c r="J24" s="43">
        <v>70890749</v>
      </c>
      <c r="K24" s="44">
        <v>40673</v>
      </c>
      <c r="L24" s="45">
        <v>40645</v>
      </c>
      <c r="M24" s="46" t="s">
        <v>59</v>
      </c>
      <c r="N24" s="56">
        <v>22443</v>
      </c>
      <c r="O24" s="61">
        <v>0</v>
      </c>
      <c r="P24" s="49">
        <f t="shared" si="0"/>
        <v>22443</v>
      </c>
      <c r="Q24" s="48">
        <v>0</v>
      </c>
      <c r="R24" s="49">
        <f t="shared" si="1"/>
        <v>930.32</v>
      </c>
      <c r="S24" s="58">
        <v>7</v>
      </c>
      <c r="T24" s="51"/>
      <c r="U24" s="51"/>
      <c r="V24" s="52">
        <f t="shared" si="2"/>
        <v>930.32</v>
      </c>
      <c r="W24" s="54"/>
    </row>
    <row r="25" spans="1:23" ht="15">
      <c r="A25" s="289"/>
      <c r="B25" s="37" t="s">
        <v>338</v>
      </c>
      <c r="C25" s="38" t="s">
        <v>339</v>
      </c>
      <c r="D25" s="39" t="s">
        <v>2</v>
      </c>
      <c r="E25" s="42" t="s">
        <v>64</v>
      </c>
      <c r="F25" s="40" t="s">
        <v>65</v>
      </c>
      <c r="G25" s="175"/>
      <c r="H25" s="63" t="s">
        <v>340</v>
      </c>
      <c r="I25" s="42" t="s">
        <v>67</v>
      </c>
      <c r="J25" s="43">
        <v>70890749</v>
      </c>
      <c r="K25" s="44">
        <v>40673</v>
      </c>
      <c r="L25" s="45">
        <v>40674</v>
      </c>
      <c r="M25" s="46" t="s">
        <v>59</v>
      </c>
      <c r="N25" s="56">
        <v>22914</v>
      </c>
      <c r="O25" s="61">
        <v>0</v>
      </c>
      <c r="P25" s="49">
        <f t="shared" si="0"/>
        <v>22914</v>
      </c>
      <c r="Q25" s="48">
        <v>0</v>
      </c>
      <c r="R25" s="49">
        <f t="shared" si="1"/>
        <v>949.84</v>
      </c>
      <c r="S25" s="58">
        <v>7</v>
      </c>
      <c r="T25" s="51"/>
      <c r="U25" s="51"/>
      <c r="V25" s="52">
        <f t="shared" si="2"/>
        <v>949.84</v>
      </c>
      <c r="W25" s="54"/>
    </row>
    <row r="26" spans="1:23" ht="15">
      <c r="A26" s="289"/>
      <c r="B26" s="37" t="s">
        <v>92</v>
      </c>
      <c r="C26" s="38" t="s">
        <v>93</v>
      </c>
      <c r="D26" s="39" t="s">
        <v>11</v>
      </c>
      <c r="E26" s="60" t="s">
        <v>94</v>
      </c>
      <c r="F26" s="40" t="s">
        <v>65</v>
      </c>
      <c r="G26" s="63"/>
      <c r="H26" s="63" t="s">
        <v>73</v>
      </c>
      <c r="I26" s="42" t="s">
        <v>67</v>
      </c>
      <c r="J26" s="43">
        <v>70890749</v>
      </c>
      <c r="K26" s="44">
        <v>40519</v>
      </c>
      <c r="L26" s="45">
        <v>40522</v>
      </c>
      <c r="M26" s="46" t="s">
        <v>59</v>
      </c>
      <c r="N26" s="56">
        <v>4634</v>
      </c>
      <c r="O26" s="61">
        <v>0</v>
      </c>
      <c r="P26" s="49">
        <f t="shared" si="0"/>
        <v>4634</v>
      </c>
      <c r="Q26" s="48">
        <v>0</v>
      </c>
      <c r="R26" s="49">
        <f t="shared" si="1"/>
        <v>192.09</v>
      </c>
      <c r="S26" s="58">
        <v>53</v>
      </c>
      <c r="T26" s="51"/>
      <c r="U26" s="51"/>
      <c r="V26" s="52">
        <f t="shared" si="2"/>
        <v>192.09</v>
      </c>
      <c r="W26" s="54"/>
    </row>
    <row r="27" spans="1:23" ht="15">
      <c r="A27" s="289"/>
      <c r="B27" s="37" t="s">
        <v>95</v>
      </c>
      <c r="C27" s="38" t="s">
        <v>93</v>
      </c>
      <c r="D27" s="39" t="s">
        <v>11</v>
      </c>
      <c r="E27" s="60" t="s">
        <v>96</v>
      </c>
      <c r="F27" s="40" t="s">
        <v>65</v>
      </c>
      <c r="G27" s="63"/>
      <c r="H27" s="64" t="s">
        <v>97</v>
      </c>
      <c r="I27" s="42" t="s">
        <v>67</v>
      </c>
      <c r="J27" s="43">
        <v>70890749</v>
      </c>
      <c r="K27" s="44">
        <v>40638</v>
      </c>
      <c r="L27" s="45">
        <v>40640</v>
      </c>
      <c r="M27" s="46" t="s">
        <v>59</v>
      </c>
      <c r="N27" s="56">
        <v>3258</v>
      </c>
      <c r="O27" s="65">
        <v>0</v>
      </c>
      <c r="P27" s="49">
        <f t="shared" si="0"/>
        <v>3258</v>
      </c>
      <c r="Q27" s="48">
        <v>0</v>
      </c>
      <c r="R27" s="49">
        <f t="shared" si="1"/>
        <v>135.05</v>
      </c>
      <c r="S27" s="66">
        <v>39</v>
      </c>
      <c r="T27" s="51"/>
      <c r="U27" s="51"/>
      <c r="V27" s="52">
        <f t="shared" si="2"/>
        <v>135.05</v>
      </c>
      <c r="W27" s="67"/>
    </row>
    <row r="28" spans="1:23" ht="15.75" thickBot="1">
      <c r="A28" s="289"/>
      <c r="B28" s="37" t="s">
        <v>98</v>
      </c>
      <c r="C28" s="38" t="s">
        <v>93</v>
      </c>
      <c r="D28" s="39" t="s">
        <v>11</v>
      </c>
      <c r="E28" s="60" t="s">
        <v>99</v>
      </c>
      <c r="F28" s="40" t="s">
        <v>65</v>
      </c>
      <c r="G28" s="63"/>
      <c r="H28" s="64" t="s">
        <v>100</v>
      </c>
      <c r="I28" s="42" t="s">
        <v>67</v>
      </c>
      <c r="J28" s="43">
        <v>70890749</v>
      </c>
      <c r="K28" s="44">
        <v>40659</v>
      </c>
      <c r="L28" s="45">
        <v>40662</v>
      </c>
      <c r="M28" s="46" t="s">
        <v>59</v>
      </c>
      <c r="N28" s="56">
        <v>482</v>
      </c>
      <c r="O28" s="65">
        <v>0</v>
      </c>
      <c r="P28" s="49">
        <f t="shared" si="0"/>
        <v>482</v>
      </c>
      <c r="Q28" s="48">
        <v>0</v>
      </c>
      <c r="R28" s="49">
        <f t="shared" si="1"/>
        <v>19.98</v>
      </c>
      <c r="S28" s="66">
        <v>17</v>
      </c>
      <c r="T28" s="51"/>
      <c r="U28" s="51"/>
      <c r="V28" s="52">
        <f t="shared" si="2"/>
        <v>19.98</v>
      </c>
      <c r="W28" s="67"/>
    </row>
    <row r="29" spans="1:23" ht="13.5" thickBot="1">
      <c r="A29" s="290"/>
      <c r="B29" s="261" t="s">
        <v>101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80"/>
      <c r="Q29" s="68">
        <f aca="true" t="shared" si="3" ref="Q29:V29">SUM(Q16:Q27)</f>
        <v>0</v>
      </c>
      <c r="R29" s="69">
        <f t="shared" si="3"/>
        <v>6879.29</v>
      </c>
      <c r="S29" s="70">
        <f t="shared" si="3"/>
        <v>145</v>
      </c>
      <c r="T29" s="69">
        <f t="shared" si="3"/>
        <v>0</v>
      </c>
      <c r="U29" s="69">
        <f t="shared" si="3"/>
        <v>0</v>
      </c>
      <c r="V29" s="69">
        <f t="shared" si="3"/>
        <v>6879.29</v>
      </c>
      <c r="W29" s="71"/>
    </row>
    <row r="30" spans="1:23" ht="15">
      <c r="A30" s="291"/>
      <c r="B30" s="72" t="s">
        <v>102</v>
      </c>
      <c r="C30" s="73" t="s">
        <v>103</v>
      </c>
      <c r="D30" s="39" t="s">
        <v>17</v>
      </c>
      <c r="E30" s="74" t="s">
        <v>104</v>
      </c>
      <c r="F30" s="40" t="s">
        <v>65</v>
      </c>
      <c r="G30" s="77" t="s">
        <v>105</v>
      </c>
      <c r="H30" s="75" t="s">
        <v>106</v>
      </c>
      <c r="I30" s="76" t="s">
        <v>107</v>
      </c>
      <c r="J30" s="76" t="s">
        <v>108</v>
      </c>
      <c r="K30" s="45">
        <v>40550</v>
      </c>
      <c r="L30" s="45">
        <v>40584</v>
      </c>
      <c r="M30" s="46" t="s">
        <v>59</v>
      </c>
      <c r="N30" s="47">
        <v>72000</v>
      </c>
      <c r="O30" s="48">
        <v>14400</v>
      </c>
      <c r="P30" s="49">
        <f>IF($D$6="ANO",IF($D$7="NE",SUM(N30:O30),N30),SUM(N30:O30))</f>
        <v>86400</v>
      </c>
      <c r="Q30" s="48">
        <v>0</v>
      </c>
      <c r="R30" s="49">
        <f aca="true" t="shared" si="4" ref="R30:R65">ROUND(IF(M30="EUR",P30,(P30/$I$7)),2)</f>
        <v>3581.5</v>
      </c>
      <c r="S30" s="50">
        <v>5</v>
      </c>
      <c r="T30" s="51"/>
      <c r="U30" s="51"/>
      <c r="V30" s="52">
        <f aca="true" t="shared" si="5" ref="V30:V65">ROUND(IF(M30="CZK",R30-(T30/$I$7),R30-U30),2)</f>
        <v>3581.5</v>
      </c>
      <c r="W30" s="53"/>
    </row>
    <row r="31" spans="1:23" ht="15">
      <c r="A31" s="291"/>
      <c r="B31" s="72" t="s">
        <v>341</v>
      </c>
      <c r="C31" s="73" t="s">
        <v>342</v>
      </c>
      <c r="D31" s="39" t="s">
        <v>17</v>
      </c>
      <c r="E31" s="74" t="s">
        <v>343</v>
      </c>
      <c r="F31" s="40" t="s">
        <v>65</v>
      </c>
      <c r="G31" s="77" t="s">
        <v>347</v>
      </c>
      <c r="H31" s="75" t="s">
        <v>345</v>
      </c>
      <c r="I31" s="76" t="s">
        <v>346</v>
      </c>
      <c r="J31" s="76" t="s">
        <v>344</v>
      </c>
      <c r="K31" s="45">
        <v>40644</v>
      </c>
      <c r="L31" s="45">
        <v>40674</v>
      </c>
      <c r="M31" s="46" t="s">
        <v>59</v>
      </c>
      <c r="N31" s="47">
        <v>47916.67</v>
      </c>
      <c r="O31" s="48">
        <v>9583.33</v>
      </c>
      <c r="P31" s="49">
        <f>IF($D$6="ANO",IF($D$7="NE",SUM(N31:O31),N31),SUM(N31:O31))</f>
        <v>57500</v>
      </c>
      <c r="Q31" s="48">
        <v>0</v>
      </c>
      <c r="R31" s="49">
        <f t="shared" si="4"/>
        <v>2383.52</v>
      </c>
      <c r="S31" s="50">
        <v>9</v>
      </c>
      <c r="T31" s="51"/>
      <c r="U31" s="51"/>
      <c r="V31" s="52">
        <f t="shared" si="5"/>
        <v>2383.52</v>
      </c>
      <c r="W31" s="53"/>
    </row>
    <row r="32" spans="1:23" ht="15">
      <c r="A32" s="291"/>
      <c r="B32" s="72" t="s">
        <v>109</v>
      </c>
      <c r="C32" s="73" t="s">
        <v>110</v>
      </c>
      <c r="D32" s="39" t="s">
        <v>17</v>
      </c>
      <c r="E32" s="74" t="s">
        <v>104</v>
      </c>
      <c r="F32" s="40" t="s">
        <v>65</v>
      </c>
      <c r="G32" s="77" t="s">
        <v>111</v>
      </c>
      <c r="H32" s="75" t="s">
        <v>112</v>
      </c>
      <c r="I32" s="76" t="s">
        <v>113</v>
      </c>
      <c r="J32" s="76" t="s">
        <v>114</v>
      </c>
      <c r="K32" s="45">
        <v>40521</v>
      </c>
      <c r="L32" s="45">
        <v>40533</v>
      </c>
      <c r="M32" s="46" t="s">
        <v>59</v>
      </c>
      <c r="N32" s="47">
        <v>20350</v>
      </c>
      <c r="O32" s="48">
        <v>4070</v>
      </c>
      <c r="P32" s="49">
        <f>IF($D$6="ANO",IF($D$7="NE",SUM(N32:O32),N32),SUM(N32:O32))</f>
        <v>24420</v>
      </c>
      <c r="Q32" s="48">
        <v>0</v>
      </c>
      <c r="R32" s="49">
        <f t="shared" si="4"/>
        <v>1012.27</v>
      </c>
      <c r="S32" s="50">
        <v>6</v>
      </c>
      <c r="T32" s="51"/>
      <c r="U32" s="51"/>
      <c r="V32" s="52">
        <f t="shared" si="5"/>
        <v>1012.27</v>
      </c>
      <c r="W32" s="53"/>
    </row>
    <row r="33" spans="1:23" ht="15">
      <c r="A33" s="291"/>
      <c r="B33" s="72" t="s">
        <v>115</v>
      </c>
      <c r="C33" s="73" t="s">
        <v>116</v>
      </c>
      <c r="D33" s="39" t="s">
        <v>17</v>
      </c>
      <c r="E33" s="74" t="s">
        <v>104</v>
      </c>
      <c r="F33" s="40" t="s">
        <v>65</v>
      </c>
      <c r="G33" s="77" t="s">
        <v>117</v>
      </c>
      <c r="H33" s="77" t="s">
        <v>118</v>
      </c>
      <c r="I33" s="76" t="s">
        <v>119</v>
      </c>
      <c r="J33" s="78" t="s">
        <v>120</v>
      </c>
      <c r="K33" s="79">
        <v>40647</v>
      </c>
      <c r="L33" s="45">
        <v>40662</v>
      </c>
      <c r="M33" s="46" t="s">
        <v>59</v>
      </c>
      <c r="N33" s="47">
        <v>18236.66</v>
      </c>
      <c r="O33" s="48">
        <v>3647.34</v>
      </c>
      <c r="P33" s="49">
        <v>21884</v>
      </c>
      <c r="Q33" s="48">
        <v>0</v>
      </c>
      <c r="R33" s="49">
        <f t="shared" si="4"/>
        <v>907.15</v>
      </c>
      <c r="S33" s="50">
        <v>9</v>
      </c>
      <c r="T33" s="51"/>
      <c r="U33" s="51"/>
      <c r="V33" s="52">
        <f t="shared" si="5"/>
        <v>907.15</v>
      </c>
      <c r="W33" s="53"/>
    </row>
    <row r="34" spans="1:23" ht="15">
      <c r="A34" s="291"/>
      <c r="B34" s="72" t="s">
        <v>121</v>
      </c>
      <c r="C34" s="73" t="s">
        <v>122</v>
      </c>
      <c r="D34" s="39" t="s">
        <v>17</v>
      </c>
      <c r="E34" s="74" t="s">
        <v>104</v>
      </c>
      <c r="F34" s="40" t="s">
        <v>65</v>
      </c>
      <c r="G34" s="77" t="s">
        <v>123</v>
      </c>
      <c r="H34" s="75" t="s">
        <v>124</v>
      </c>
      <c r="I34" s="76" t="s">
        <v>113</v>
      </c>
      <c r="J34" s="76" t="s">
        <v>114</v>
      </c>
      <c r="K34" s="45">
        <v>40521</v>
      </c>
      <c r="L34" s="45">
        <v>40533</v>
      </c>
      <c r="M34" s="46" t="s">
        <v>59</v>
      </c>
      <c r="N34" s="47">
        <v>18220</v>
      </c>
      <c r="O34" s="48">
        <v>3644</v>
      </c>
      <c r="P34" s="49">
        <f aca="true" t="shared" si="6" ref="P34:P65">IF($D$6="ANO",IF($D$7="NE",SUM(N34:O34),N34),SUM(N34:O34))</f>
        <v>21864</v>
      </c>
      <c r="Q34" s="48">
        <v>0</v>
      </c>
      <c r="R34" s="49">
        <f t="shared" si="4"/>
        <v>906.32</v>
      </c>
      <c r="S34" s="50" t="s">
        <v>336</v>
      </c>
      <c r="T34" s="51"/>
      <c r="U34" s="51"/>
      <c r="V34" s="52">
        <f t="shared" si="5"/>
        <v>906.32</v>
      </c>
      <c r="W34" s="53"/>
    </row>
    <row r="35" spans="1:23" ht="15">
      <c r="A35" s="291"/>
      <c r="B35" s="72" t="s">
        <v>125</v>
      </c>
      <c r="C35" s="73" t="s">
        <v>126</v>
      </c>
      <c r="D35" s="39" t="s">
        <v>13</v>
      </c>
      <c r="E35" s="74" t="s">
        <v>127</v>
      </c>
      <c r="F35" s="40" t="s">
        <v>65</v>
      </c>
      <c r="G35" s="77" t="s">
        <v>128</v>
      </c>
      <c r="H35" s="75" t="s">
        <v>129</v>
      </c>
      <c r="I35" s="76" t="s">
        <v>130</v>
      </c>
      <c r="J35" s="76" t="s">
        <v>131</v>
      </c>
      <c r="K35" s="45">
        <v>40547</v>
      </c>
      <c r="L35" s="45">
        <v>40561</v>
      </c>
      <c r="M35" s="46" t="s">
        <v>59</v>
      </c>
      <c r="N35" s="47">
        <v>9000</v>
      </c>
      <c r="O35" s="48">
        <v>0</v>
      </c>
      <c r="P35" s="49">
        <f t="shared" si="6"/>
        <v>9000</v>
      </c>
      <c r="Q35" s="48">
        <v>0</v>
      </c>
      <c r="R35" s="49">
        <f t="shared" si="4"/>
        <v>373.07</v>
      </c>
      <c r="S35" s="50">
        <v>6</v>
      </c>
      <c r="T35" s="51"/>
      <c r="U35" s="51"/>
      <c r="V35" s="52">
        <f t="shared" si="5"/>
        <v>373.07</v>
      </c>
      <c r="W35" s="53"/>
    </row>
    <row r="36" spans="1:23" ht="15">
      <c r="A36" s="291"/>
      <c r="B36" s="72" t="s">
        <v>132</v>
      </c>
      <c r="C36" s="73" t="s">
        <v>126</v>
      </c>
      <c r="D36" s="39" t="s">
        <v>13</v>
      </c>
      <c r="E36" s="74" t="s">
        <v>133</v>
      </c>
      <c r="F36" s="40" t="s">
        <v>65</v>
      </c>
      <c r="G36" s="77" t="s">
        <v>134</v>
      </c>
      <c r="H36" s="75" t="s">
        <v>135</v>
      </c>
      <c r="I36" s="76" t="s">
        <v>130</v>
      </c>
      <c r="J36" s="76" t="s">
        <v>131</v>
      </c>
      <c r="K36" s="45">
        <v>40547</v>
      </c>
      <c r="L36" s="45">
        <v>40561</v>
      </c>
      <c r="M36" s="46" t="s">
        <v>59</v>
      </c>
      <c r="N36" s="47">
        <v>31500</v>
      </c>
      <c r="O36" s="48">
        <v>0</v>
      </c>
      <c r="P36" s="49">
        <f t="shared" si="6"/>
        <v>31500</v>
      </c>
      <c r="Q36" s="48">
        <v>0</v>
      </c>
      <c r="R36" s="49">
        <f t="shared" si="4"/>
        <v>1305.75</v>
      </c>
      <c r="S36" s="50">
        <v>6</v>
      </c>
      <c r="T36" s="51"/>
      <c r="U36" s="51"/>
      <c r="V36" s="52">
        <f t="shared" si="5"/>
        <v>1305.75</v>
      </c>
      <c r="W36" s="53"/>
    </row>
    <row r="37" spans="1:23" ht="15">
      <c r="A37" s="291"/>
      <c r="B37" s="72" t="s">
        <v>136</v>
      </c>
      <c r="C37" s="73" t="s">
        <v>126</v>
      </c>
      <c r="D37" s="39" t="s">
        <v>13</v>
      </c>
      <c r="E37" s="74" t="s">
        <v>137</v>
      </c>
      <c r="F37" s="40" t="s">
        <v>65</v>
      </c>
      <c r="G37" s="77" t="s">
        <v>138</v>
      </c>
      <c r="H37" s="75" t="s">
        <v>139</v>
      </c>
      <c r="I37" s="76" t="s">
        <v>130</v>
      </c>
      <c r="J37" s="76" t="s">
        <v>131</v>
      </c>
      <c r="K37" s="45">
        <v>40547</v>
      </c>
      <c r="L37" s="45">
        <v>40561</v>
      </c>
      <c r="M37" s="46" t="s">
        <v>59</v>
      </c>
      <c r="N37" s="47">
        <v>22500</v>
      </c>
      <c r="O37" s="48">
        <v>0</v>
      </c>
      <c r="P37" s="49">
        <f t="shared" si="6"/>
        <v>22500</v>
      </c>
      <c r="Q37" s="48">
        <v>0</v>
      </c>
      <c r="R37" s="49">
        <f t="shared" si="4"/>
        <v>932.68</v>
      </c>
      <c r="S37" s="50">
        <v>6</v>
      </c>
      <c r="T37" s="51"/>
      <c r="U37" s="51"/>
      <c r="V37" s="52">
        <f t="shared" si="5"/>
        <v>932.68</v>
      </c>
      <c r="W37" s="53"/>
    </row>
    <row r="38" spans="1:23" ht="15">
      <c r="A38" s="291"/>
      <c r="B38" s="72" t="s">
        <v>140</v>
      </c>
      <c r="C38" s="73" t="s">
        <v>126</v>
      </c>
      <c r="D38" s="39" t="s">
        <v>13</v>
      </c>
      <c r="E38" s="74" t="s">
        <v>127</v>
      </c>
      <c r="F38" s="40" t="s">
        <v>65</v>
      </c>
      <c r="G38" s="77" t="s">
        <v>141</v>
      </c>
      <c r="H38" s="77" t="s">
        <v>142</v>
      </c>
      <c r="I38" s="76" t="s">
        <v>130</v>
      </c>
      <c r="J38" s="76" t="s">
        <v>131</v>
      </c>
      <c r="K38" s="79">
        <v>40651</v>
      </c>
      <c r="L38" s="45">
        <v>40662</v>
      </c>
      <c r="M38" s="46" t="s">
        <v>59</v>
      </c>
      <c r="N38" s="47">
        <v>9000</v>
      </c>
      <c r="O38" s="48">
        <v>0</v>
      </c>
      <c r="P38" s="49">
        <f t="shared" si="6"/>
        <v>9000</v>
      </c>
      <c r="Q38" s="48">
        <v>0</v>
      </c>
      <c r="R38" s="49">
        <f t="shared" si="4"/>
        <v>373.07</v>
      </c>
      <c r="S38" s="50">
        <v>7</v>
      </c>
      <c r="T38" s="51"/>
      <c r="U38" s="51"/>
      <c r="V38" s="52">
        <f t="shared" si="5"/>
        <v>373.07</v>
      </c>
      <c r="W38" s="53"/>
    </row>
    <row r="39" spans="1:23" ht="15">
      <c r="A39" s="291"/>
      <c r="B39" s="72" t="s">
        <v>143</v>
      </c>
      <c r="C39" s="73" t="s">
        <v>126</v>
      </c>
      <c r="D39" s="39" t="s">
        <v>13</v>
      </c>
      <c r="E39" s="74" t="s">
        <v>144</v>
      </c>
      <c r="F39" s="40" t="s">
        <v>65</v>
      </c>
      <c r="G39" s="77" t="s">
        <v>145</v>
      </c>
      <c r="H39" s="77" t="s">
        <v>146</v>
      </c>
      <c r="I39" s="76" t="s">
        <v>130</v>
      </c>
      <c r="J39" s="76" t="s">
        <v>131</v>
      </c>
      <c r="K39" s="79">
        <v>40651</v>
      </c>
      <c r="L39" s="45">
        <v>40662</v>
      </c>
      <c r="M39" s="46" t="s">
        <v>59</v>
      </c>
      <c r="N39" s="47">
        <v>18000</v>
      </c>
      <c r="O39" s="48">
        <v>0</v>
      </c>
      <c r="P39" s="49">
        <f t="shared" si="6"/>
        <v>18000</v>
      </c>
      <c r="Q39" s="48">
        <v>0</v>
      </c>
      <c r="R39" s="49">
        <f t="shared" si="4"/>
        <v>746.14</v>
      </c>
      <c r="S39" s="50">
        <v>7</v>
      </c>
      <c r="T39" s="51"/>
      <c r="U39" s="51"/>
      <c r="V39" s="52">
        <f t="shared" si="5"/>
        <v>746.14</v>
      </c>
      <c r="W39" s="53"/>
    </row>
    <row r="40" spans="1:23" ht="15">
      <c r="A40" s="291"/>
      <c r="B40" s="72" t="s">
        <v>147</v>
      </c>
      <c r="C40" s="73" t="s">
        <v>148</v>
      </c>
      <c r="D40" s="39" t="s">
        <v>13</v>
      </c>
      <c r="E40" s="74" t="s">
        <v>149</v>
      </c>
      <c r="F40" s="40" t="s">
        <v>65</v>
      </c>
      <c r="G40" s="77" t="s">
        <v>150</v>
      </c>
      <c r="H40" s="75" t="s">
        <v>151</v>
      </c>
      <c r="I40" s="76" t="s">
        <v>152</v>
      </c>
      <c r="J40" s="76" t="s">
        <v>153</v>
      </c>
      <c r="K40" s="45">
        <v>40511</v>
      </c>
      <c r="L40" s="45">
        <v>40518</v>
      </c>
      <c r="M40" s="46" t="s">
        <v>59</v>
      </c>
      <c r="N40" s="47">
        <v>28120</v>
      </c>
      <c r="O40" s="48">
        <v>5624</v>
      </c>
      <c r="P40" s="49">
        <f t="shared" si="6"/>
        <v>33744</v>
      </c>
      <c r="Q40" s="48">
        <v>0</v>
      </c>
      <c r="R40" s="49">
        <f t="shared" si="4"/>
        <v>1398.77</v>
      </c>
      <c r="S40" s="50">
        <v>5</v>
      </c>
      <c r="T40" s="51"/>
      <c r="U40" s="51"/>
      <c r="V40" s="52">
        <f t="shared" si="5"/>
        <v>1398.77</v>
      </c>
      <c r="W40" s="53"/>
    </row>
    <row r="41" spans="1:23" ht="15">
      <c r="A41" s="291"/>
      <c r="B41" s="72" t="s">
        <v>154</v>
      </c>
      <c r="C41" s="73" t="s">
        <v>155</v>
      </c>
      <c r="D41" s="39" t="s">
        <v>13</v>
      </c>
      <c r="E41" s="74" t="s">
        <v>156</v>
      </c>
      <c r="F41" s="40" t="s">
        <v>65</v>
      </c>
      <c r="G41" s="77" t="s">
        <v>157</v>
      </c>
      <c r="H41" s="75" t="s">
        <v>158</v>
      </c>
      <c r="I41" s="76" t="s">
        <v>152</v>
      </c>
      <c r="J41" s="76" t="s">
        <v>153</v>
      </c>
      <c r="K41" s="45">
        <v>40455</v>
      </c>
      <c r="L41" s="45">
        <v>40462</v>
      </c>
      <c r="M41" s="46" t="s">
        <v>59</v>
      </c>
      <c r="N41" s="47">
        <v>4400</v>
      </c>
      <c r="O41" s="48">
        <v>880</v>
      </c>
      <c r="P41" s="49">
        <f t="shared" si="6"/>
        <v>5280</v>
      </c>
      <c r="Q41" s="48">
        <v>0</v>
      </c>
      <c r="R41" s="49">
        <f t="shared" si="4"/>
        <v>218.87</v>
      </c>
      <c r="S41" s="50">
        <v>5</v>
      </c>
      <c r="T41" s="51"/>
      <c r="U41" s="51"/>
      <c r="V41" s="52">
        <f t="shared" si="5"/>
        <v>218.87</v>
      </c>
      <c r="W41" s="53"/>
    </row>
    <row r="42" spans="1:23" ht="15">
      <c r="A42" s="291"/>
      <c r="B42" s="72" t="s">
        <v>159</v>
      </c>
      <c r="C42" s="73" t="s">
        <v>155</v>
      </c>
      <c r="D42" s="39" t="s">
        <v>13</v>
      </c>
      <c r="E42" s="74" t="s">
        <v>160</v>
      </c>
      <c r="F42" s="40" t="s">
        <v>65</v>
      </c>
      <c r="G42" s="77" t="s">
        <v>161</v>
      </c>
      <c r="H42" s="77" t="s">
        <v>162</v>
      </c>
      <c r="I42" s="76" t="s">
        <v>152</v>
      </c>
      <c r="J42" s="76" t="s">
        <v>153</v>
      </c>
      <c r="K42" s="79">
        <v>40616</v>
      </c>
      <c r="L42" s="45">
        <v>40645</v>
      </c>
      <c r="M42" s="46" t="s">
        <v>59</v>
      </c>
      <c r="N42" s="47">
        <v>4400</v>
      </c>
      <c r="O42" s="48">
        <v>880</v>
      </c>
      <c r="P42" s="49">
        <f t="shared" si="6"/>
        <v>5280</v>
      </c>
      <c r="Q42" s="48">
        <v>0</v>
      </c>
      <c r="R42" s="49">
        <f t="shared" si="4"/>
        <v>218.87</v>
      </c>
      <c r="S42" s="50">
        <v>7</v>
      </c>
      <c r="T42" s="51"/>
      <c r="U42" s="51"/>
      <c r="V42" s="52">
        <f t="shared" si="5"/>
        <v>218.87</v>
      </c>
      <c r="W42" s="53"/>
    </row>
    <row r="43" spans="1:23" ht="15">
      <c r="A43" s="291"/>
      <c r="B43" s="72" t="s">
        <v>163</v>
      </c>
      <c r="C43" s="73" t="s">
        <v>164</v>
      </c>
      <c r="D43" s="39" t="s">
        <v>13</v>
      </c>
      <c r="E43" s="74" t="s">
        <v>165</v>
      </c>
      <c r="F43" s="40" t="s">
        <v>65</v>
      </c>
      <c r="G43" s="77" t="s">
        <v>166</v>
      </c>
      <c r="H43" s="80" t="s">
        <v>167</v>
      </c>
      <c r="I43" s="76" t="s">
        <v>168</v>
      </c>
      <c r="J43" s="76" t="s">
        <v>169</v>
      </c>
      <c r="K43" s="45">
        <v>40422</v>
      </c>
      <c r="L43" s="45">
        <v>40443</v>
      </c>
      <c r="M43" s="46" t="s">
        <v>59</v>
      </c>
      <c r="N43" s="47">
        <v>1840</v>
      </c>
      <c r="O43" s="48">
        <v>368</v>
      </c>
      <c r="P43" s="49">
        <f t="shared" si="6"/>
        <v>2208</v>
      </c>
      <c r="Q43" s="48">
        <v>0</v>
      </c>
      <c r="R43" s="49">
        <f t="shared" si="4"/>
        <v>91.53</v>
      </c>
      <c r="S43" s="50">
        <v>5</v>
      </c>
      <c r="T43" s="51"/>
      <c r="U43" s="51"/>
      <c r="V43" s="52">
        <f t="shared" si="5"/>
        <v>91.53</v>
      </c>
      <c r="W43" s="53"/>
    </row>
    <row r="44" spans="1:23" ht="15">
      <c r="A44" s="291"/>
      <c r="B44" s="72" t="s">
        <v>170</v>
      </c>
      <c r="C44" s="73" t="s">
        <v>171</v>
      </c>
      <c r="D44" s="39" t="s">
        <v>13</v>
      </c>
      <c r="E44" s="74" t="s">
        <v>172</v>
      </c>
      <c r="F44" s="40" t="s">
        <v>65</v>
      </c>
      <c r="G44" s="77" t="s">
        <v>173</v>
      </c>
      <c r="H44" s="80" t="s">
        <v>174</v>
      </c>
      <c r="I44" s="76" t="s">
        <v>168</v>
      </c>
      <c r="J44" s="76" t="s">
        <v>169</v>
      </c>
      <c r="K44" s="45">
        <v>40574</v>
      </c>
      <c r="L44" s="45">
        <v>40591</v>
      </c>
      <c r="M44" s="46" t="s">
        <v>59</v>
      </c>
      <c r="N44" s="47">
        <v>4416</v>
      </c>
      <c r="O44" s="48">
        <v>883</v>
      </c>
      <c r="P44" s="49">
        <f t="shared" si="6"/>
        <v>5299</v>
      </c>
      <c r="Q44" s="48">
        <v>0</v>
      </c>
      <c r="R44" s="49">
        <f t="shared" si="4"/>
        <v>219.66</v>
      </c>
      <c r="S44" s="50">
        <v>5</v>
      </c>
      <c r="T44" s="51"/>
      <c r="U44" s="51"/>
      <c r="V44" s="52">
        <f t="shared" si="5"/>
        <v>219.66</v>
      </c>
      <c r="W44" s="53"/>
    </row>
    <row r="45" spans="1:23" ht="15">
      <c r="A45" s="291"/>
      <c r="B45" s="72" t="s">
        <v>175</v>
      </c>
      <c r="C45" s="73" t="s">
        <v>176</v>
      </c>
      <c r="D45" s="39" t="s">
        <v>13</v>
      </c>
      <c r="E45" s="74" t="s">
        <v>177</v>
      </c>
      <c r="F45" s="40" t="s">
        <v>65</v>
      </c>
      <c r="G45" s="77" t="s">
        <v>178</v>
      </c>
      <c r="H45" s="80" t="s">
        <v>179</v>
      </c>
      <c r="I45" s="76" t="s">
        <v>180</v>
      </c>
      <c r="J45" s="76" t="s">
        <v>181</v>
      </c>
      <c r="K45" s="45">
        <v>40451</v>
      </c>
      <c r="L45" s="45">
        <v>40465</v>
      </c>
      <c r="M45" s="46" t="s">
        <v>59</v>
      </c>
      <c r="N45" s="47">
        <v>1440</v>
      </c>
      <c r="O45" s="48">
        <v>0</v>
      </c>
      <c r="P45" s="49">
        <f t="shared" si="6"/>
        <v>1440</v>
      </c>
      <c r="Q45" s="48">
        <v>0</v>
      </c>
      <c r="R45" s="49">
        <f t="shared" si="4"/>
        <v>59.69</v>
      </c>
      <c r="S45" s="50">
        <v>9</v>
      </c>
      <c r="T45" s="51"/>
      <c r="U45" s="51"/>
      <c r="V45" s="52">
        <f t="shared" si="5"/>
        <v>59.69</v>
      </c>
      <c r="W45" s="53"/>
    </row>
    <row r="46" spans="1:23" ht="15">
      <c r="A46" s="291"/>
      <c r="B46" s="72" t="s">
        <v>182</v>
      </c>
      <c r="C46" s="73" t="s">
        <v>183</v>
      </c>
      <c r="D46" s="39" t="s">
        <v>13</v>
      </c>
      <c r="E46" s="74" t="s">
        <v>177</v>
      </c>
      <c r="F46" s="40" t="s">
        <v>65</v>
      </c>
      <c r="G46" s="77" t="s">
        <v>184</v>
      </c>
      <c r="H46" s="81" t="s">
        <v>185</v>
      </c>
      <c r="I46" s="76" t="s">
        <v>180</v>
      </c>
      <c r="J46" s="76" t="s">
        <v>181</v>
      </c>
      <c r="K46" s="45">
        <v>40481</v>
      </c>
      <c r="L46" s="45">
        <v>40497</v>
      </c>
      <c r="M46" s="46" t="s">
        <v>59</v>
      </c>
      <c r="N46" s="47">
        <v>2010</v>
      </c>
      <c r="O46" s="48">
        <v>0</v>
      </c>
      <c r="P46" s="49">
        <f t="shared" si="6"/>
        <v>2010</v>
      </c>
      <c r="Q46" s="48">
        <v>0</v>
      </c>
      <c r="R46" s="49">
        <f t="shared" si="4"/>
        <v>83.32</v>
      </c>
      <c r="S46" s="50">
        <v>9</v>
      </c>
      <c r="T46" s="51"/>
      <c r="U46" s="51"/>
      <c r="V46" s="52">
        <f t="shared" si="5"/>
        <v>83.32</v>
      </c>
      <c r="W46" s="53"/>
    </row>
    <row r="47" spans="1:23" ht="15">
      <c r="A47" s="291"/>
      <c r="B47" s="72" t="s">
        <v>186</v>
      </c>
      <c r="C47" s="73" t="s">
        <v>187</v>
      </c>
      <c r="D47" s="39" t="s">
        <v>13</v>
      </c>
      <c r="E47" s="74" t="s">
        <v>177</v>
      </c>
      <c r="F47" s="40" t="s">
        <v>65</v>
      </c>
      <c r="G47" s="77" t="s">
        <v>188</v>
      </c>
      <c r="H47" s="80" t="s">
        <v>112</v>
      </c>
      <c r="I47" s="76" t="s">
        <v>180</v>
      </c>
      <c r="J47" s="76" t="s">
        <v>181</v>
      </c>
      <c r="K47" s="45">
        <v>40512</v>
      </c>
      <c r="L47" s="45">
        <v>40532</v>
      </c>
      <c r="M47" s="46" t="s">
        <v>59</v>
      </c>
      <c r="N47" s="47">
        <v>1710</v>
      </c>
      <c r="O47" s="48">
        <v>0</v>
      </c>
      <c r="P47" s="49">
        <f t="shared" si="6"/>
        <v>1710</v>
      </c>
      <c r="Q47" s="48">
        <v>0</v>
      </c>
      <c r="R47" s="49">
        <f t="shared" si="4"/>
        <v>70.88</v>
      </c>
      <c r="S47" s="50">
        <v>6</v>
      </c>
      <c r="T47" s="51"/>
      <c r="U47" s="51"/>
      <c r="V47" s="52">
        <f t="shared" si="5"/>
        <v>70.88</v>
      </c>
      <c r="W47" s="53"/>
    </row>
    <row r="48" spans="1:23" ht="15">
      <c r="A48" s="291"/>
      <c r="B48" s="72" t="s">
        <v>189</v>
      </c>
      <c r="C48" s="73" t="s">
        <v>190</v>
      </c>
      <c r="D48" s="39" t="s">
        <v>13</v>
      </c>
      <c r="E48" s="74" t="s">
        <v>177</v>
      </c>
      <c r="F48" s="40" t="s">
        <v>65</v>
      </c>
      <c r="G48" s="77" t="s">
        <v>191</v>
      </c>
      <c r="H48" s="80" t="s">
        <v>192</v>
      </c>
      <c r="I48" s="76" t="s">
        <v>180</v>
      </c>
      <c r="J48" s="76" t="s">
        <v>181</v>
      </c>
      <c r="K48" s="45">
        <v>40534</v>
      </c>
      <c r="L48" s="45">
        <v>40562</v>
      </c>
      <c r="M48" s="46" t="s">
        <v>59</v>
      </c>
      <c r="N48" s="47">
        <v>1440</v>
      </c>
      <c r="O48" s="48">
        <v>0</v>
      </c>
      <c r="P48" s="49">
        <f t="shared" si="6"/>
        <v>1440</v>
      </c>
      <c r="Q48" s="48">
        <v>0</v>
      </c>
      <c r="R48" s="49">
        <f t="shared" si="4"/>
        <v>59.69</v>
      </c>
      <c r="S48" s="50">
        <v>6</v>
      </c>
      <c r="T48" s="51"/>
      <c r="U48" s="51"/>
      <c r="V48" s="52">
        <f t="shared" si="5"/>
        <v>59.69</v>
      </c>
      <c r="W48" s="53"/>
    </row>
    <row r="49" spans="1:23" ht="15">
      <c r="A49" s="291"/>
      <c r="B49" s="72" t="s">
        <v>193</v>
      </c>
      <c r="C49" s="73" t="s">
        <v>194</v>
      </c>
      <c r="D49" s="39" t="s">
        <v>13</v>
      </c>
      <c r="E49" s="74" t="s">
        <v>177</v>
      </c>
      <c r="F49" s="40" t="s">
        <v>65</v>
      </c>
      <c r="G49" s="77" t="s">
        <v>195</v>
      </c>
      <c r="H49" s="82" t="s">
        <v>196</v>
      </c>
      <c r="I49" s="76" t="s">
        <v>180</v>
      </c>
      <c r="J49" s="76" t="s">
        <v>181</v>
      </c>
      <c r="K49" s="45">
        <v>40574</v>
      </c>
      <c r="L49" s="45">
        <v>40591</v>
      </c>
      <c r="M49" s="46" t="s">
        <v>59</v>
      </c>
      <c r="N49" s="47">
        <v>2010</v>
      </c>
      <c r="O49" s="48">
        <v>0</v>
      </c>
      <c r="P49" s="49">
        <f t="shared" si="6"/>
        <v>2010</v>
      </c>
      <c r="Q49" s="48">
        <v>0</v>
      </c>
      <c r="R49" s="49">
        <f t="shared" si="4"/>
        <v>83.32</v>
      </c>
      <c r="S49" s="50">
        <v>6</v>
      </c>
      <c r="T49" s="51"/>
      <c r="U49" s="51"/>
      <c r="V49" s="52">
        <f t="shared" si="5"/>
        <v>83.32</v>
      </c>
      <c r="W49" s="53"/>
    </row>
    <row r="50" spans="1:23" ht="15">
      <c r="A50" s="291"/>
      <c r="B50" s="72" t="s">
        <v>197</v>
      </c>
      <c r="C50" s="73" t="s">
        <v>198</v>
      </c>
      <c r="D50" s="39" t="s">
        <v>13</v>
      </c>
      <c r="E50" s="74" t="s">
        <v>177</v>
      </c>
      <c r="F50" s="40" t="s">
        <v>65</v>
      </c>
      <c r="G50" s="77" t="s">
        <v>199</v>
      </c>
      <c r="H50" s="82" t="s">
        <v>200</v>
      </c>
      <c r="I50" s="76" t="s">
        <v>180</v>
      </c>
      <c r="J50" s="76" t="s">
        <v>181</v>
      </c>
      <c r="K50" s="79">
        <v>40633</v>
      </c>
      <c r="L50" s="79">
        <v>40618</v>
      </c>
      <c r="M50" s="46" t="s">
        <v>59</v>
      </c>
      <c r="N50" s="47">
        <v>2280</v>
      </c>
      <c r="O50" s="48">
        <v>0</v>
      </c>
      <c r="P50" s="49">
        <f t="shared" si="6"/>
        <v>2280</v>
      </c>
      <c r="Q50" s="48">
        <v>0</v>
      </c>
      <c r="R50" s="49">
        <f t="shared" si="4"/>
        <v>94.51</v>
      </c>
      <c r="S50" s="50">
        <v>6</v>
      </c>
      <c r="T50" s="51"/>
      <c r="U50" s="51"/>
      <c r="V50" s="52">
        <f t="shared" si="5"/>
        <v>94.51</v>
      </c>
      <c r="W50" s="53"/>
    </row>
    <row r="51" spans="1:23" ht="15">
      <c r="A51" s="291"/>
      <c r="B51" s="72" t="s">
        <v>201</v>
      </c>
      <c r="C51" s="73" t="s">
        <v>202</v>
      </c>
      <c r="D51" s="39" t="s">
        <v>13</v>
      </c>
      <c r="E51" s="74" t="s">
        <v>177</v>
      </c>
      <c r="F51" s="40" t="s">
        <v>65</v>
      </c>
      <c r="G51" s="77" t="s">
        <v>203</v>
      </c>
      <c r="H51" s="82" t="s">
        <v>204</v>
      </c>
      <c r="I51" s="76" t="s">
        <v>180</v>
      </c>
      <c r="J51" s="76" t="s">
        <v>181</v>
      </c>
      <c r="K51" s="79">
        <v>40598</v>
      </c>
      <c r="L51" s="79">
        <v>40652</v>
      </c>
      <c r="M51" s="46" t="s">
        <v>59</v>
      </c>
      <c r="N51" s="47">
        <v>2850</v>
      </c>
      <c r="O51" s="48">
        <v>0</v>
      </c>
      <c r="P51" s="49">
        <f t="shared" si="6"/>
        <v>2850</v>
      </c>
      <c r="Q51" s="48">
        <v>0</v>
      </c>
      <c r="R51" s="49">
        <f t="shared" si="4"/>
        <v>118.14</v>
      </c>
      <c r="S51" s="50">
        <v>7</v>
      </c>
      <c r="T51" s="51"/>
      <c r="U51" s="51"/>
      <c r="V51" s="52">
        <f t="shared" si="5"/>
        <v>118.14</v>
      </c>
      <c r="W51" s="53"/>
    </row>
    <row r="52" spans="1:23" ht="15">
      <c r="A52" s="291"/>
      <c r="B52" s="72" t="s">
        <v>348</v>
      </c>
      <c r="C52" s="73" t="s">
        <v>349</v>
      </c>
      <c r="D52" s="39" t="s">
        <v>13</v>
      </c>
      <c r="E52" s="74" t="s">
        <v>350</v>
      </c>
      <c r="F52" s="40" t="s">
        <v>65</v>
      </c>
      <c r="G52" s="77" t="s">
        <v>351</v>
      </c>
      <c r="H52" s="215" t="s">
        <v>352</v>
      </c>
      <c r="I52" s="76" t="s">
        <v>180</v>
      </c>
      <c r="J52" s="76" t="s">
        <v>181</v>
      </c>
      <c r="K52" s="79">
        <v>40663</v>
      </c>
      <c r="L52" s="79">
        <v>40681</v>
      </c>
      <c r="M52" s="46" t="s">
        <v>59</v>
      </c>
      <c r="N52" s="47">
        <v>1710</v>
      </c>
      <c r="O52" s="48">
        <v>0</v>
      </c>
      <c r="P52" s="49">
        <f t="shared" si="6"/>
        <v>1710</v>
      </c>
      <c r="Q52" s="48">
        <v>0</v>
      </c>
      <c r="R52" s="49">
        <f t="shared" si="4"/>
        <v>70.88</v>
      </c>
      <c r="S52" s="50">
        <v>6</v>
      </c>
      <c r="T52" s="51"/>
      <c r="U52" s="51"/>
      <c r="V52" s="52">
        <f t="shared" si="5"/>
        <v>70.88</v>
      </c>
      <c r="W52" s="53"/>
    </row>
    <row r="53" spans="1:23" ht="15">
      <c r="A53" s="291"/>
      <c r="B53" s="72" t="s">
        <v>205</v>
      </c>
      <c r="C53" s="73" t="s">
        <v>206</v>
      </c>
      <c r="D53" s="39" t="s">
        <v>13</v>
      </c>
      <c r="E53" s="74" t="s">
        <v>149</v>
      </c>
      <c r="F53" s="40" t="s">
        <v>65</v>
      </c>
      <c r="G53" s="77" t="s">
        <v>207</v>
      </c>
      <c r="H53" s="81" t="s">
        <v>208</v>
      </c>
      <c r="I53" s="83" t="s">
        <v>209</v>
      </c>
      <c r="J53" s="83" t="s">
        <v>210</v>
      </c>
      <c r="K53" s="45">
        <v>40508</v>
      </c>
      <c r="L53" s="45">
        <v>40515</v>
      </c>
      <c r="M53" s="46" t="s">
        <v>59</v>
      </c>
      <c r="N53" s="47">
        <v>22670.76</v>
      </c>
      <c r="O53" s="48">
        <v>4535.24</v>
      </c>
      <c r="P53" s="49">
        <f t="shared" si="6"/>
        <v>27206</v>
      </c>
      <c r="Q53" s="48">
        <v>0</v>
      </c>
      <c r="R53" s="49">
        <f t="shared" si="4"/>
        <v>1127.76</v>
      </c>
      <c r="S53" s="50">
        <v>5</v>
      </c>
      <c r="T53" s="51"/>
      <c r="U53" s="51"/>
      <c r="V53" s="52">
        <f t="shared" si="5"/>
        <v>1127.76</v>
      </c>
      <c r="W53" s="53"/>
    </row>
    <row r="54" spans="1:23" ht="15">
      <c r="A54" s="291"/>
      <c r="B54" s="72" t="s">
        <v>211</v>
      </c>
      <c r="C54" s="84" t="s">
        <v>212</v>
      </c>
      <c r="D54" s="39" t="s">
        <v>13</v>
      </c>
      <c r="E54" s="85" t="s">
        <v>213</v>
      </c>
      <c r="F54" s="40" t="s">
        <v>65</v>
      </c>
      <c r="G54" s="176" t="s">
        <v>214</v>
      </c>
      <c r="H54" s="80" t="s">
        <v>215</v>
      </c>
      <c r="I54" s="83" t="s">
        <v>209</v>
      </c>
      <c r="J54" s="83" t="s">
        <v>210</v>
      </c>
      <c r="K54" s="45">
        <v>40416</v>
      </c>
      <c r="L54" s="45">
        <v>40443</v>
      </c>
      <c r="M54" s="46" t="s">
        <v>59</v>
      </c>
      <c r="N54" s="47">
        <v>2082.42</v>
      </c>
      <c r="O54" s="48">
        <v>416.58</v>
      </c>
      <c r="P54" s="49">
        <f t="shared" si="6"/>
        <v>2499</v>
      </c>
      <c r="Q54" s="48">
        <v>0</v>
      </c>
      <c r="R54" s="49">
        <f t="shared" si="4"/>
        <v>103.59</v>
      </c>
      <c r="S54" s="50">
        <v>5</v>
      </c>
      <c r="T54" s="51"/>
      <c r="U54" s="51"/>
      <c r="V54" s="52">
        <f t="shared" si="5"/>
        <v>103.59</v>
      </c>
      <c r="W54" s="53"/>
    </row>
    <row r="55" spans="1:23" ht="15">
      <c r="A55" s="291"/>
      <c r="B55" s="72" t="s">
        <v>216</v>
      </c>
      <c r="C55" s="84" t="s">
        <v>217</v>
      </c>
      <c r="D55" s="39" t="s">
        <v>13</v>
      </c>
      <c r="E55" s="85" t="s">
        <v>218</v>
      </c>
      <c r="F55" s="40" t="s">
        <v>65</v>
      </c>
      <c r="G55" s="176" t="s">
        <v>219</v>
      </c>
      <c r="H55" s="82" t="s">
        <v>220</v>
      </c>
      <c r="I55" s="83" t="s">
        <v>221</v>
      </c>
      <c r="J55" s="83" t="s">
        <v>222</v>
      </c>
      <c r="K55" s="45">
        <v>40590</v>
      </c>
      <c r="L55" s="79">
        <v>40606</v>
      </c>
      <c r="M55" s="46" t="s">
        <v>59</v>
      </c>
      <c r="N55" s="47">
        <v>1551</v>
      </c>
      <c r="O55" s="55">
        <v>310</v>
      </c>
      <c r="P55" s="49">
        <f t="shared" si="6"/>
        <v>1861</v>
      </c>
      <c r="Q55" s="48">
        <v>0</v>
      </c>
      <c r="R55" s="49">
        <f t="shared" si="4"/>
        <v>77.14</v>
      </c>
      <c r="S55" s="50">
        <v>7</v>
      </c>
      <c r="T55" s="51"/>
      <c r="U55" s="51"/>
      <c r="V55" s="52">
        <f t="shared" si="5"/>
        <v>77.14</v>
      </c>
      <c r="W55" s="53"/>
    </row>
    <row r="56" spans="1:23" ht="15">
      <c r="A56" s="291"/>
      <c r="B56" s="72" t="s">
        <v>223</v>
      </c>
      <c r="C56" s="84" t="s">
        <v>224</v>
      </c>
      <c r="D56" s="39" t="s">
        <v>13</v>
      </c>
      <c r="E56" s="85" t="s">
        <v>225</v>
      </c>
      <c r="F56" s="40" t="s">
        <v>65</v>
      </c>
      <c r="G56" s="176" t="s">
        <v>226</v>
      </c>
      <c r="H56" s="82" t="s">
        <v>227</v>
      </c>
      <c r="I56" s="83" t="s">
        <v>228</v>
      </c>
      <c r="J56" s="83" t="s">
        <v>229</v>
      </c>
      <c r="K56" s="45">
        <v>40578</v>
      </c>
      <c r="L56" s="79">
        <v>40604</v>
      </c>
      <c r="M56" s="46" t="s">
        <v>59</v>
      </c>
      <c r="N56" s="47">
        <v>76347</v>
      </c>
      <c r="O56" s="55">
        <v>13452</v>
      </c>
      <c r="P56" s="49">
        <f t="shared" si="6"/>
        <v>89799</v>
      </c>
      <c r="Q56" s="48">
        <v>0</v>
      </c>
      <c r="R56" s="49">
        <f t="shared" si="4"/>
        <v>3722.39</v>
      </c>
      <c r="S56" s="50">
        <v>7</v>
      </c>
      <c r="T56" s="51"/>
      <c r="U56" s="51"/>
      <c r="V56" s="52">
        <f t="shared" si="5"/>
        <v>3722.39</v>
      </c>
      <c r="W56" s="53"/>
    </row>
    <row r="57" spans="1:23" ht="15">
      <c r="A57" s="291"/>
      <c r="B57" s="72" t="s">
        <v>230</v>
      </c>
      <c r="C57" s="84" t="s">
        <v>231</v>
      </c>
      <c r="D57" s="39" t="s">
        <v>13</v>
      </c>
      <c r="E57" s="85" t="s">
        <v>232</v>
      </c>
      <c r="F57" s="40" t="s">
        <v>65</v>
      </c>
      <c r="G57" s="176" t="s">
        <v>233</v>
      </c>
      <c r="H57" s="82" t="s">
        <v>234</v>
      </c>
      <c r="I57" s="83" t="s">
        <v>209</v>
      </c>
      <c r="J57" s="83" t="s">
        <v>210</v>
      </c>
      <c r="K57" s="79">
        <v>40603</v>
      </c>
      <c r="L57" s="79">
        <v>40612</v>
      </c>
      <c r="M57" s="46" t="s">
        <v>59</v>
      </c>
      <c r="N57" s="47">
        <v>13293.33</v>
      </c>
      <c r="O57" s="55">
        <v>2658.67</v>
      </c>
      <c r="P57" s="49">
        <f t="shared" si="6"/>
        <v>15952</v>
      </c>
      <c r="Q57" s="48">
        <v>0</v>
      </c>
      <c r="R57" s="49">
        <f t="shared" si="4"/>
        <v>661.25</v>
      </c>
      <c r="S57" s="50">
        <v>7</v>
      </c>
      <c r="T57" s="51"/>
      <c r="U57" s="51"/>
      <c r="V57" s="52">
        <f t="shared" si="5"/>
        <v>661.25</v>
      </c>
      <c r="W57" s="53"/>
    </row>
    <row r="58" spans="1:23" ht="15.75" customHeight="1">
      <c r="A58" s="291"/>
      <c r="B58" s="72" t="s">
        <v>235</v>
      </c>
      <c r="C58" s="84" t="s">
        <v>236</v>
      </c>
      <c r="D58" s="39" t="s">
        <v>13</v>
      </c>
      <c r="E58" s="85" t="s">
        <v>237</v>
      </c>
      <c r="F58" s="40" t="s">
        <v>65</v>
      </c>
      <c r="G58" s="176" t="s">
        <v>238</v>
      </c>
      <c r="H58" s="82" t="s">
        <v>239</v>
      </c>
      <c r="I58" s="83" t="s">
        <v>209</v>
      </c>
      <c r="J58" s="83" t="s">
        <v>210</v>
      </c>
      <c r="K58" s="45">
        <v>40520</v>
      </c>
      <c r="L58" s="45">
        <v>40527</v>
      </c>
      <c r="M58" s="46" t="s">
        <v>59</v>
      </c>
      <c r="N58" s="47">
        <v>12107.85</v>
      </c>
      <c r="O58" s="55">
        <v>2422.15</v>
      </c>
      <c r="P58" s="49">
        <f t="shared" si="6"/>
        <v>14530</v>
      </c>
      <c r="Q58" s="48">
        <v>0</v>
      </c>
      <c r="R58" s="49">
        <f t="shared" si="4"/>
        <v>602.3</v>
      </c>
      <c r="S58" s="50">
        <v>5</v>
      </c>
      <c r="T58" s="51"/>
      <c r="U58" s="51"/>
      <c r="V58" s="52">
        <f t="shared" si="5"/>
        <v>602.3</v>
      </c>
      <c r="W58" s="53"/>
    </row>
    <row r="59" spans="1:23" ht="15">
      <c r="A59" s="291"/>
      <c r="B59" s="72" t="s">
        <v>240</v>
      </c>
      <c r="C59" s="84" t="s">
        <v>241</v>
      </c>
      <c r="D59" s="39" t="s">
        <v>13</v>
      </c>
      <c r="E59" s="85" t="s">
        <v>242</v>
      </c>
      <c r="F59" s="40" t="s">
        <v>65</v>
      </c>
      <c r="G59" s="176" t="s">
        <v>243</v>
      </c>
      <c r="H59" s="87" t="s">
        <v>244</v>
      </c>
      <c r="I59" s="83" t="s">
        <v>245</v>
      </c>
      <c r="J59" s="83" t="s">
        <v>246</v>
      </c>
      <c r="K59" s="45">
        <v>40575</v>
      </c>
      <c r="L59" s="45">
        <v>40589</v>
      </c>
      <c r="M59" s="46" t="s">
        <v>59</v>
      </c>
      <c r="N59" s="47">
        <v>2290</v>
      </c>
      <c r="O59" s="55">
        <v>458</v>
      </c>
      <c r="P59" s="49">
        <f t="shared" si="6"/>
        <v>2748</v>
      </c>
      <c r="Q59" s="48">
        <v>0</v>
      </c>
      <c r="R59" s="49">
        <f t="shared" si="4"/>
        <v>113.91</v>
      </c>
      <c r="S59" s="50">
        <v>5</v>
      </c>
      <c r="T59" s="51"/>
      <c r="U59" s="51"/>
      <c r="V59" s="52">
        <f t="shared" si="5"/>
        <v>113.91</v>
      </c>
      <c r="W59" s="53"/>
    </row>
    <row r="60" spans="1:23" ht="15">
      <c r="A60" s="291"/>
      <c r="B60" s="72" t="s">
        <v>247</v>
      </c>
      <c r="C60" s="84" t="s">
        <v>248</v>
      </c>
      <c r="D60" s="39" t="s">
        <v>13</v>
      </c>
      <c r="E60" s="85" t="s">
        <v>249</v>
      </c>
      <c r="F60" s="40" t="s">
        <v>65</v>
      </c>
      <c r="G60" s="176" t="s">
        <v>250</v>
      </c>
      <c r="H60" s="80" t="s">
        <v>251</v>
      </c>
      <c r="I60" s="83" t="s">
        <v>245</v>
      </c>
      <c r="J60" s="83" t="s">
        <v>246</v>
      </c>
      <c r="K60" s="45">
        <v>40575</v>
      </c>
      <c r="L60" s="45">
        <v>40589</v>
      </c>
      <c r="M60" s="46" t="s">
        <v>59</v>
      </c>
      <c r="N60" s="47">
        <v>1945</v>
      </c>
      <c r="O60" s="55">
        <v>389</v>
      </c>
      <c r="P60" s="49">
        <f t="shared" si="6"/>
        <v>2334</v>
      </c>
      <c r="Q60" s="48">
        <v>0</v>
      </c>
      <c r="R60" s="49">
        <f t="shared" si="4"/>
        <v>96.75</v>
      </c>
      <c r="S60" s="50">
        <v>5</v>
      </c>
      <c r="T60" s="51"/>
      <c r="U60" s="51"/>
      <c r="V60" s="52">
        <f t="shared" si="5"/>
        <v>96.75</v>
      </c>
      <c r="W60" s="53"/>
    </row>
    <row r="61" spans="1:23" ht="15">
      <c r="A61" s="291"/>
      <c r="B61" s="72" t="s">
        <v>252</v>
      </c>
      <c r="C61" s="84" t="s">
        <v>248</v>
      </c>
      <c r="D61" s="39" t="s">
        <v>13</v>
      </c>
      <c r="E61" s="85" t="s">
        <v>253</v>
      </c>
      <c r="F61" s="40" t="s">
        <v>65</v>
      </c>
      <c r="G61" s="176" t="s">
        <v>254</v>
      </c>
      <c r="H61" s="80" t="s">
        <v>255</v>
      </c>
      <c r="I61" s="83" t="s">
        <v>245</v>
      </c>
      <c r="J61" s="83" t="s">
        <v>246</v>
      </c>
      <c r="K61" s="79">
        <v>40603</v>
      </c>
      <c r="L61" s="45">
        <v>40616</v>
      </c>
      <c r="M61" s="46" t="s">
        <v>59</v>
      </c>
      <c r="N61" s="47">
        <v>12645</v>
      </c>
      <c r="O61" s="55">
        <v>2529</v>
      </c>
      <c r="P61" s="49">
        <f t="shared" si="6"/>
        <v>15174</v>
      </c>
      <c r="Q61" s="48">
        <v>0</v>
      </c>
      <c r="R61" s="49">
        <f t="shared" si="4"/>
        <v>629</v>
      </c>
      <c r="S61" s="50">
        <v>9</v>
      </c>
      <c r="T61" s="51"/>
      <c r="U61" s="88"/>
      <c r="V61" s="52">
        <f t="shared" si="5"/>
        <v>629</v>
      </c>
      <c r="W61" s="53"/>
    </row>
    <row r="62" spans="1:23" ht="15">
      <c r="A62" s="291"/>
      <c r="B62" s="72" t="s">
        <v>256</v>
      </c>
      <c r="C62" s="84" t="s">
        <v>241</v>
      </c>
      <c r="D62" s="39" t="s">
        <v>13</v>
      </c>
      <c r="E62" s="85" t="s">
        <v>257</v>
      </c>
      <c r="F62" s="40" t="s">
        <v>65</v>
      </c>
      <c r="G62" s="176" t="s">
        <v>258</v>
      </c>
      <c r="H62" s="80" t="s">
        <v>337</v>
      </c>
      <c r="I62" s="83" t="s">
        <v>245</v>
      </c>
      <c r="J62" s="83" t="s">
        <v>246</v>
      </c>
      <c r="K62" s="79">
        <v>40603</v>
      </c>
      <c r="L62" s="45">
        <v>40616</v>
      </c>
      <c r="M62" s="46" t="s">
        <v>59</v>
      </c>
      <c r="N62" s="47">
        <v>2290</v>
      </c>
      <c r="O62" s="55">
        <v>458</v>
      </c>
      <c r="P62" s="49">
        <f t="shared" si="6"/>
        <v>2748</v>
      </c>
      <c r="Q62" s="48">
        <v>0</v>
      </c>
      <c r="R62" s="49">
        <f t="shared" si="4"/>
        <v>113.91</v>
      </c>
      <c r="S62" s="50">
        <v>5</v>
      </c>
      <c r="T62" s="51"/>
      <c r="U62" s="88"/>
      <c r="V62" s="52">
        <f t="shared" si="5"/>
        <v>113.91</v>
      </c>
      <c r="W62" s="53"/>
    </row>
    <row r="63" spans="1:23" ht="15">
      <c r="A63" s="291"/>
      <c r="B63" s="72" t="s">
        <v>259</v>
      </c>
      <c r="C63" s="84" t="s">
        <v>248</v>
      </c>
      <c r="D63" s="39" t="s">
        <v>13</v>
      </c>
      <c r="E63" s="85" t="s">
        <v>260</v>
      </c>
      <c r="F63" s="40" t="s">
        <v>65</v>
      </c>
      <c r="G63" s="176" t="s">
        <v>261</v>
      </c>
      <c r="H63" s="80" t="s">
        <v>200</v>
      </c>
      <c r="I63" s="83" t="s">
        <v>245</v>
      </c>
      <c r="J63" s="83" t="s">
        <v>246</v>
      </c>
      <c r="K63" s="79">
        <v>40603</v>
      </c>
      <c r="L63" s="45">
        <v>40632</v>
      </c>
      <c r="M63" s="46" t="s">
        <v>59</v>
      </c>
      <c r="N63" s="47">
        <v>10700</v>
      </c>
      <c r="O63" s="55">
        <v>2140</v>
      </c>
      <c r="P63" s="49">
        <f t="shared" si="6"/>
        <v>12840</v>
      </c>
      <c r="Q63" s="48">
        <v>0</v>
      </c>
      <c r="R63" s="49">
        <f t="shared" si="4"/>
        <v>532.25</v>
      </c>
      <c r="S63" s="50">
        <v>5</v>
      </c>
      <c r="T63" s="51"/>
      <c r="U63" s="88"/>
      <c r="V63" s="52">
        <f t="shared" si="5"/>
        <v>532.25</v>
      </c>
      <c r="W63" s="53"/>
    </row>
    <row r="64" spans="1:23" ht="12.75" customHeight="1">
      <c r="A64" s="291"/>
      <c r="B64" s="72" t="s">
        <v>262</v>
      </c>
      <c r="C64" s="84" t="s">
        <v>263</v>
      </c>
      <c r="D64" s="39" t="s">
        <v>13</v>
      </c>
      <c r="E64" s="85" t="s">
        <v>264</v>
      </c>
      <c r="F64" s="40" t="s">
        <v>65</v>
      </c>
      <c r="G64" s="176" t="s">
        <v>265</v>
      </c>
      <c r="H64" s="89" t="s">
        <v>266</v>
      </c>
      <c r="I64" s="83" t="s">
        <v>267</v>
      </c>
      <c r="J64" s="83" t="s">
        <v>268</v>
      </c>
      <c r="K64" s="79">
        <v>40548</v>
      </c>
      <c r="L64" s="45">
        <v>40567</v>
      </c>
      <c r="M64" s="46" t="s">
        <v>59</v>
      </c>
      <c r="N64" s="47">
        <v>2499.9</v>
      </c>
      <c r="O64" s="55">
        <v>500.1</v>
      </c>
      <c r="P64" s="49">
        <f t="shared" si="6"/>
        <v>3000</v>
      </c>
      <c r="Q64" s="48">
        <v>0</v>
      </c>
      <c r="R64" s="49">
        <f t="shared" si="4"/>
        <v>124.36</v>
      </c>
      <c r="S64" s="58">
        <v>5</v>
      </c>
      <c r="T64" s="51"/>
      <c r="U64" s="51"/>
      <c r="V64" s="52">
        <f t="shared" si="5"/>
        <v>124.36</v>
      </c>
      <c r="W64" s="54"/>
    </row>
    <row r="65" spans="1:23" ht="15.75" thickBot="1">
      <c r="A65" s="291"/>
      <c r="B65" s="72" t="s">
        <v>269</v>
      </c>
      <c r="C65" s="84" t="s">
        <v>270</v>
      </c>
      <c r="D65" s="39" t="s">
        <v>13</v>
      </c>
      <c r="E65" s="85" t="s">
        <v>271</v>
      </c>
      <c r="F65" s="40" t="s">
        <v>65</v>
      </c>
      <c r="G65" s="176" t="s">
        <v>272</v>
      </c>
      <c r="H65" s="86" t="s">
        <v>273</v>
      </c>
      <c r="I65" s="83" t="s">
        <v>274</v>
      </c>
      <c r="J65" s="83" t="s">
        <v>275</v>
      </c>
      <c r="K65" s="45">
        <v>40443</v>
      </c>
      <c r="L65" s="45">
        <v>40457</v>
      </c>
      <c r="M65" s="46" t="s">
        <v>59</v>
      </c>
      <c r="N65" s="56">
        <v>6611</v>
      </c>
      <c r="O65" s="57">
        <v>1322</v>
      </c>
      <c r="P65" s="49">
        <f t="shared" si="6"/>
        <v>7933</v>
      </c>
      <c r="Q65" s="48">
        <v>0</v>
      </c>
      <c r="R65" s="49">
        <f t="shared" si="4"/>
        <v>328.84</v>
      </c>
      <c r="S65" s="58">
        <v>8</v>
      </c>
      <c r="T65" s="51"/>
      <c r="U65" s="51"/>
      <c r="V65" s="52">
        <f t="shared" si="5"/>
        <v>328.84</v>
      </c>
      <c r="W65" s="54"/>
    </row>
    <row r="66" spans="1:23" ht="13.5" thickBot="1">
      <c r="A66" s="292"/>
      <c r="B66" s="261" t="s">
        <v>276</v>
      </c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>
        <f aca="true" t="shared" si="7" ref="N66:V66">SUM(N30:N65)</f>
        <v>492382.58999999997</v>
      </c>
      <c r="O66" s="262">
        <f t="shared" si="7"/>
        <v>75570.41</v>
      </c>
      <c r="P66" s="262">
        <f t="shared" si="7"/>
        <v>567953</v>
      </c>
      <c r="Q66" s="214">
        <f t="shared" si="7"/>
        <v>0</v>
      </c>
      <c r="R66" s="68">
        <f t="shared" si="7"/>
        <v>23543.05</v>
      </c>
      <c r="S66" s="70">
        <f t="shared" si="7"/>
        <v>221</v>
      </c>
      <c r="T66" s="69">
        <f t="shared" si="7"/>
        <v>0</v>
      </c>
      <c r="U66" s="69">
        <f t="shared" si="7"/>
        <v>0</v>
      </c>
      <c r="V66" s="69">
        <f t="shared" si="7"/>
        <v>23543.05</v>
      </c>
      <c r="W66" s="71"/>
    </row>
    <row r="67" spans="1:23" ht="15">
      <c r="A67" s="295" t="s">
        <v>330</v>
      </c>
      <c r="B67" s="72"/>
      <c r="C67" s="76"/>
      <c r="D67" s="39"/>
      <c r="E67" s="74"/>
      <c r="F67" s="90" t="s">
        <v>65</v>
      </c>
      <c r="G67" s="75"/>
      <c r="H67" s="75"/>
      <c r="I67" s="76"/>
      <c r="J67" s="76"/>
      <c r="K67" s="45"/>
      <c r="L67" s="45"/>
      <c r="M67" s="46" t="s">
        <v>59</v>
      </c>
      <c r="N67" s="47">
        <v>0</v>
      </c>
      <c r="O67" s="48"/>
      <c r="P67" s="49">
        <f aca="true" t="shared" si="8" ref="P67:P74">IF($D$6="ANO",IF($D$7="NE",SUM(N67:O67),N67),SUM(N67:O67))</f>
        <v>0</v>
      </c>
      <c r="Q67" s="48">
        <v>0</v>
      </c>
      <c r="R67" s="49">
        <f aca="true" t="shared" si="9" ref="R67:R74">ROUND(IF(M67="EUR",P67,(P67/$I$7)),2)</f>
        <v>0</v>
      </c>
      <c r="S67" s="50"/>
      <c r="T67" s="51"/>
      <c r="U67" s="51"/>
      <c r="V67" s="52">
        <f aca="true" t="shared" si="10" ref="V67:V74">ROUND(IF(M67="CZK",R67-(T67/$I$7),R67-U67),2)</f>
        <v>0</v>
      </c>
      <c r="W67" s="53"/>
    </row>
    <row r="68" spans="1:23" ht="12.75" customHeight="1">
      <c r="A68" s="291"/>
      <c r="B68" s="72"/>
      <c r="C68" s="83"/>
      <c r="D68" s="39"/>
      <c r="E68" s="85"/>
      <c r="F68" s="90" t="s">
        <v>65</v>
      </c>
      <c r="G68" s="86"/>
      <c r="H68" s="86"/>
      <c r="I68" s="83"/>
      <c r="J68" s="83"/>
      <c r="K68" s="45"/>
      <c r="L68" s="45"/>
      <c r="M68" s="46" t="s">
        <v>59</v>
      </c>
      <c r="N68" s="47"/>
      <c r="O68" s="48"/>
      <c r="P68" s="49">
        <f t="shared" si="8"/>
        <v>0</v>
      </c>
      <c r="Q68" s="48"/>
      <c r="R68" s="49">
        <f t="shared" si="9"/>
        <v>0</v>
      </c>
      <c r="S68" s="58"/>
      <c r="T68" s="51"/>
      <c r="U68" s="51"/>
      <c r="V68" s="52">
        <f t="shared" si="10"/>
        <v>0</v>
      </c>
      <c r="W68" s="54"/>
    </row>
    <row r="69" spans="1:23" ht="15">
      <c r="A69" s="291"/>
      <c r="B69" s="72"/>
      <c r="C69" s="83"/>
      <c r="D69" s="39"/>
      <c r="E69" s="85"/>
      <c r="F69" s="90" t="s">
        <v>65</v>
      </c>
      <c r="G69" s="86"/>
      <c r="H69" s="86"/>
      <c r="I69" s="83"/>
      <c r="J69" s="83"/>
      <c r="K69" s="45"/>
      <c r="L69" s="45"/>
      <c r="M69" s="46" t="s">
        <v>59</v>
      </c>
      <c r="N69" s="56"/>
      <c r="O69" s="57"/>
      <c r="P69" s="49">
        <f t="shared" si="8"/>
        <v>0</v>
      </c>
      <c r="Q69" s="57"/>
      <c r="R69" s="49">
        <f t="shared" si="9"/>
        <v>0</v>
      </c>
      <c r="S69" s="58"/>
      <c r="T69" s="51"/>
      <c r="U69" s="51"/>
      <c r="V69" s="52">
        <f t="shared" si="10"/>
        <v>0</v>
      </c>
      <c r="W69" s="54"/>
    </row>
    <row r="70" spans="1:23" ht="15">
      <c r="A70" s="291"/>
      <c r="B70" s="72"/>
      <c r="C70" s="83"/>
      <c r="D70" s="39"/>
      <c r="E70" s="85"/>
      <c r="F70" s="90" t="s">
        <v>65</v>
      </c>
      <c r="G70" s="86"/>
      <c r="H70" s="86"/>
      <c r="I70" s="83"/>
      <c r="J70" s="83"/>
      <c r="K70" s="45"/>
      <c r="L70" s="45"/>
      <c r="M70" s="46" t="s">
        <v>59</v>
      </c>
      <c r="N70" s="56"/>
      <c r="O70" s="57"/>
      <c r="P70" s="49">
        <f t="shared" si="8"/>
        <v>0</v>
      </c>
      <c r="Q70" s="57"/>
      <c r="R70" s="49">
        <f t="shared" si="9"/>
        <v>0</v>
      </c>
      <c r="S70" s="58"/>
      <c r="T70" s="51"/>
      <c r="U70" s="51"/>
      <c r="V70" s="52">
        <f t="shared" si="10"/>
        <v>0</v>
      </c>
      <c r="W70" s="54"/>
    </row>
    <row r="71" spans="1:23" ht="15">
      <c r="A71" s="291"/>
      <c r="B71" s="72"/>
      <c r="C71" s="83"/>
      <c r="D71" s="39"/>
      <c r="E71" s="85"/>
      <c r="F71" s="90" t="s">
        <v>65</v>
      </c>
      <c r="G71" s="86"/>
      <c r="H71" s="86"/>
      <c r="I71" s="83"/>
      <c r="J71" s="83"/>
      <c r="K71" s="45"/>
      <c r="L71" s="45"/>
      <c r="M71" s="46" t="s">
        <v>59</v>
      </c>
      <c r="N71" s="56"/>
      <c r="O71" s="57"/>
      <c r="P71" s="49">
        <f t="shared" si="8"/>
        <v>0</v>
      </c>
      <c r="Q71" s="57"/>
      <c r="R71" s="49">
        <f t="shared" si="9"/>
        <v>0</v>
      </c>
      <c r="S71" s="58"/>
      <c r="T71" s="51"/>
      <c r="U71" s="51"/>
      <c r="V71" s="52">
        <f t="shared" si="10"/>
        <v>0</v>
      </c>
      <c r="W71" s="54"/>
    </row>
    <row r="72" spans="1:23" ht="15">
      <c r="A72" s="291"/>
      <c r="B72" s="72"/>
      <c r="C72" s="83"/>
      <c r="D72" s="39"/>
      <c r="E72" s="85"/>
      <c r="F72" s="90" t="s">
        <v>65</v>
      </c>
      <c r="G72" s="86"/>
      <c r="H72" s="86"/>
      <c r="I72" s="83"/>
      <c r="J72" s="83"/>
      <c r="K72" s="45"/>
      <c r="L72" s="45"/>
      <c r="M72" s="46" t="s">
        <v>59</v>
      </c>
      <c r="N72" s="91"/>
      <c r="O72" s="61"/>
      <c r="P72" s="49">
        <f t="shared" si="8"/>
        <v>0</v>
      </c>
      <c r="Q72" s="61"/>
      <c r="R72" s="49">
        <f t="shared" si="9"/>
        <v>0</v>
      </c>
      <c r="S72" s="58"/>
      <c r="T72" s="51"/>
      <c r="U72" s="51"/>
      <c r="V72" s="52">
        <f t="shared" si="10"/>
        <v>0</v>
      </c>
      <c r="W72" s="54"/>
    </row>
    <row r="73" spans="1:23" ht="15">
      <c r="A73" s="291"/>
      <c r="B73" s="72"/>
      <c r="C73" s="83"/>
      <c r="D73" s="39"/>
      <c r="E73" s="85"/>
      <c r="F73" s="90" t="s">
        <v>65</v>
      </c>
      <c r="G73" s="86"/>
      <c r="H73" s="86"/>
      <c r="I73" s="83"/>
      <c r="J73" s="83"/>
      <c r="K73" s="45"/>
      <c r="L73" s="45"/>
      <c r="M73" s="46" t="s">
        <v>59</v>
      </c>
      <c r="N73" s="91">
        <v>0</v>
      </c>
      <c r="O73" s="92"/>
      <c r="P73" s="49">
        <f t="shared" si="8"/>
        <v>0</v>
      </c>
      <c r="Q73" s="92"/>
      <c r="R73" s="49">
        <f t="shared" si="9"/>
        <v>0</v>
      </c>
      <c r="S73" s="58"/>
      <c r="T73" s="51"/>
      <c r="U73" s="51"/>
      <c r="V73" s="52">
        <f t="shared" si="10"/>
        <v>0</v>
      </c>
      <c r="W73" s="54"/>
    </row>
    <row r="74" spans="1:23" ht="15.75" thickBot="1">
      <c r="A74" s="291"/>
      <c r="B74" s="72"/>
      <c r="C74" s="93"/>
      <c r="D74" s="39"/>
      <c r="E74" s="94"/>
      <c r="F74" s="90" t="s">
        <v>65</v>
      </c>
      <c r="G74" s="95"/>
      <c r="H74" s="95"/>
      <c r="I74" s="93"/>
      <c r="J74" s="93"/>
      <c r="K74" s="45"/>
      <c r="L74" s="45"/>
      <c r="M74" s="46" t="s">
        <v>59</v>
      </c>
      <c r="N74" s="96"/>
      <c r="O74" s="65"/>
      <c r="P74" s="49">
        <f t="shared" si="8"/>
        <v>0</v>
      </c>
      <c r="Q74" s="65"/>
      <c r="R74" s="49">
        <f t="shared" si="9"/>
        <v>0</v>
      </c>
      <c r="S74" s="66"/>
      <c r="T74" s="51"/>
      <c r="U74" s="51"/>
      <c r="V74" s="52">
        <f t="shared" si="10"/>
        <v>0</v>
      </c>
      <c r="W74" s="67"/>
    </row>
    <row r="75" spans="1:23" ht="13.5" thickBot="1">
      <c r="A75" s="292"/>
      <c r="B75" s="261" t="s">
        <v>277</v>
      </c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>
        <f aca="true" t="shared" si="11" ref="N75:V75">SUM(N67:N74)</f>
        <v>0</v>
      </c>
      <c r="O75" s="262">
        <f t="shared" si="11"/>
        <v>0</v>
      </c>
      <c r="P75" s="280">
        <f t="shared" si="11"/>
        <v>0</v>
      </c>
      <c r="Q75" s="68">
        <f t="shared" si="11"/>
        <v>0</v>
      </c>
      <c r="R75" s="69">
        <f t="shared" si="11"/>
        <v>0</v>
      </c>
      <c r="S75" s="70">
        <f t="shared" si="11"/>
        <v>0</v>
      </c>
      <c r="T75" s="69">
        <f t="shared" si="11"/>
        <v>0</v>
      </c>
      <c r="U75" s="69">
        <f t="shared" si="11"/>
        <v>0</v>
      </c>
      <c r="V75" s="69">
        <f t="shared" si="11"/>
        <v>0</v>
      </c>
      <c r="W75" s="71"/>
    </row>
    <row r="76" spans="1:43" s="100" customFormat="1" ht="23.25" customHeight="1" thickBot="1">
      <c r="A76" s="273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97"/>
      <c r="M76" s="97"/>
      <c r="N76" s="97"/>
      <c r="O76" s="97"/>
      <c r="P76" s="97"/>
      <c r="Q76" s="97"/>
      <c r="R76" s="275"/>
      <c r="S76" s="276"/>
      <c r="T76" s="266"/>
      <c r="U76" s="266"/>
      <c r="V76" s="98"/>
      <c r="W76" s="99"/>
      <c r="AQ76" s="7"/>
    </row>
    <row r="77" spans="1:43" ht="26.25" customHeight="1" thickBot="1">
      <c r="A77" s="101" t="s">
        <v>278</v>
      </c>
      <c r="B77" s="267" t="s">
        <v>279</v>
      </c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9"/>
      <c r="O77" s="270" t="s">
        <v>60</v>
      </c>
      <c r="P77" s="271"/>
      <c r="Q77" s="272"/>
      <c r="R77" s="102">
        <f>R75+R66+R29</f>
        <v>30422.34</v>
      </c>
      <c r="S77" s="103">
        <f>S75+S66+S29</f>
        <v>366</v>
      </c>
      <c r="T77" s="104">
        <f>T75+T66+T29</f>
        <v>0</v>
      </c>
      <c r="U77" s="104">
        <f>U75+U66+U29</f>
        <v>0</v>
      </c>
      <c r="V77" s="102">
        <f>V75+V66+V29</f>
        <v>30422.34</v>
      </c>
      <c r="W77" s="99"/>
      <c r="AQ77" s="100"/>
    </row>
    <row r="78" spans="1:43" ht="26.25" customHeight="1" thickBot="1">
      <c r="A78" s="105" t="s">
        <v>280</v>
      </c>
      <c r="B78" s="267" t="s">
        <v>281</v>
      </c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9"/>
      <c r="O78" s="102" t="s">
        <v>59</v>
      </c>
      <c r="P78" s="106">
        <v>0</v>
      </c>
      <c r="Q78" s="240"/>
      <c r="R78" s="241"/>
      <c r="S78" s="241"/>
      <c r="T78" s="242"/>
      <c r="U78" s="104" t="s">
        <v>60</v>
      </c>
      <c r="V78" s="104">
        <f>ROUND((P78/$I$7),2)</f>
        <v>0</v>
      </c>
      <c r="W78" s="99"/>
      <c r="AQ78" s="100"/>
    </row>
    <row r="79" spans="1:43" ht="26.25" customHeight="1" thickBot="1">
      <c r="A79" s="105" t="s">
        <v>282</v>
      </c>
      <c r="B79" s="267" t="s">
        <v>283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9"/>
      <c r="O79" s="240"/>
      <c r="P79" s="241"/>
      <c r="Q79" s="241"/>
      <c r="R79" s="241"/>
      <c r="S79" s="241"/>
      <c r="T79" s="242"/>
      <c r="U79" s="104" t="s">
        <v>60</v>
      </c>
      <c r="V79" s="104">
        <f>$V77-$V78</f>
        <v>30422.34</v>
      </c>
      <c r="W79" s="99"/>
      <c r="AQ79" s="100"/>
    </row>
    <row r="80" spans="1:43" s="13" customFormat="1" ht="12.75">
      <c r="A80" s="10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8"/>
      <c r="M80" s="108"/>
      <c r="N80" s="108"/>
      <c r="O80" s="108"/>
      <c r="P80" s="108"/>
      <c r="Q80" s="108"/>
      <c r="R80" s="221"/>
      <c r="S80" s="222"/>
      <c r="T80" s="109"/>
      <c r="U80" s="108"/>
      <c r="V80" s="108"/>
      <c r="W80" s="99"/>
      <c r="AQ80" s="7"/>
    </row>
    <row r="81" spans="1:23" s="13" customFormat="1" ht="22.5" customHeight="1" thickBot="1">
      <c r="A81" s="110" t="s">
        <v>284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8"/>
      <c r="M81" s="108"/>
      <c r="N81" s="108"/>
      <c r="O81" s="108"/>
      <c r="P81" s="108"/>
      <c r="Q81" s="108"/>
      <c r="R81" s="111"/>
      <c r="S81" s="111"/>
      <c r="T81" s="111"/>
      <c r="U81" s="111"/>
      <c r="V81" s="111"/>
      <c r="W81" s="111"/>
    </row>
    <row r="82" spans="1:23" s="13" customFormat="1" ht="15" customHeight="1">
      <c r="A82" s="277" t="s">
        <v>285</v>
      </c>
      <c r="B82" s="183" t="s">
        <v>269</v>
      </c>
      <c r="C82" s="184" t="s">
        <v>270</v>
      </c>
      <c r="D82" s="185" t="s">
        <v>13</v>
      </c>
      <c r="E82" s="186" t="s">
        <v>271</v>
      </c>
      <c r="F82" s="187" t="s">
        <v>65</v>
      </c>
      <c r="G82" s="186" t="s">
        <v>272</v>
      </c>
      <c r="H82" s="186" t="s">
        <v>273</v>
      </c>
      <c r="I82" s="188" t="s">
        <v>274</v>
      </c>
      <c r="J82" s="188" t="s">
        <v>275</v>
      </c>
      <c r="K82" s="189">
        <v>40443</v>
      </c>
      <c r="L82" s="189">
        <v>40457</v>
      </c>
      <c r="M82" s="207" t="s">
        <v>59</v>
      </c>
      <c r="N82" s="212">
        <v>6611</v>
      </c>
      <c r="O82" s="190">
        <v>1322.2</v>
      </c>
      <c r="P82" s="213">
        <f>IF($D$6="ANO",IF($D$7="NE",SUM(N82:O82),N82),SUM(N82:O82))-0.2</f>
        <v>7933</v>
      </c>
      <c r="Q82" s="208"/>
      <c r="R82" s="191">
        <f aca="true" t="shared" si="12" ref="R82:R88">ROUND(IF(M82="EUR",P82,(P82/$I$7)),2)</f>
        <v>328.84</v>
      </c>
      <c r="S82" s="180">
        <v>8</v>
      </c>
      <c r="T82" s="192"/>
      <c r="U82" s="112"/>
      <c r="V82" s="113">
        <f aca="true" t="shared" si="13" ref="V82:V88">ROUND(IF(M82="CZK",R82-(T82/$I$7),R82-U82),2)</f>
        <v>328.84</v>
      </c>
      <c r="W82" s="114"/>
    </row>
    <row r="83" spans="1:23" s="13" customFormat="1" ht="15">
      <c r="A83" s="278"/>
      <c r="B83" s="115"/>
      <c r="C83" s="83"/>
      <c r="D83" s="39"/>
      <c r="E83" s="85"/>
      <c r="F83" s="90" t="s">
        <v>65</v>
      </c>
      <c r="G83" s="86"/>
      <c r="H83" s="86"/>
      <c r="I83" s="83"/>
      <c r="J83" s="83"/>
      <c r="K83" s="45"/>
      <c r="L83" s="45"/>
      <c r="M83" s="46" t="s">
        <v>59</v>
      </c>
      <c r="N83" s="47"/>
      <c r="O83" s="48"/>
      <c r="P83" s="49">
        <f aca="true" t="shared" si="14" ref="P83:P88">IF($D$6="ANO",IF($D$7="NE",SUM(N83:O83),N83),SUM(N83:O83))</f>
        <v>0</v>
      </c>
      <c r="Q83" s="55"/>
      <c r="R83" s="179">
        <f t="shared" si="12"/>
        <v>0</v>
      </c>
      <c r="S83" s="181"/>
      <c r="T83" s="193"/>
      <c r="U83" s="51"/>
      <c r="V83" s="116">
        <f t="shared" si="13"/>
        <v>0</v>
      </c>
      <c r="W83" s="54"/>
    </row>
    <row r="84" spans="1:23" s="13" customFormat="1" ht="15">
      <c r="A84" s="278"/>
      <c r="B84" s="115"/>
      <c r="C84" s="83"/>
      <c r="D84" s="39"/>
      <c r="E84" s="85"/>
      <c r="F84" s="90" t="s">
        <v>65</v>
      </c>
      <c r="G84" s="86"/>
      <c r="H84" s="86"/>
      <c r="I84" s="83"/>
      <c r="J84" s="83"/>
      <c r="K84" s="45"/>
      <c r="L84" s="45"/>
      <c r="M84" s="46" t="s">
        <v>59</v>
      </c>
      <c r="N84" s="56"/>
      <c r="O84" s="57"/>
      <c r="P84" s="49">
        <f t="shared" si="14"/>
        <v>0</v>
      </c>
      <c r="Q84" s="57"/>
      <c r="R84" s="179">
        <f t="shared" si="12"/>
        <v>0</v>
      </c>
      <c r="S84" s="181"/>
      <c r="T84" s="193"/>
      <c r="U84" s="51"/>
      <c r="V84" s="116">
        <f t="shared" si="13"/>
        <v>0</v>
      </c>
      <c r="W84" s="54"/>
    </row>
    <row r="85" spans="1:23" s="13" customFormat="1" ht="15">
      <c r="A85" s="278"/>
      <c r="B85" s="115"/>
      <c r="C85" s="83"/>
      <c r="D85" s="39"/>
      <c r="E85" s="85"/>
      <c r="F85" s="90" t="s">
        <v>65</v>
      </c>
      <c r="G85" s="86"/>
      <c r="H85" s="86"/>
      <c r="I85" s="83"/>
      <c r="J85" s="83"/>
      <c r="K85" s="45"/>
      <c r="L85" s="45"/>
      <c r="M85" s="46" t="s">
        <v>59</v>
      </c>
      <c r="N85" s="56"/>
      <c r="O85" s="57"/>
      <c r="P85" s="49">
        <f t="shared" si="14"/>
        <v>0</v>
      </c>
      <c r="Q85" s="57"/>
      <c r="R85" s="179">
        <f t="shared" si="12"/>
        <v>0</v>
      </c>
      <c r="S85" s="181"/>
      <c r="T85" s="193"/>
      <c r="U85" s="51"/>
      <c r="V85" s="116">
        <f t="shared" si="13"/>
        <v>0</v>
      </c>
      <c r="W85" s="54"/>
    </row>
    <row r="86" spans="1:23" s="13" customFormat="1" ht="15">
      <c r="A86" s="278"/>
      <c r="B86" s="115"/>
      <c r="C86" s="83"/>
      <c r="D86" s="39"/>
      <c r="E86" s="85"/>
      <c r="F86" s="90" t="s">
        <v>65</v>
      </c>
      <c r="G86" s="86"/>
      <c r="H86" s="86"/>
      <c r="I86" s="83"/>
      <c r="J86" s="83"/>
      <c r="K86" s="45"/>
      <c r="L86" s="45"/>
      <c r="M86" s="46" t="s">
        <v>59</v>
      </c>
      <c r="N86" s="91">
        <v>0</v>
      </c>
      <c r="O86" s="61"/>
      <c r="P86" s="49">
        <f t="shared" si="14"/>
        <v>0</v>
      </c>
      <c r="Q86" s="209"/>
      <c r="R86" s="179">
        <f t="shared" si="12"/>
        <v>0</v>
      </c>
      <c r="S86" s="181"/>
      <c r="T86" s="193"/>
      <c r="U86" s="51"/>
      <c r="V86" s="116">
        <f t="shared" si="13"/>
        <v>0</v>
      </c>
      <c r="W86" s="54"/>
    </row>
    <row r="87" spans="1:23" s="13" customFormat="1" ht="15">
      <c r="A87" s="278"/>
      <c r="B87" s="115"/>
      <c r="C87" s="83"/>
      <c r="D87" s="39"/>
      <c r="E87" s="85"/>
      <c r="F87" s="90" t="s">
        <v>65</v>
      </c>
      <c r="G87" s="86"/>
      <c r="H87" s="86"/>
      <c r="I87" s="83"/>
      <c r="J87" s="83"/>
      <c r="K87" s="45"/>
      <c r="L87" s="45"/>
      <c r="M87" s="46" t="s">
        <v>59</v>
      </c>
      <c r="N87" s="91"/>
      <c r="O87" s="92"/>
      <c r="P87" s="49">
        <f t="shared" si="14"/>
        <v>0</v>
      </c>
      <c r="Q87" s="210"/>
      <c r="R87" s="179">
        <f t="shared" si="12"/>
        <v>0</v>
      </c>
      <c r="S87" s="181"/>
      <c r="T87" s="193"/>
      <c r="U87" s="51"/>
      <c r="V87" s="116">
        <f t="shared" si="13"/>
        <v>0</v>
      </c>
      <c r="W87" s="54"/>
    </row>
    <row r="88" spans="1:23" s="13" customFormat="1" ht="15.75" thickBot="1">
      <c r="A88" s="278"/>
      <c r="B88" s="194"/>
      <c r="C88" s="195"/>
      <c r="D88" s="196"/>
      <c r="E88" s="197"/>
      <c r="F88" s="198" t="s">
        <v>65</v>
      </c>
      <c r="G88" s="199"/>
      <c r="H88" s="199"/>
      <c r="I88" s="195"/>
      <c r="J88" s="195"/>
      <c r="K88" s="200"/>
      <c r="L88" s="200"/>
      <c r="M88" s="201" t="s">
        <v>59</v>
      </c>
      <c r="N88" s="202"/>
      <c r="O88" s="203"/>
      <c r="P88" s="204">
        <f t="shared" si="14"/>
        <v>0</v>
      </c>
      <c r="Q88" s="211"/>
      <c r="R88" s="205">
        <f t="shared" si="12"/>
        <v>0</v>
      </c>
      <c r="S88" s="182"/>
      <c r="T88" s="206"/>
      <c r="U88" s="51"/>
      <c r="V88" s="116">
        <f t="shared" si="13"/>
        <v>0</v>
      </c>
      <c r="W88" s="67"/>
    </row>
    <row r="89" spans="1:23" s="13" customFormat="1" ht="13.5" thickBot="1">
      <c r="A89" s="279"/>
      <c r="B89" s="261" t="s">
        <v>286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80"/>
      <c r="Q89" s="68">
        <f aca="true" t="shared" si="15" ref="Q89:V89">SUM(Q82:Q88)</f>
        <v>0</v>
      </c>
      <c r="R89" s="69">
        <f t="shared" si="15"/>
        <v>328.84</v>
      </c>
      <c r="S89" s="70">
        <f t="shared" si="15"/>
        <v>8</v>
      </c>
      <c r="T89" s="69">
        <f t="shared" si="15"/>
        <v>0</v>
      </c>
      <c r="U89" s="69">
        <f t="shared" si="15"/>
        <v>0</v>
      </c>
      <c r="V89" s="69">
        <f t="shared" si="15"/>
        <v>328.84</v>
      </c>
      <c r="W89" s="71"/>
    </row>
    <row r="90" spans="1:23" s="13" customFormat="1" ht="13.5" thickBot="1">
      <c r="A90" s="10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8"/>
      <c r="M90" s="108"/>
      <c r="N90" s="108"/>
      <c r="O90" s="108"/>
      <c r="P90" s="108"/>
      <c r="Q90" s="108"/>
      <c r="R90" s="111"/>
      <c r="S90" s="111"/>
      <c r="T90" s="111"/>
      <c r="U90" s="111"/>
      <c r="V90" s="111"/>
      <c r="W90" s="111"/>
    </row>
    <row r="91" spans="1:43" s="81" customFormat="1" ht="15.75" customHeight="1" thickBot="1">
      <c r="A91" s="117"/>
      <c r="B91" s="118"/>
      <c r="C91" s="119"/>
      <c r="D91" s="119"/>
      <c r="E91" s="120"/>
      <c r="F91" s="120"/>
      <c r="G91" s="120"/>
      <c r="H91" s="120"/>
      <c r="I91" s="119"/>
      <c r="J91" s="119"/>
      <c r="K91" s="121"/>
      <c r="T91" s="232" t="s">
        <v>287</v>
      </c>
      <c r="U91" s="233"/>
      <c r="V91" s="234"/>
      <c r="W91" s="122">
        <f>V79</f>
        <v>30422.34</v>
      </c>
      <c r="X91" s="121"/>
      <c r="Y91" s="81" t="s">
        <v>288</v>
      </c>
      <c r="AC91" s="121"/>
      <c r="AD91" s="121"/>
      <c r="AE91" s="121"/>
      <c r="AF91" s="121"/>
      <c r="AG91" s="121"/>
      <c r="AH91" s="121"/>
      <c r="AI91" s="121"/>
      <c r="AQ91" s="13"/>
    </row>
    <row r="92" spans="1:43" ht="16.5" customHeight="1" thickBot="1">
      <c r="A92" s="123" t="s">
        <v>289</v>
      </c>
      <c r="B92" s="124"/>
      <c r="C92" s="125"/>
      <c r="D92" s="125"/>
      <c r="E92" s="126"/>
      <c r="F92" s="125"/>
      <c r="G92" s="127"/>
      <c r="H92" s="128"/>
      <c r="I92" s="128"/>
      <c r="J92" s="129"/>
      <c r="K92" s="130"/>
      <c r="L92" s="81"/>
      <c r="R92" s="235" t="s">
        <v>290</v>
      </c>
      <c r="S92" s="216"/>
      <c r="T92" s="217" t="s">
        <v>291</v>
      </c>
      <c r="U92" s="217"/>
      <c r="V92" s="236"/>
      <c r="W92" s="122">
        <f>R77-V77</f>
        <v>0</v>
      </c>
      <c r="X92" s="131" t="s">
        <v>292</v>
      </c>
      <c r="Y92" s="132" t="s">
        <v>293</v>
      </c>
      <c r="Z92" s="133" t="s">
        <v>294</v>
      </c>
      <c r="AC92" s="134"/>
      <c r="AD92" s="134"/>
      <c r="AE92" s="134"/>
      <c r="AF92" s="134"/>
      <c r="AG92" s="134"/>
      <c r="AH92" s="134"/>
      <c r="AI92" s="134"/>
      <c r="AQ92" s="81"/>
    </row>
    <row r="93" spans="1:43" s="13" customFormat="1" ht="13.5" customHeight="1" thickBot="1">
      <c r="A93" s="135" t="s">
        <v>295</v>
      </c>
      <c r="B93" s="136" t="s">
        <v>296</v>
      </c>
      <c r="C93" s="137"/>
      <c r="D93" s="137"/>
      <c r="E93" s="137"/>
      <c r="F93" s="138"/>
      <c r="G93" s="134"/>
      <c r="H93" s="130"/>
      <c r="I93" s="130"/>
      <c r="J93" s="139"/>
      <c r="K93" s="130"/>
      <c r="L93" s="136"/>
      <c r="R93" s="140">
        <f>FLOOR(($V99*W93),1)</f>
        <v>0</v>
      </c>
      <c r="S93" s="141" t="s">
        <v>297</v>
      </c>
      <c r="T93" s="237" t="s">
        <v>298</v>
      </c>
      <c r="U93" s="237"/>
      <c r="V93" s="238"/>
      <c r="W93" s="142">
        <f>$X93-($X93/$V77*$V78)</f>
        <v>0</v>
      </c>
      <c r="X93" s="143">
        <f>SUMIF(F16:F75,"IV",V16:V75)</f>
        <v>0</v>
      </c>
      <c r="Y93" s="144">
        <f>W93/V79</f>
        <v>0</v>
      </c>
      <c r="Z93" s="144">
        <f>R93/W99</f>
        <v>0</v>
      </c>
      <c r="AC93" s="121"/>
      <c r="AD93" s="121"/>
      <c r="AE93" s="121"/>
      <c r="AF93" s="121"/>
      <c r="AG93" s="121"/>
      <c r="AH93" s="121"/>
      <c r="AI93" s="121"/>
      <c r="AQ93" s="7"/>
    </row>
    <row r="94" spans="1:35" s="13" customFormat="1" ht="13.5" customHeight="1" thickBot="1">
      <c r="A94" s="135" t="s">
        <v>299</v>
      </c>
      <c r="B94" s="136" t="s">
        <v>300</v>
      </c>
      <c r="C94" s="137"/>
      <c r="D94" s="137"/>
      <c r="E94" s="137"/>
      <c r="F94" s="119"/>
      <c r="G94" s="121"/>
      <c r="H94" s="137"/>
      <c r="I94" s="137"/>
      <c r="J94" s="145"/>
      <c r="K94" s="137"/>
      <c r="L94" s="136"/>
      <c r="R94" s="146">
        <f>W99-R93</f>
        <v>1521</v>
      </c>
      <c r="S94" s="147" t="s">
        <v>65</v>
      </c>
      <c r="T94" s="237" t="s">
        <v>301</v>
      </c>
      <c r="U94" s="237"/>
      <c r="V94" s="238"/>
      <c r="W94" s="142">
        <f>$X94-($X94/$V77*$V78)</f>
        <v>30442.31999999999</v>
      </c>
      <c r="X94" s="143">
        <f>SUMIF(F16:F75,"NIV",V16:V75)</f>
        <v>30442.31999999999</v>
      </c>
      <c r="Y94" s="144">
        <f>W94/V79</f>
        <v>1.0006567542141724</v>
      </c>
      <c r="Z94" s="144">
        <f>R94/W99</f>
        <v>1</v>
      </c>
      <c r="AC94" s="121"/>
      <c r="AD94" s="121"/>
      <c r="AE94" s="121"/>
      <c r="AF94" s="121"/>
      <c r="AG94" s="121"/>
      <c r="AH94" s="121"/>
      <c r="AI94" s="121"/>
    </row>
    <row r="95" spans="1:35" s="13" customFormat="1" ht="13.5" customHeight="1" thickBot="1">
      <c r="A95" s="135" t="s">
        <v>302</v>
      </c>
      <c r="B95" s="136" t="s">
        <v>303</v>
      </c>
      <c r="C95" s="137"/>
      <c r="D95" s="137"/>
      <c r="E95" s="137"/>
      <c r="F95" s="119"/>
      <c r="G95" s="121"/>
      <c r="H95" s="137"/>
      <c r="I95" s="137"/>
      <c r="J95" s="145"/>
      <c r="K95" s="137"/>
      <c r="L95" s="136"/>
      <c r="Q95" s="148" t="s">
        <v>304</v>
      </c>
      <c r="R95" s="149">
        <f>SUM(R93:R94)</f>
        <v>1521</v>
      </c>
      <c r="S95" s="121"/>
      <c r="T95" s="121"/>
      <c r="U95" s="150" t="s">
        <v>288</v>
      </c>
      <c r="V95" s="239" t="str">
        <f>IF((W93+W94)=V79,"OK","ZKONTROLUJ     NIV/IV ")</f>
        <v>ZKONTROLUJ     NIV/IV </v>
      </c>
      <c r="W95" s="239"/>
      <c r="Y95" s="151">
        <f>SUM(Y93:Y94)</f>
        <v>1.0006567542141724</v>
      </c>
      <c r="Z95" s="151">
        <f>SUM(Z93:Z94)</f>
        <v>1</v>
      </c>
      <c r="AC95" s="121"/>
      <c r="AD95" s="121"/>
      <c r="AE95" s="121"/>
      <c r="AF95" s="121"/>
      <c r="AG95" s="121"/>
      <c r="AH95" s="121"/>
      <c r="AI95" s="121"/>
    </row>
    <row r="96" spans="1:43" ht="12.75">
      <c r="A96" s="135" t="s">
        <v>305</v>
      </c>
      <c r="B96" s="136" t="s">
        <v>306</v>
      </c>
      <c r="C96" s="130"/>
      <c r="D96" s="130"/>
      <c r="E96" s="130"/>
      <c r="F96" s="119"/>
      <c r="G96" s="121"/>
      <c r="H96" s="137"/>
      <c r="I96" s="137"/>
      <c r="J96" s="145"/>
      <c r="K96" s="137"/>
      <c r="L96" s="81"/>
      <c r="O96" s="13"/>
      <c r="P96" s="13"/>
      <c r="Q96" s="13"/>
      <c r="R96" s="13"/>
      <c r="S96" s="121"/>
      <c r="T96" s="263" t="s">
        <v>307</v>
      </c>
      <c r="U96" s="264"/>
      <c r="V96" s="264"/>
      <c r="W96" s="265"/>
      <c r="X96" s="152"/>
      <c r="AC96" s="152"/>
      <c r="AD96" s="152"/>
      <c r="AE96" s="152"/>
      <c r="AF96" s="152"/>
      <c r="AG96" s="152"/>
      <c r="AH96" s="152"/>
      <c r="AI96" s="152"/>
      <c r="AQ96" s="13"/>
    </row>
    <row r="97" spans="1:35" ht="12.75">
      <c r="A97" s="135" t="s">
        <v>308</v>
      </c>
      <c r="B97" s="136" t="s">
        <v>309</v>
      </c>
      <c r="C97" s="130"/>
      <c r="D97" s="130"/>
      <c r="E97" s="130"/>
      <c r="F97" s="130"/>
      <c r="G97" s="130"/>
      <c r="H97" s="130"/>
      <c r="I97" s="130"/>
      <c r="J97" s="139"/>
      <c r="K97" s="153"/>
      <c r="L97" s="153"/>
      <c r="M97" s="153"/>
      <c r="O97" s="13"/>
      <c r="P97" s="13"/>
      <c r="Q97" s="13"/>
      <c r="R97" s="13"/>
      <c r="S97" s="154"/>
      <c r="T97" s="252" t="s">
        <v>310</v>
      </c>
      <c r="U97" s="253"/>
      <c r="V97" s="155" t="s">
        <v>311</v>
      </c>
      <c r="W97" s="156" t="s">
        <v>307</v>
      </c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</row>
    <row r="98" spans="1:35" ht="12.75">
      <c r="A98" s="135" t="s">
        <v>312</v>
      </c>
      <c r="B98" s="136" t="s">
        <v>313</v>
      </c>
      <c r="C98" s="130"/>
      <c r="D98" s="130"/>
      <c r="E98" s="130"/>
      <c r="F98" s="130"/>
      <c r="G98" s="130"/>
      <c r="H98" s="130"/>
      <c r="I98" s="130"/>
      <c r="J98" s="139"/>
      <c r="K98" s="153"/>
      <c r="L98" s="153"/>
      <c r="M98" s="153"/>
      <c r="O98" s="13"/>
      <c r="P98" s="13"/>
      <c r="Q98" s="13"/>
      <c r="R98" s="121"/>
      <c r="S98" s="81"/>
      <c r="T98" s="254" t="s">
        <v>314</v>
      </c>
      <c r="U98" s="255"/>
      <c r="V98" s="157">
        <v>0.85</v>
      </c>
      <c r="W98" s="158">
        <f>FLOOR(($V98*$V79),1)</f>
        <v>25858</v>
      </c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</row>
    <row r="99" spans="1:35" ht="12.75">
      <c r="A99" s="135" t="s">
        <v>315</v>
      </c>
      <c r="B99" s="136" t="s">
        <v>316</v>
      </c>
      <c r="C99" s="130"/>
      <c r="D99" s="130"/>
      <c r="E99" s="130"/>
      <c r="F99" s="130"/>
      <c r="G99" s="130"/>
      <c r="H99" s="130"/>
      <c r="I99" s="130"/>
      <c r="J99" s="139"/>
      <c r="K99" s="153"/>
      <c r="L99" s="153"/>
      <c r="M99" s="153"/>
      <c r="R99" s="121"/>
      <c r="S99" s="81"/>
      <c r="T99" s="252" t="s">
        <v>317</v>
      </c>
      <c r="U99" s="253"/>
      <c r="V99" s="160">
        <v>0.05</v>
      </c>
      <c r="W99" s="158">
        <f>IF(V100=0%,V79-W98,FLOOR(($V99*$V79),1))</f>
        <v>1521</v>
      </c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</row>
    <row r="100" spans="1:35" ht="12.75">
      <c r="A100" s="135"/>
      <c r="B100" s="136" t="s">
        <v>318</v>
      </c>
      <c r="C100" s="130"/>
      <c r="D100" s="130"/>
      <c r="E100" s="130"/>
      <c r="F100" s="130"/>
      <c r="G100" s="130"/>
      <c r="H100" s="130"/>
      <c r="I100" s="130"/>
      <c r="J100" s="139"/>
      <c r="K100" s="153"/>
      <c r="L100" s="153"/>
      <c r="M100" s="153"/>
      <c r="R100" s="121"/>
      <c r="S100" s="162"/>
      <c r="T100" s="254" t="s">
        <v>319</v>
      </c>
      <c r="U100" s="255"/>
      <c r="V100" s="163">
        <f>V101-V98-V99</f>
        <v>0.10000000000000002</v>
      </c>
      <c r="W100" s="158">
        <f>V79-W98-W99</f>
        <v>3043.34</v>
      </c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</row>
    <row r="101" spans="1:35" ht="13.5" thickBot="1">
      <c r="A101" s="164"/>
      <c r="B101" s="136" t="s">
        <v>320</v>
      </c>
      <c r="C101" s="130"/>
      <c r="D101" s="130"/>
      <c r="E101" s="130"/>
      <c r="F101" s="130"/>
      <c r="G101" s="130"/>
      <c r="H101" s="130"/>
      <c r="I101" s="130"/>
      <c r="J101" s="139"/>
      <c r="K101" s="153"/>
      <c r="L101" s="153"/>
      <c r="M101" s="153"/>
      <c r="R101" s="121"/>
      <c r="S101" s="162"/>
      <c r="T101" s="256" t="s">
        <v>321</v>
      </c>
      <c r="U101" s="257"/>
      <c r="V101" s="165">
        <v>1</v>
      </c>
      <c r="W101" s="166">
        <f>SUM(W98:W100)</f>
        <v>30422.34</v>
      </c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</row>
    <row r="102" spans="1:35" ht="13.5" thickBot="1">
      <c r="A102" s="167" t="s">
        <v>322</v>
      </c>
      <c r="B102" s="168" t="s">
        <v>323</v>
      </c>
      <c r="C102" s="168"/>
      <c r="D102" s="168"/>
      <c r="E102" s="168"/>
      <c r="F102" s="168"/>
      <c r="G102" s="168"/>
      <c r="H102" s="168"/>
      <c r="I102" s="168"/>
      <c r="J102" s="169"/>
      <c r="K102" s="153"/>
      <c r="L102" s="153"/>
      <c r="M102" s="153"/>
      <c r="R102" s="154"/>
      <c r="S102" s="162"/>
      <c r="W102" s="154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</row>
    <row r="103" spans="1:35" ht="15" customHeight="1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O103" s="258" t="s">
        <v>324</v>
      </c>
      <c r="P103" s="259"/>
      <c r="Q103" s="259"/>
      <c r="R103" s="260"/>
      <c r="S103" s="81"/>
      <c r="T103" s="258" t="s">
        <v>325</v>
      </c>
      <c r="U103" s="259"/>
      <c r="V103" s="259"/>
      <c r="W103" s="26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</row>
    <row r="104" spans="3:35" ht="12.75">
      <c r="C104" s="153"/>
      <c r="D104" s="153"/>
      <c r="E104" s="171"/>
      <c r="F104" s="171"/>
      <c r="G104" s="171"/>
      <c r="H104" s="171"/>
      <c r="I104" s="172"/>
      <c r="J104" s="173"/>
      <c r="K104" s="172"/>
      <c r="L104" s="172"/>
      <c r="M104" s="172"/>
      <c r="N104" s="172"/>
      <c r="O104" s="223" t="s">
        <v>326</v>
      </c>
      <c r="P104" s="224"/>
      <c r="Q104" s="224"/>
      <c r="R104" s="225"/>
      <c r="S104" s="174"/>
      <c r="T104" s="223" t="s">
        <v>327</v>
      </c>
      <c r="U104" s="224"/>
      <c r="V104" s="224"/>
      <c r="W104" s="225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</row>
    <row r="105" spans="3:35" ht="33.75" customHeight="1">
      <c r="C105" s="136"/>
      <c r="D105" s="136"/>
      <c r="E105" s="171"/>
      <c r="F105" s="171"/>
      <c r="G105" s="171"/>
      <c r="H105" s="171"/>
      <c r="I105" s="172"/>
      <c r="J105" s="173"/>
      <c r="K105" s="172"/>
      <c r="L105" s="172"/>
      <c r="M105" s="172"/>
      <c r="N105" s="172"/>
      <c r="O105" s="226"/>
      <c r="P105" s="227"/>
      <c r="Q105" s="227"/>
      <c r="R105" s="228"/>
      <c r="S105" s="174"/>
      <c r="T105" s="226"/>
      <c r="U105" s="227"/>
      <c r="V105" s="227"/>
      <c r="W105" s="228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</row>
    <row r="106" spans="15:23" ht="12.75">
      <c r="O106" s="226"/>
      <c r="P106" s="227"/>
      <c r="Q106" s="227"/>
      <c r="R106" s="228"/>
      <c r="T106" s="226"/>
      <c r="U106" s="227"/>
      <c r="V106" s="227"/>
      <c r="W106" s="228"/>
    </row>
    <row r="107" spans="15:23" ht="12.75">
      <c r="O107" s="229"/>
      <c r="P107" s="230"/>
      <c r="Q107" s="230"/>
      <c r="R107" s="231"/>
      <c r="T107" s="229"/>
      <c r="U107" s="230"/>
      <c r="V107" s="230"/>
      <c r="W107" s="231"/>
    </row>
    <row r="108" spans="15:23" ht="12.75">
      <c r="O108" s="243" t="s">
        <v>328</v>
      </c>
      <c r="P108" s="244"/>
      <c r="Q108" s="244"/>
      <c r="R108" s="245"/>
      <c r="T108" s="243" t="s">
        <v>328</v>
      </c>
      <c r="U108" s="244"/>
      <c r="V108" s="244"/>
      <c r="W108" s="245"/>
    </row>
    <row r="109" spans="15:23" ht="12.75">
      <c r="O109" s="246"/>
      <c r="P109" s="247"/>
      <c r="Q109" s="247"/>
      <c r="R109" s="248"/>
      <c r="T109" s="246"/>
      <c r="U109" s="247"/>
      <c r="V109" s="247"/>
      <c r="W109" s="248"/>
    </row>
    <row r="110" spans="15:23" ht="13.5" thickBot="1">
      <c r="O110" s="249"/>
      <c r="P110" s="250"/>
      <c r="Q110" s="250"/>
      <c r="R110" s="251"/>
      <c r="T110" s="249"/>
      <c r="U110" s="250"/>
      <c r="V110" s="250"/>
      <c r="W110" s="251"/>
    </row>
  </sheetData>
  <sheetProtection/>
  <mergeCells count="73"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J13:J14"/>
    <mergeCell ref="T12:U13"/>
    <mergeCell ref="T11:W11"/>
    <mergeCell ref="H12:H14"/>
    <mergeCell ref="I12:J12"/>
    <mergeCell ref="K12:K14"/>
    <mergeCell ref="L12:L14"/>
    <mergeCell ref="N12:Q13"/>
    <mergeCell ref="W12:W14"/>
    <mergeCell ref="V12:V14"/>
    <mergeCell ref="A67:A75"/>
    <mergeCell ref="B75:P75"/>
    <mergeCell ref="R12:R14"/>
    <mergeCell ref="A12:A14"/>
    <mergeCell ref="B12:B14"/>
    <mergeCell ref="C12:F12"/>
    <mergeCell ref="G12:G14"/>
    <mergeCell ref="M12:M14"/>
    <mergeCell ref="C13:C14"/>
    <mergeCell ref="A82:A89"/>
    <mergeCell ref="B89:P89"/>
    <mergeCell ref="S12:S14"/>
    <mergeCell ref="I13:I14"/>
    <mergeCell ref="D13:D14"/>
    <mergeCell ref="E13:E14"/>
    <mergeCell ref="F13:F14"/>
    <mergeCell ref="A16:A29"/>
    <mergeCell ref="B29:P29"/>
    <mergeCell ref="A30:A66"/>
    <mergeCell ref="B66:P66"/>
    <mergeCell ref="T96:W96"/>
    <mergeCell ref="T76:U76"/>
    <mergeCell ref="B77:N77"/>
    <mergeCell ref="O77:Q77"/>
    <mergeCell ref="B78:N78"/>
    <mergeCell ref="Q78:T78"/>
    <mergeCell ref="A76:K76"/>
    <mergeCell ref="R76:S76"/>
    <mergeCell ref="B79:N79"/>
    <mergeCell ref="O79:T79"/>
    <mergeCell ref="O108:R110"/>
    <mergeCell ref="T108:W110"/>
    <mergeCell ref="T97:U97"/>
    <mergeCell ref="T98:U98"/>
    <mergeCell ref="T99:U99"/>
    <mergeCell ref="T100:U100"/>
    <mergeCell ref="T101:U101"/>
    <mergeCell ref="O103:R103"/>
    <mergeCell ref="T103:W103"/>
    <mergeCell ref="I1:K1"/>
    <mergeCell ref="R80:S80"/>
    <mergeCell ref="O104:R107"/>
    <mergeCell ref="T104:W107"/>
    <mergeCell ref="T91:V91"/>
    <mergeCell ref="R92:S92"/>
    <mergeCell ref="T92:V92"/>
    <mergeCell ref="T93:V93"/>
    <mergeCell ref="T94:V94"/>
    <mergeCell ref="V95:W95"/>
  </mergeCells>
  <conditionalFormatting sqref="T82:T88 T67:T74 T17:T28 T30:T65">
    <cfRule type="expression" priority="1" dxfId="0" stopIfTrue="1">
      <formula>M17="EUR"</formula>
    </cfRule>
  </conditionalFormatting>
  <conditionalFormatting sqref="T16">
    <cfRule type="expression" priority="2" dxfId="1" stopIfTrue="1">
      <formula>M16="EUR"</formula>
    </cfRule>
  </conditionalFormatting>
  <conditionalFormatting sqref="U82:U88 U67:U74 U16:U28 U30:U65">
    <cfRule type="expression" priority="3" dxfId="2" stopIfTrue="1">
      <formula>M16="CZK"</formula>
    </cfRule>
  </conditionalFormatting>
  <dataValidations count="5">
    <dataValidation type="list" allowBlank="1" showInputMessage="1" showErrorMessage="1" sqref="D67:D74 D82:D88 D16:D28 D30:D65">
      <formula1>$AQ$1:$AQ$12</formula1>
    </dataValidation>
    <dataValidation type="list" allowBlank="1" showInputMessage="1" showErrorMessage="1" sqref="F67:F74 F82:F88 F30:F65 F16:F28">
      <formula1>"IV, NIV"</formula1>
    </dataValidation>
    <dataValidation type="list" allowBlank="1" showInputMessage="1" showErrorMessage="1" sqref="M67:M74 M82:M88 M30:M65 M16:M28">
      <formula1>"CZK,EUR"</formula1>
    </dataValidation>
    <dataValidation type="custom" allowBlank="1" showInputMessage="1" showErrorMessage="1" sqref="V82:V88 P82:P88 V101:W101 P67:P74 R93:S94 W93:X94 W91:W92 R77:V77 Q89:V89 S75:U75 Q75 S66:U66 Q66 V78:V79 A92:J102 Y91:Z95 W98:W100 R82:R88 P30:P65 Q29 S29:U29 R16:R75 P16:P28 V16:V75">
      <formula1>V82</formula1>
    </dataValidation>
    <dataValidation type="list" allowBlank="1" showInputMessage="1" showErrorMessage="1" sqref="E6:E7 D6:D9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8" scale="37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budkova</dc:creator>
  <cp:keywords/>
  <dc:description/>
  <cp:lastModifiedBy>pospichalova</cp:lastModifiedBy>
  <cp:lastPrinted>2011-05-20T06:27:30Z</cp:lastPrinted>
  <dcterms:created xsi:type="dcterms:W3CDTF">2011-05-13T11:27:42Z</dcterms:created>
  <dcterms:modified xsi:type="dcterms:W3CDTF">2011-05-20T06:31:21Z</dcterms:modified>
  <cp:category/>
  <cp:version/>
  <cp:contentType/>
  <cp:contentStatus/>
</cp:coreProperties>
</file>