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60" activeTab="0"/>
  </bookViews>
  <sheets>
    <sheet name="RK-13-2011-05, př. 1" sheetId="1" r:id="rId1"/>
  </sheets>
  <definedNames>
    <definedName name="_xlnm.Print_Area" localSheetId="0">'RK-13-2011-05, př. 1'!$A$2:$N$172</definedName>
  </definedNames>
  <calcPr fullCalcOnLoad="1"/>
</workbook>
</file>

<file path=xl/sharedStrings.xml><?xml version="1.0" encoding="utf-8"?>
<sst xmlns="http://schemas.openxmlformats.org/spreadsheetml/2006/main" count="398" uniqueCount="222">
  <si>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</si>
  <si>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</si>
  <si>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</si>
  <si>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</si>
  <si>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</si>
  <si>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</si>
  <si>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</si>
  <si>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</si>
  <si>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</si>
  <si>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</si>
  <si>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</si>
  <si>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</si>
  <si>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</si>
  <si>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</si>
  <si>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</si>
  <si>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</si>
  <si>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</si>
  <si>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</si>
  <si>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</si>
  <si>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</si>
  <si>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</si>
  <si>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</si>
  <si>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</si>
  <si>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</si>
  <si>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</si>
  <si>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</si>
  <si>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</si>
  <si>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</si>
  <si>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</si>
  <si>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</si>
  <si>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</si>
  <si>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</si>
  <si>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</si>
  <si>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</si>
  <si>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</si>
  <si>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</si>
  <si>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</si>
  <si>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</si>
  <si>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</si>
  <si>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</si>
  <si>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</si>
  <si>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</si>
  <si>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</si>
  <si>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Drobné dodavatelské práce v NS 200 - 800</t>
  </si>
  <si>
    <t>Dodavatelské výpomoci při ZÚS</t>
  </si>
  <si>
    <t>Celkem plán oprav (SÚ 511)</t>
  </si>
  <si>
    <t>Pořizovací cena majetku</t>
  </si>
  <si>
    <t>celkem</t>
  </si>
  <si>
    <t>v tis. Kč</t>
  </si>
  <si>
    <t>Celkem movitý majetek - pod čarou</t>
  </si>
  <si>
    <t>Fondy v tis. Kč</t>
  </si>
  <si>
    <t>Deficit (+ -) BÚ</t>
  </si>
  <si>
    <t>Tvorba</t>
  </si>
  <si>
    <t>Čerpání</t>
  </si>
  <si>
    <t>Běžný účet celkem</t>
  </si>
  <si>
    <t>z toho: fond odměn</t>
  </si>
  <si>
    <t xml:space="preserve">          rezervní fond</t>
  </si>
  <si>
    <t xml:space="preserve">          provozní prostř.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</si>
  <si>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</si>
  <si>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</si>
  <si>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</si>
  <si>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</si>
  <si>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</si>
  <si>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</si>
  <si>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</si>
  <si>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</si>
  <si>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</si>
  <si>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</si>
  <si>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</si>
  <si>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</si>
  <si>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</si>
  <si>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</si>
  <si>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</si>
  <si>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</si>
  <si>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</si>
  <si>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</si>
  <si>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</si>
  <si>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</si>
  <si>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</si>
  <si>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</si>
  <si>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</si>
  <si>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Plán oprav celkem (dodavatelsky)</t>
  </si>
  <si>
    <t>Nadtarif nárokový - příplatek za vedení, příplatky (přesčas, pohotovost, noční, víkendy, svátky, prostředí apod.)</t>
  </si>
  <si>
    <t>vlastní</t>
  </si>
  <si>
    <t>dodavatelsky</t>
  </si>
  <si>
    <t>Protihluková opatření</t>
  </si>
  <si>
    <t>Opravy a modernizace budov</t>
  </si>
  <si>
    <t>Další potřeby organizace (pod čarou)</t>
  </si>
  <si>
    <t>Movitý majetek celkem</t>
  </si>
  <si>
    <t>Nemovitý majetek celkem</t>
  </si>
  <si>
    <t>Čerpání investičního fondu celkem (pořízení majetku + odvod do rozpočtu kraje + splátky úvěru)</t>
  </si>
  <si>
    <t>Investiční úvěr</t>
  </si>
  <si>
    <t xml:space="preserve">          z toho: investiční dotace</t>
  </si>
  <si>
    <t xml:space="preserve">                   odvod do rozpočtu kraje</t>
  </si>
  <si>
    <t xml:space="preserve">z toho:investiční fond </t>
  </si>
  <si>
    <t>Stav k 1.1.2010</t>
  </si>
  <si>
    <t>Skutečnost 2009</t>
  </si>
  <si>
    <t>Rozdíl 2010 - 2009</t>
  </si>
  <si>
    <t>Stav k 31.12.2010</t>
  </si>
  <si>
    <t>Celkem nemovitý majetek - pod čarou</t>
  </si>
  <si>
    <t>Skutečnost 2010</t>
  </si>
  <si>
    <t>Návrh na rok 2011</t>
  </si>
  <si>
    <t>Rozdíl 2011 - 2010</t>
  </si>
  <si>
    <t>Účetní odpisy na rok 2011</t>
  </si>
  <si>
    <t>Oprávky k 1.1.2011</t>
  </si>
  <si>
    <t>Zůstatková cena k 31.12.2011</t>
  </si>
  <si>
    <t>Zůstatek účtu k 1.1.2010</t>
  </si>
  <si>
    <t>Zůstatek účtu k 31.12.2010</t>
  </si>
  <si>
    <t>Stav k 1.1.2011</t>
  </si>
  <si>
    <t>Stav k 31.12.2011</t>
  </si>
  <si>
    <t>stav k 31.12.2010</t>
  </si>
  <si>
    <t>Rozdíl 11-10</t>
  </si>
  <si>
    <t>Index 11/10</t>
  </si>
  <si>
    <t>Plán 2011</t>
  </si>
  <si>
    <t xml:space="preserve">     z toho tržby z prodeje majetku</t>
  </si>
  <si>
    <t xml:space="preserve">           z toho: tržby z prodeje dlouhod. majetku /úč. 651/</t>
  </si>
  <si>
    <t>Finanční výnosy</t>
  </si>
  <si>
    <t>Výnosy za vlastní výrobky /úč. 601/</t>
  </si>
  <si>
    <t>Výnosy z prodeje služeb /úč. 602/</t>
  </si>
  <si>
    <t>Výnosy z pronájmu /úč. 603/</t>
  </si>
  <si>
    <t xml:space="preserve">                  ostatní služby /úč. 518/</t>
  </si>
  <si>
    <t>Úroky /562/</t>
  </si>
  <si>
    <t>Rekonstrukce solankového hospářství v Chotěboři</t>
  </si>
  <si>
    <t>Oprava střechy dílen a garáží + odvětrání  v Jihlavě</t>
  </si>
  <si>
    <t>Sklad olejů v Telči</t>
  </si>
  <si>
    <t>Sklad barev v Jihlavě</t>
  </si>
  <si>
    <t>Hala na posyp v Jihlavě</t>
  </si>
  <si>
    <t>Obalovna studené směsi v Jihlavě</t>
  </si>
  <si>
    <t>Oplocení skládky v Košeticích</t>
  </si>
  <si>
    <t>Výměna oken v Humpolci</t>
  </si>
  <si>
    <t>Brána do areálu v Pelhřimově</t>
  </si>
  <si>
    <t>Výměna oken v Pacově</t>
  </si>
  <si>
    <t>Podlahy garáží v Pacově</t>
  </si>
  <si>
    <t>Rekonstrukce topení v Pelhřimově a Kamenici</t>
  </si>
  <si>
    <t>Výměna vrat dílny v M. Budějovicích</t>
  </si>
  <si>
    <t>Dostavba garáže v Želetavě</t>
  </si>
  <si>
    <t>Výměna oken v M. Budějovicích</t>
  </si>
  <si>
    <t>Brána a oplocení v Hrotovicích</t>
  </si>
  <si>
    <t>Výměna oken na dílně v Třebíči</t>
  </si>
  <si>
    <t>Rekonstrukce vrat dílny v Náměšti n/O</t>
  </si>
  <si>
    <t>Výměna oken ve Velké Bíteši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</si>
  <si>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</si>
  <si>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</si>
  <si>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</si>
  <si>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</si>
  <si>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</si>
  <si>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</si>
  <si>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</si>
  <si>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</si>
  <si>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</si>
  <si>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NA</t>
  </si>
  <si>
    <t>ZR</t>
  </si>
  <si>
    <t>VM</t>
  </si>
  <si>
    <t xml:space="preserve">Zateplení dílen </t>
  </si>
  <si>
    <t xml:space="preserve">Zateplení budovy, rekonstrikce oken a dveří </t>
  </si>
  <si>
    <t>Oprava střechy dílen a garáží + odvětrání + kanalizace</t>
  </si>
  <si>
    <t>Zpevnění podlahy haly</t>
  </si>
  <si>
    <t xml:space="preserve">Rekonstrukce sociálního zařízení </t>
  </si>
  <si>
    <t>Brána a oplocení</t>
  </si>
  <si>
    <t>Kopility - okna</t>
  </si>
  <si>
    <t>Trafo a rekonstrukce rozvodny</t>
  </si>
  <si>
    <t xml:space="preserve">Rekonstrukce střechy ocelokolny </t>
  </si>
  <si>
    <t xml:space="preserve">Zateplení garáží </t>
  </si>
  <si>
    <t>Brána a zabezpečení vstupu</t>
  </si>
  <si>
    <t>Solná hala Chotěboř</t>
  </si>
  <si>
    <t>3 ks</t>
  </si>
  <si>
    <t>1 ks</t>
  </si>
  <si>
    <t>Osobní auto</t>
  </si>
  <si>
    <t>4 ks</t>
  </si>
  <si>
    <t>2 ks</t>
  </si>
  <si>
    <t>Tažený zametač přívěs</t>
  </si>
  <si>
    <t>Vibrační deska</t>
  </si>
  <si>
    <t>Vozík se signalizačním zařízením</t>
  </si>
  <si>
    <t>Podvalník na frézu</t>
  </si>
  <si>
    <t>Vysokozdvižný vozík</t>
  </si>
  <si>
    <t>Rekonstrukce kabiny Tatra</t>
  </si>
  <si>
    <t>Traktorová radlice přední</t>
  </si>
  <si>
    <t>Drobné vybavení k finišeru</t>
  </si>
  <si>
    <t>Kropící nástavba</t>
  </si>
  <si>
    <t>Nákladní přívěs</t>
  </si>
  <si>
    <t>Podvalník</t>
  </si>
  <si>
    <t>Lajnovačka</t>
  </si>
  <si>
    <t>zametací nástavba</t>
  </si>
  <si>
    <t>Fréza na vozovky š 500 mm</t>
  </si>
  <si>
    <t>Válec k finišeru</t>
  </si>
  <si>
    <t>Finišer</t>
  </si>
  <si>
    <t>Sekačka</t>
  </si>
  <si>
    <t>Zařízení na ošetřování mrazových trhlin</t>
  </si>
  <si>
    <t xml:space="preserve">Technologické vozidlo </t>
  </si>
  <si>
    <t>Sypací nástavba</t>
  </si>
  <si>
    <t>Nakladač</t>
  </si>
  <si>
    <t>Mininakladač</t>
  </si>
  <si>
    <t>Traktor se sekačkou + radlice</t>
  </si>
  <si>
    <t>15 ks</t>
  </si>
  <si>
    <t>Traktorobagr</t>
  </si>
  <si>
    <t>9 ks</t>
  </si>
  <si>
    <t>Rekonstrukce míchárny soli</t>
  </si>
  <si>
    <t>Čerpací stanice PHM</t>
  </si>
  <si>
    <t>Stáčecí místo na emulze s nádrží</t>
  </si>
  <si>
    <t>Štěpkovač</t>
  </si>
  <si>
    <t>Ramenová sekačka</t>
  </si>
  <si>
    <t>Drobné náředí a vybavení</t>
  </si>
  <si>
    <t>Autozametač se sacím zařízením (nástavba)</t>
  </si>
  <si>
    <t>Pick-up</t>
  </si>
  <si>
    <t>Sypač inert , skl. korba, radlice</t>
  </si>
  <si>
    <t>Sypač dělený , skl. korba, radlice</t>
  </si>
  <si>
    <t>Sypač chemik,  s radlicí a sklopnou korbou</t>
  </si>
  <si>
    <t>Sypač dělený s radlicí</t>
  </si>
  <si>
    <t>Nákladní vozidlo pick-up</t>
  </si>
  <si>
    <t>Rekonstrukce sypačové nástavby</t>
  </si>
  <si>
    <t>Recyklátor obalované směsi</t>
  </si>
  <si>
    <t>Podvozek s komunální hydraulikou a radlicí</t>
  </si>
  <si>
    <t>Informační technologie vč. snímání komunikací</t>
  </si>
  <si>
    <t>Nákup použité techniky</t>
  </si>
  <si>
    <t>z toho: kryto zdroji investičního fondu</t>
  </si>
  <si>
    <t xml:space="preserve">             kryto investičním úvěrem</t>
  </si>
  <si>
    <t xml:space="preserve">                    účetní odpisy</t>
  </si>
  <si>
    <t xml:space="preserve">                    převod z rezervního fondu</t>
  </si>
  <si>
    <t xml:space="preserve">                   stavební investice</t>
  </si>
  <si>
    <t xml:space="preserve">                   strojní investice</t>
  </si>
  <si>
    <t xml:space="preserve">                   splátky investičního úvěru</t>
  </si>
  <si>
    <t>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</si>
</sst>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" fillId="0" borderId="0">
      <alignment horizontal="center" vertical="center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 quotePrefix="1">
      <alignment horizontal="center"/>
    </xf>
    <xf numFmtId="0" fontId="6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2" fillId="24" borderId="21" xfId="0" applyNumberFormat="1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 wrapText="1"/>
    </xf>
    <xf numFmtId="3" fontId="2" fillId="24" borderId="26" xfId="0" applyNumberFormat="1" applyFont="1" applyFill="1" applyBorder="1" applyAlignment="1">
      <alignment vertical="center" wrapText="1"/>
    </xf>
    <xf numFmtId="10" fontId="2" fillId="24" borderId="30" xfId="0" applyNumberFormat="1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vertical="center" wrapText="1"/>
    </xf>
    <xf numFmtId="10" fontId="2" fillId="24" borderId="29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3" fontId="2" fillId="24" borderId="32" xfId="0" applyNumberFormat="1" applyFont="1" applyFill="1" applyBorder="1" applyAlignment="1">
      <alignment vertical="center" wrapText="1"/>
    </xf>
    <xf numFmtId="10" fontId="2" fillId="24" borderId="16" xfId="0" applyNumberFormat="1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vertical="center" wrapText="1"/>
    </xf>
    <xf numFmtId="10" fontId="2" fillId="24" borderId="14" xfId="0" applyNumberFormat="1" applyFont="1" applyFill="1" applyBorder="1" applyAlignment="1">
      <alignment vertical="center" wrapText="1"/>
    </xf>
    <xf numFmtId="0" fontId="2" fillId="19" borderId="33" xfId="0" applyFont="1" applyFill="1" applyBorder="1" applyAlignment="1">
      <alignment horizontal="left" vertical="center" wrapText="1"/>
    </xf>
    <xf numFmtId="164" fontId="2" fillId="19" borderId="33" xfId="0" applyNumberFormat="1" applyFont="1" applyFill="1" applyBorder="1" applyAlignment="1">
      <alignment vertical="center" wrapText="1"/>
    </xf>
    <xf numFmtId="164" fontId="2" fillId="19" borderId="34" xfId="0" applyNumberFormat="1" applyFont="1" applyFill="1" applyBorder="1" applyAlignment="1">
      <alignment vertical="center" wrapText="1"/>
    </xf>
    <xf numFmtId="164" fontId="2" fillId="19" borderId="35" xfId="0" applyNumberFormat="1" applyFont="1" applyFill="1" applyBorder="1" applyAlignment="1">
      <alignment vertical="center" wrapText="1"/>
    </xf>
    <xf numFmtId="164" fontId="2" fillId="19" borderId="36" xfId="0" applyNumberFormat="1" applyFont="1" applyFill="1" applyBorder="1" applyAlignment="1">
      <alignment vertical="center" wrapText="1"/>
    </xf>
    <xf numFmtId="3" fontId="2" fillId="24" borderId="33" xfId="0" applyNumberFormat="1" applyFont="1" applyFill="1" applyBorder="1" applyAlignment="1">
      <alignment vertical="center" wrapText="1"/>
    </xf>
    <xf numFmtId="10" fontId="2" fillId="24" borderId="34" xfId="0" applyNumberFormat="1" applyFont="1" applyFill="1" applyBorder="1" applyAlignment="1">
      <alignment vertical="center" wrapText="1"/>
    </xf>
    <xf numFmtId="164" fontId="2" fillId="24" borderId="33" xfId="0" applyNumberFormat="1" applyFont="1" applyFill="1" applyBorder="1" applyAlignment="1">
      <alignment vertical="center" wrapText="1"/>
    </xf>
    <xf numFmtId="10" fontId="2" fillId="24" borderId="3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vertical="center" wrapText="1"/>
    </xf>
    <xf numFmtId="10" fontId="2" fillId="24" borderId="25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2" fillId="24" borderId="21" xfId="0" applyNumberFormat="1" applyFont="1" applyFill="1" applyBorder="1" applyAlignment="1">
      <alignment vertical="center" wrapText="1"/>
    </xf>
    <xf numFmtId="10" fontId="2" fillId="24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64" fontId="6" fillId="0" borderId="26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2" fillId="19" borderId="38" xfId="0" applyNumberFormat="1" applyFont="1" applyFill="1" applyBorder="1" applyAlignment="1">
      <alignment vertical="center" wrapText="1"/>
    </xf>
    <xf numFmtId="164" fontId="2" fillId="19" borderId="39" xfId="0" applyNumberFormat="1" applyFont="1" applyFill="1" applyBorder="1" applyAlignment="1">
      <alignment vertical="center" wrapText="1"/>
    </xf>
    <xf numFmtId="0" fontId="9" fillId="19" borderId="33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19" borderId="42" xfId="0" applyFont="1" applyFill="1" applyBorder="1" applyAlignment="1">
      <alignment horizontal="left" vertical="center"/>
    </xf>
    <xf numFmtId="3" fontId="6" fillId="0" borderId="43" xfId="0" applyNumberFormat="1" applyFont="1" applyBorder="1" applyAlignment="1">
      <alignment/>
    </xf>
    <xf numFmtId="0" fontId="4" fillId="19" borderId="44" xfId="0" applyFont="1" applyFill="1" applyBorder="1" applyAlignment="1">
      <alignment horizontal="left" vertical="center"/>
    </xf>
    <xf numFmtId="3" fontId="6" fillId="19" borderId="42" xfId="0" applyNumberFormat="1" applyFont="1" applyFill="1" applyBorder="1" applyAlignment="1">
      <alignment horizontal="left" vertical="center"/>
    </xf>
    <xf numFmtId="0" fontId="13" fillId="19" borderId="45" xfId="46" applyFont="1" applyFill="1" applyBorder="1" applyAlignment="1">
      <alignment horizontal="center" vertical="center"/>
      <protection/>
    </xf>
    <xf numFmtId="0" fontId="13" fillId="19" borderId="46" xfId="46" applyFont="1" applyFill="1" applyBorder="1" applyAlignment="1">
      <alignment horizontal="center" vertical="center"/>
      <protection/>
    </xf>
    <xf numFmtId="0" fontId="2" fillId="19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19" borderId="28" xfId="0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center"/>
    </xf>
    <xf numFmtId="3" fontId="2" fillId="19" borderId="30" xfId="0" applyNumberFormat="1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19" borderId="55" xfId="0" applyFont="1" applyFill="1" applyBorder="1" applyAlignment="1">
      <alignment/>
    </xf>
    <xf numFmtId="3" fontId="6" fillId="19" borderId="56" xfId="0" applyNumberFormat="1" applyFont="1" applyFill="1" applyBorder="1" applyAlignment="1">
      <alignment/>
    </xf>
    <xf numFmtId="4" fontId="6" fillId="19" borderId="56" xfId="0" applyNumberFormat="1" applyFont="1" applyFill="1" applyBorder="1" applyAlignment="1">
      <alignment/>
    </xf>
    <xf numFmtId="4" fontId="6" fillId="19" borderId="57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5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6" fillId="19" borderId="45" xfId="0" applyFont="1" applyFill="1" applyBorder="1" applyAlignment="1">
      <alignment/>
    </xf>
    <xf numFmtId="0" fontId="6" fillId="19" borderId="59" xfId="0" applyFont="1" applyFill="1" applyBorder="1" applyAlignment="1">
      <alignment/>
    </xf>
    <xf numFmtId="0" fontId="7" fillId="19" borderId="59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7" fillId="0" borderId="54" xfId="0" applyFont="1" applyBorder="1" applyAlignment="1">
      <alignment/>
    </xf>
    <xf numFmtId="0" fontId="18" fillId="0" borderId="54" xfId="0" applyFont="1" applyBorder="1" applyAlignment="1">
      <alignment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61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2" fillId="0" borderId="64" xfId="46" applyNumberFormat="1" applyFont="1" applyFill="1" applyBorder="1" applyAlignment="1">
      <alignment horizontal="center" vertical="center"/>
      <protection/>
    </xf>
    <xf numFmtId="3" fontId="2" fillId="0" borderId="56" xfId="46" applyNumberFormat="1" applyFont="1" applyFill="1" applyBorder="1" applyAlignment="1">
      <alignment horizontal="right" vertical="center"/>
      <protection/>
    </xf>
    <xf numFmtId="3" fontId="2" fillId="0" borderId="42" xfId="46" applyNumberFormat="1" applyFont="1" applyFill="1" applyBorder="1" applyAlignment="1">
      <alignment horizontal="right" vertical="center"/>
      <protection/>
    </xf>
    <xf numFmtId="3" fontId="2" fillId="0" borderId="65" xfId="46" applyNumberFormat="1" applyFont="1" applyFill="1" applyBorder="1" applyAlignment="1">
      <alignment horizontal="right" vertical="center"/>
      <protection/>
    </xf>
    <xf numFmtId="3" fontId="2" fillId="0" borderId="66" xfId="46" applyNumberFormat="1" applyFont="1" applyFill="1" applyBorder="1" applyAlignment="1">
      <alignment horizontal="right" vertical="center"/>
      <protection/>
    </xf>
    <xf numFmtId="3" fontId="2" fillId="0" borderId="67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28" xfId="0" applyNumberFormat="1" applyFont="1" applyFill="1" applyBorder="1" applyAlignment="1" quotePrefix="1">
      <alignment horizontal="right"/>
    </xf>
    <xf numFmtId="0" fontId="2" fillId="0" borderId="45" xfId="0" applyFont="1" applyBorder="1" applyAlignment="1">
      <alignment horizontal="center" vertical="center"/>
    </xf>
    <xf numFmtId="164" fontId="6" fillId="19" borderId="50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/>
    </xf>
    <xf numFmtId="164" fontId="6" fillId="0" borderId="28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6" fillId="0" borderId="45" xfId="0" applyNumberFormat="1" applyFont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/>
    </xf>
    <xf numFmtId="164" fontId="6" fillId="6" borderId="27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3" fontId="6" fillId="0" borderId="69" xfId="0" applyNumberFormat="1" applyFont="1" applyFill="1" applyBorder="1" applyAlignment="1">
      <alignment horizontal="right"/>
    </xf>
    <xf numFmtId="3" fontId="6" fillId="0" borderId="7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164" fontId="2" fillId="19" borderId="23" xfId="0" applyNumberFormat="1" applyFont="1" applyFill="1" applyBorder="1" applyAlignment="1">
      <alignment horizontal="center"/>
    </xf>
    <xf numFmtId="3" fontId="2" fillId="19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3" fontId="2" fillId="0" borderId="13" xfId="0" applyNumberFormat="1" applyFont="1" applyFill="1" applyBorder="1" applyAlignment="1" quotePrefix="1">
      <alignment horizontal="right"/>
    </xf>
    <xf numFmtId="0" fontId="20" fillId="19" borderId="1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/>
    </xf>
    <xf numFmtId="0" fontId="9" fillId="19" borderId="6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/>
    </xf>
    <xf numFmtId="3" fontId="2" fillId="0" borderId="69" xfId="0" applyNumberFormat="1" applyFont="1" applyFill="1" applyBorder="1" applyAlignment="1">
      <alignment horizontal="center"/>
    </xf>
    <xf numFmtId="3" fontId="6" fillId="0" borderId="69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4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72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0" borderId="54" xfId="0" applyFont="1" applyFill="1" applyBorder="1" applyAlignment="1">
      <alignment/>
    </xf>
    <xf numFmtId="164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 horizontal="center"/>
    </xf>
    <xf numFmtId="3" fontId="6" fillId="0" borderId="72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6" fillId="0" borderId="32" xfId="0" applyNumberFormat="1" applyFont="1" applyBorder="1" applyAlignment="1">
      <alignment horizontal="left"/>
    </xf>
    <xf numFmtId="0" fontId="0" fillId="0" borderId="7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19" borderId="74" xfId="0" applyNumberFormat="1" applyFont="1" applyFill="1" applyBorder="1" applyAlignment="1">
      <alignment horizontal="left"/>
    </xf>
    <xf numFmtId="0" fontId="12" fillId="19" borderId="75" xfId="0" applyFont="1" applyFill="1" applyBorder="1" applyAlignment="1">
      <alignment/>
    </xf>
    <xf numFmtId="0" fontId="2" fillId="19" borderId="76" xfId="0" applyFont="1" applyFill="1" applyBorder="1" applyAlignment="1">
      <alignment horizontal="center"/>
    </xf>
    <xf numFmtId="3" fontId="2" fillId="19" borderId="77" xfId="0" applyNumberFormat="1" applyFont="1" applyFill="1" applyBorder="1" applyAlignment="1">
      <alignment/>
    </xf>
    <xf numFmtId="3" fontId="6" fillId="19" borderId="64" xfId="0" applyNumberFormat="1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left"/>
    </xf>
    <xf numFmtId="0" fontId="0" fillId="0" borderId="67" xfId="0" applyFont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left"/>
    </xf>
    <xf numFmtId="3" fontId="2" fillId="0" borderId="67" xfId="0" applyNumberFormat="1" applyFont="1" applyFill="1" applyBorder="1" applyAlignment="1">
      <alignment horizontal="left"/>
    </xf>
    <xf numFmtId="3" fontId="2" fillId="0" borderId="62" xfId="0" applyNumberFormat="1" applyFont="1" applyFill="1" applyBorder="1" applyAlignment="1">
      <alignment horizontal="left"/>
    </xf>
    <xf numFmtId="0" fontId="12" fillId="0" borderId="78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0" fontId="12" fillId="0" borderId="79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19" borderId="80" xfId="0" applyFont="1" applyFill="1" applyBorder="1" applyAlignment="1">
      <alignment/>
    </xf>
    <xf numFmtId="0" fontId="10" fillId="19" borderId="75" xfId="0" applyFont="1" applyFill="1" applyBorder="1" applyAlignment="1">
      <alignment/>
    </xf>
    <xf numFmtId="0" fontId="10" fillId="19" borderId="81" xfId="0" applyFont="1" applyFill="1" applyBorder="1" applyAlignment="1">
      <alignment/>
    </xf>
    <xf numFmtId="0" fontId="6" fillId="19" borderId="82" xfId="0" applyFont="1" applyFill="1" applyBorder="1" applyAlignment="1">
      <alignment horizontal="center"/>
    </xf>
    <xf numFmtId="3" fontId="10" fillId="19" borderId="83" xfId="0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10" fillId="0" borderId="1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left"/>
    </xf>
    <xf numFmtId="0" fontId="0" fillId="0" borderId="68" xfId="0" applyFont="1" applyBorder="1" applyAlignment="1">
      <alignment/>
    </xf>
    <xf numFmtId="0" fontId="6" fillId="0" borderId="45" xfId="0" applyFont="1" applyBorder="1" applyAlignment="1">
      <alignment horizontal="center"/>
    </xf>
    <xf numFmtId="3" fontId="6" fillId="0" borderId="8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8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64" fontId="6" fillId="0" borderId="15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164" fontId="6" fillId="0" borderId="67" xfId="0" applyNumberFormat="1" applyFont="1" applyFill="1" applyBorder="1" applyAlignment="1">
      <alignment vertical="center" wrapText="1"/>
    </xf>
    <xf numFmtId="3" fontId="17" fillId="0" borderId="0" xfId="0" applyNumberFormat="1" applyFont="1" applyAlignment="1">
      <alignment/>
    </xf>
    <xf numFmtId="3" fontId="2" fillId="0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3" fontId="2" fillId="19" borderId="40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19" borderId="29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164" fontId="6" fillId="0" borderId="85" xfId="0" applyNumberFormat="1" applyFont="1" applyFill="1" applyBorder="1" applyAlignment="1">
      <alignment/>
    </xf>
    <xf numFmtId="0" fontId="3" fillId="16" borderId="55" xfId="0" applyFont="1" applyFill="1" applyBorder="1" applyAlignment="1">
      <alignment/>
    </xf>
    <xf numFmtId="0" fontId="6" fillId="16" borderId="56" xfId="0" applyFont="1" applyFill="1" applyBorder="1" applyAlignment="1">
      <alignment/>
    </xf>
    <xf numFmtId="3" fontId="6" fillId="16" borderId="56" xfId="0" applyNumberFormat="1" applyFont="1" applyFill="1" applyBorder="1" applyAlignment="1">
      <alignment/>
    </xf>
    <xf numFmtId="0" fontId="6" fillId="16" borderId="5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6" fillId="0" borderId="86" xfId="0" applyNumberFormat="1" applyFont="1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/>
    </xf>
    <xf numFmtId="3" fontId="6" fillId="0" borderId="54" xfId="0" applyNumberFormat="1" applyFont="1" applyFill="1" applyBorder="1" applyAlignment="1" quotePrefix="1">
      <alignment horizontal="right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/>
    </xf>
    <xf numFmtId="3" fontId="6" fillId="0" borderId="62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3" fontId="2" fillId="0" borderId="84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 horizontal="center"/>
    </xf>
    <xf numFmtId="0" fontId="7" fillId="0" borderId="81" xfId="0" applyFont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/>
    </xf>
    <xf numFmtId="3" fontId="6" fillId="0" borderId="67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left"/>
    </xf>
    <xf numFmtId="3" fontId="6" fillId="0" borderId="26" xfId="0" applyNumberFormat="1" applyFont="1" applyBorder="1" applyAlignment="1">
      <alignment horizontal="left"/>
    </xf>
    <xf numFmtId="3" fontId="6" fillId="0" borderId="67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 horizontal="left"/>
    </xf>
    <xf numFmtId="3" fontId="6" fillId="0" borderId="21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9" fillId="19" borderId="80" xfId="0" applyNumberFormat="1" applyFont="1" applyFill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3" fontId="2" fillId="0" borderId="26" xfId="0" applyNumberFormat="1" applyFont="1" applyFill="1" applyBorder="1" applyAlignment="1">
      <alignment horizontal="left"/>
    </xf>
    <xf numFmtId="3" fontId="2" fillId="0" borderId="67" xfId="0" applyNumberFormat="1" applyFont="1" applyFill="1" applyBorder="1" applyAlignment="1">
      <alignment horizontal="left"/>
    </xf>
    <xf numFmtId="3" fontId="2" fillId="0" borderId="62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 wrapText="1"/>
    </xf>
    <xf numFmtId="3" fontId="2" fillId="19" borderId="75" xfId="0" applyNumberFormat="1" applyFont="1" applyFill="1" applyBorder="1" applyAlignment="1">
      <alignment horizontal="center" vertical="center"/>
    </xf>
    <xf numFmtId="0" fontId="4" fillId="19" borderId="75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3" fontId="6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3" fontId="6" fillId="0" borderId="26" xfId="0" applyNumberFormat="1" applyFont="1" applyBorder="1" applyAlignment="1">
      <alignment horizontal="left"/>
    </xf>
    <xf numFmtId="0" fontId="0" fillId="0" borderId="67" xfId="0" applyFont="1" applyBorder="1" applyAlignment="1">
      <alignment/>
    </xf>
    <xf numFmtId="0" fontId="0" fillId="0" borderId="62" xfId="0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2" fillId="19" borderId="67" xfId="0" applyNumberFormat="1" applyFont="1" applyFill="1" applyBorder="1" applyAlignment="1">
      <alignment horizontal="left"/>
    </xf>
    <xf numFmtId="3" fontId="2" fillId="19" borderId="6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3" fontId="2" fillId="19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164" fontId="6" fillId="19" borderId="46" xfId="0" applyNumberFormat="1" applyFont="1" applyFill="1" applyBorder="1" applyAlignment="1">
      <alignment vertical="center"/>
    </xf>
    <xf numFmtId="164" fontId="6" fillId="19" borderId="68" xfId="0" applyNumberFormat="1" applyFont="1" applyFill="1" applyBorder="1" applyAlignment="1">
      <alignment vertical="center"/>
    </xf>
    <xf numFmtId="164" fontId="6" fillId="19" borderId="84" xfId="0" applyNumberFormat="1" applyFont="1" applyFill="1" applyBorder="1" applyAlignment="1">
      <alignment vertical="center"/>
    </xf>
    <xf numFmtId="3" fontId="6" fillId="0" borderId="88" xfId="0" applyNumberFormat="1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164" fontId="11" fillId="0" borderId="67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9" fillId="19" borderId="9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19" borderId="80" xfId="46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right"/>
    </xf>
    <xf numFmtId="0" fontId="2" fillId="19" borderId="82" xfId="46" applyFont="1" applyFill="1" applyBorder="1" applyAlignment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4" fillId="19" borderId="90" xfId="0" applyFont="1" applyFill="1" applyBorder="1" applyAlignment="1">
      <alignment horizontal="center" vertical="center"/>
    </xf>
    <xf numFmtId="0" fontId="14" fillId="19" borderId="6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 wrapText="1"/>
    </xf>
    <xf numFmtId="0" fontId="6" fillId="19" borderId="74" xfId="0" applyFont="1" applyFill="1" applyBorder="1" applyAlignment="1">
      <alignment horizontal="center" vertical="center" wrapText="1"/>
    </xf>
    <xf numFmtId="0" fontId="6" fillId="19" borderId="91" xfId="0" applyFont="1" applyFill="1" applyBorder="1" applyAlignment="1">
      <alignment horizontal="center" vertical="center" wrapText="1"/>
    </xf>
    <xf numFmtId="0" fontId="11" fillId="19" borderId="90" xfId="0" applyFont="1" applyFill="1" applyBorder="1" applyAlignment="1">
      <alignment vertical="center"/>
    </xf>
    <xf numFmtId="0" fontId="11" fillId="19" borderId="60" xfId="0" applyFont="1" applyFill="1" applyBorder="1" applyAlignment="1">
      <alignment vertical="center"/>
    </xf>
    <xf numFmtId="0" fontId="12" fillId="0" borderId="67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2" fillId="19" borderId="90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left"/>
    </xf>
    <xf numFmtId="3" fontId="6" fillId="0" borderId="78" xfId="0" applyNumberFormat="1" applyFont="1" applyFill="1" applyBorder="1" applyAlignment="1">
      <alignment horizontal="left"/>
    </xf>
    <xf numFmtId="3" fontId="6" fillId="0" borderId="79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3" fontId="6" fillId="0" borderId="67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left"/>
    </xf>
    <xf numFmtId="3" fontId="6" fillId="0" borderId="79" xfId="0" applyNumberFormat="1" applyFont="1" applyFill="1" applyBorder="1" applyAlignment="1">
      <alignment/>
    </xf>
    <xf numFmtId="0" fontId="11" fillId="19" borderId="80" xfId="0" applyFont="1" applyFill="1" applyBorder="1" applyAlignment="1">
      <alignment vertical="center"/>
    </xf>
    <xf numFmtId="0" fontId="3" fillId="0" borderId="64" xfId="0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left"/>
    </xf>
    <xf numFmtId="0" fontId="12" fillId="0" borderId="78" xfId="0" applyFont="1" applyFill="1" applyBorder="1" applyAlignment="1">
      <alignment/>
    </xf>
    <xf numFmtId="3" fontId="6" fillId="0" borderId="21" xfId="0" applyNumberFormat="1" applyFont="1" applyBorder="1" applyAlignment="1">
      <alignment horizontal="left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3" fontId="2" fillId="0" borderId="68" xfId="0" applyNumberFormat="1" applyFont="1" applyFill="1" applyBorder="1" applyAlignment="1">
      <alignment horizontal="left"/>
    </xf>
    <xf numFmtId="3" fontId="2" fillId="0" borderId="44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8" xfId="0" applyBorder="1" applyAlignment="1">
      <alignment horizontal="center" vertical="center"/>
    </xf>
    <xf numFmtId="3" fontId="2" fillId="19" borderId="85" xfId="0" applyNumberFormat="1" applyFont="1" applyFill="1" applyBorder="1" applyAlignment="1">
      <alignment horizontal="center" vertical="center"/>
    </xf>
    <xf numFmtId="3" fontId="2" fillId="19" borderId="74" xfId="0" applyNumberFormat="1" applyFont="1" applyFill="1" applyBorder="1" applyAlignment="1">
      <alignment horizontal="center" vertical="center"/>
    </xf>
    <xf numFmtId="3" fontId="2" fillId="19" borderId="91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/>
    </xf>
    <xf numFmtId="0" fontId="2" fillId="19" borderId="74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91" xfId="0" applyBorder="1" applyAlignment="1">
      <alignment horizontal="center"/>
    </xf>
    <xf numFmtId="3" fontId="2" fillId="0" borderId="73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" fillId="19" borderId="80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2" fillId="19" borderId="33" xfId="0" applyFont="1" applyFill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19" borderId="37" xfId="0" applyFont="1" applyFill="1" applyBorder="1" applyAlignment="1">
      <alignment horizontal="center" vertical="center"/>
    </xf>
    <xf numFmtId="0" fontId="2" fillId="19" borderId="91" xfId="0" applyFont="1" applyFill="1" applyBorder="1" applyAlignment="1">
      <alignment horizontal="center" vertical="center"/>
    </xf>
    <xf numFmtId="3" fontId="2" fillId="19" borderId="93" xfId="0" applyNumberFormat="1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11" fillId="0" borderId="33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3" fontId="2" fillId="19" borderId="80" xfId="0" applyNumberFormat="1" applyFont="1" applyFill="1" applyBorder="1" applyAlignment="1">
      <alignment horizontal="center" vertical="center"/>
    </xf>
    <xf numFmtId="0" fontId="4" fillId="19" borderId="75" xfId="0" applyFont="1" applyFill="1" applyBorder="1" applyAlignment="1">
      <alignment horizontal="center"/>
    </xf>
    <xf numFmtId="0" fontId="4" fillId="19" borderId="77" xfId="0" applyFont="1" applyFill="1" applyBorder="1" applyAlignment="1">
      <alignment horizontal="center"/>
    </xf>
    <xf numFmtId="0" fontId="4" fillId="19" borderId="64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94" xfId="0" applyFont="1" applyFill="1" applyBorder="1" applyAlignment="1">
      <alignment horizontal="center"/>
    </xf>
    <xf numFmtId="164" fontId="2" fillId="19" borderId="33" xfId="0" applyNumberFormat="1" applyFont="1" applyFill="1" applyBorder="1" applyAlignment="1">
      <alignment horizontal="center" vertical="center" wrapText="1"/>
    </xf>
    <xf numFmtId="164" fontId="2" fillId="19" borderId="48" xfId="0" applyNumberFormat="1" applyFont="1" applyFill="1" applyBorder="1" applyAlignment="1">
      <alignment horizontal="center" vertical="center" wrapText="1"/>
    </xf>
    <xf numFmtId="164" fontId="2" fillId="19" borderId="49" xfId="0" applyNumberFormat="1" applyFont="1" applyFill="1" applyBorder="1" applyAlignment="1">
      <alignment horizontal="center" vertical="center" wrapText="1"/>
    </xf>
    <xf numFmtId="3" fontId="2" fillId="19" borderId="77" xfId="0" applyNumberFormat="1" applyFont="1" applyFill="1" applyBorder="1" applyAlignment="1">
      <alignment horizontal="center" vertical="center"/>
    </xf>
    <xf numFmtId="0" fontId="4" fillId="19" borderId="94" xfId="0" applyFont="1" applyFill="1" applyBorder="1" applyAlignment="1">
      <alignment vertical="center"/>
    </xf>
    <xf numFmtId="3" fontId="2" fillId="19" borderId="26" xfId="0" applyNumberFormat="1" applyFont="1" applyFill="1" applyBorder="1" applyAlignment="1">
      <alignment/>
    </xf>
    <xf numFmtId="3" fontId="2" fillId="19" borderId="67" xfId="0" applyNumberFormat="1" applyFont="1" applyFill="1" applyBorder="1" applyAlignment="1">
      <alignment/>
    </xf>
    <xf numFmtId="3" fontId="2" fillId="19" borderId="62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 horizontal="left"/>
    </xf>
    <xf numFmtId="3" fontId="6" fillId="0" borderId="68" xfId="0" applyNumberFormat="1" applyFont="1" applyBorder="1" applyAlignment="1">
      <alignment horizontal="left"/>
    </xf>
    <xf numFmtId="3" fontId="6" fillId="0" borderId="44" xfId="0" applyNumberFormat="1" applyFont="1" applyBorder="1" applyAlignment="1">
      <alignment horizontal="left"/>
    </xf>
    <xf numFmtId="3" fontId="2" fillId="0" borderId="21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 horizontal="left"/>
    </xf>
    <xf numFmtId="3" fontId="2" fillId="0" borderId="74" xfId="0" applyNumberFormat="1" applyFont="1" applyFill="1" applyBorder="1" applyAlignment="1">
      <alignment horizontal="left"/>
    </xf>
    <xf numFmtId="3" fontId="2" fillId="0" borderId="76" xfId="0" applyNumberFormat="1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left"/>
    </xf>
    <xf numFmtId="3" fontId="6" fillId="0" borderId="26" xfId="0" applyNumberFormat="1" applyFont="1" applyBorder="1" applyAlignment="1">
      <alignment horizontal="center"/>
    </xf>
    <xf numFmtId="3" fontId="6" fillId="0" borderId="67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3" fontId="2" fillId="0" borderId="78" xfId="0" applyNumberFormat="1" applyFont="1" applyFill="1" applyBorder="1" applyAlignment="1">
      <alignment horizontal="left"/>
    </xf>
    <xf numFmtId="3" fontId="2" fillId="0" borderId="79" xfId="0" applyNumberFormat="1" applyFont="1" applyFill="1" applyBorder="1" applyAlignment="1">
      <alignment horizontal="left"/>
    </xf>
    <xf numFmtId="0" fontId="12" fillId="0" borderId="79" xfId="0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3" fontId="6" fillId="0" borderId="71" xfId="0" applyNumberFormat="1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3" fontId="2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3" fontId="2" fillId="0" borderId="97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164" fontId="11" fillId="0" borderId="83" xfId="0" applyNumberFormat="1" applyFont="1" applyBorder="1" applyAlignment="1">
      <alignment horizontal="right"/>
    </xf>
    <xf numFmtId="164" fontId="0" fillId="0" borderId="75" xfId="0" applyNumberFormat="1" applyFont="1" applyBorder="1" applyAlignment="1">
      <alignment/>
    </xf>
    <xf numFmtId="164" fontId="0" fillId="0" borderId="77" xfId="0" applyNumberFormat="1" applyFont="1" applyBorder="1" applyAlignment="1">
      <alignment/>
    </xf>
    <xf numFmtId="164" fontId="2" fillId="0" borderId="45" xfId="0" applyNumberFormat="1" applyFont="1" applyBorder="1" applyAlignment="1">
      <alignment horizontal="right"/>
    </xf>
    <xf numFmtId="164" fontId="0" fillId="0" borderId="45" xfId="0" applyNumberFormat="1" applyBorder="1" applyAlignment="1">
      <alignment/>
    </xf>
    <xf numFmtId="164" fontId="0" fillId="0" borderId="59" xfId="0" applyNumberFormat="1" applyBorder="1" applyAlignment="1">
      <alignment/>
    </xf>
    <xf numFmtId="0" fontId="9" fillId="19" borderId="90" xfId="46" applyFont="1" applyFill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1" fillId="19" borderId="85" xfId="46" applyFont="1" applyFill="1" applyBorder="1" applyAlignment="1">
      <alignment horizontal="center" vertical="center"/>
      <protection/>
    </xf>
    <xf numFmtId="0" fontId="11" fillId="19" borderId="74" xfId="46" applyFont="1" applyFill="1" applyBorder="1" applyAlignment="1">
      <alignment horizontal="center" vertical="center"/>
      <protection/>
    </xf>
    <xf numFmtId="0" fontId="11" fillId="19" borderId="91" xfId="46" applyFont="1" applyFill="1" applyBorder="1" applyAlignment="1">
      <alignment horizontal="center" vertical="center"/>
      <protection/>
    </xf>
    <xf numFmtId="0" fontId="2" fillId="19" borderId="30" xfId="46" applyFont="1" applyFill="1" applyBorder="1" applyAlignment="1">
      <alignment horizontal="center" vertical="center"/>
      <protection/>
    </xf>
    <xf numFmtId="0" fontId="2" fillId="19" borderId="67" xfId="46" applyFont="1" applyFill="1" applyBorder="1" applyAlignment="1">
      <alignment horizontal="center" vertical="center"/>
      <protection/>
    </xf>
    <xf numFmtId="0" fontId="2" fillId="19" borderId="40" xfId="46" applyFont="1" applyFill="1" applyBorder="1" applyAlignment="1">
      <alignment horizontal="center" vertical="center"/>
      <protection/>
    </xf>
    <xf numFmtId="0" fontId="2" fillId="19" borderId="73" xfId="46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81" xfId="0" applyBorder="1" applyAlignment="1">
      <alignment horizontal="left"/>
    </xf>
    <xf numFmtId="0" fontId="3" fillId="19" borderId="64" xfId="0" applyFont="1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0" fontId="0" fillId="19" borderId="50" xfId="0" applyFill="1" applyBorder="1" applyAlignment="1">
      <alignment vertical="center"/>
    </xf>
    <xf numFmtId="3" fontId="2" fillId="0" borderId="26" xfId="0" applyNumberFormat="1" applyFont="1" applyBorder="1" applyAlignment="1">
      <alignment horizontal="left"/>
    </xf>
    <xf numFmtId="3" fontId="2" fillId="0" borderId="67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0" borderId="68" xfId="0" applyNumberFormat="1" applyFont="1" applyBorder="1" applyAlignment="1">
      <alignment horizontal="left"/>
    </xf>
    <xf numFmtId="3" fontId="2" fillId="0" borderId="44" xfId="0" applyNumberFormat="1" applyFont="1" applyBorder="1" applyAlignment="1">
      <alignment horizontal="left"/>
    </xf>
    <xf numFmtId="164" fontId="11" fillId="19" borderId="42" xfId="0" applyNumberFormat="1" applyFont="1" applyFill="1" applyBorder="1" applyAlignment="1">
      <alignment horizontal="right" vertical="center"/>
    </xf>
    <xf numFmtId="164" fontId="11" fillId="19" borderId="94" xfId="0" applyNumberFormat="1" applyFont="1" applyFill="1" applyBorder="1" applyAlignment="1">
      <alignment horizontal="right" vertical="center"/>
    </xf>
    <xf numFmtId="164" fontId="11" fillId="0" borderId="46" xfId="0" applyNumberFormat="1" applyFont="1" applyBorder="1" applyAlignment="1">
      <alignment horizontal="right"/>
    </xf>
    <xf numFmtId="164" fontId="11" fillId="0" borderId="8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6.00390625" style="3" customWidth="1"/>
    <col min="2" max="2" width="8.8515625" style="69" customWidth="1"/>
    <col min="3" max="3" width="8.00390625" style="69" customWidth="1"/>
    <col min="4" max="4" width="9.00390625" style="69" customWidth="1"/>
    <col min="5" max="5" width="8.8515625" style="69" customWidth="1"/>
    <col min="6" max="6" width="8.00390625" style="69" customWidth="1"/>
    <col min="7" max="7" width="9.00390625" style="69" customWidth="1"/>
    <col min="8" max="8" width="8.00390625" style="69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spans="12:14" ht="12.75">
      <c r="L1" s="562"/>
      <c r="M1" s="562"/>
      <c r="N1" s="562"/>
    </row>
    <row r="2" spans="1:14" ht="16.5" thickBot="1">
      <c r="A2" s="1"/>
      <c r="B2" s="2"/>
      <c r="C2" s="2"/>
      <c r="D2" s="2"/>
      <c r="E2" s="2"/>
      <c r="F2" s="2"/>
      <c r="G2" s="2"/>
      <c r="H2" s="2"/>
      <c r="L2" s="562"/>
      <c r="M2" s="562"/>
      <c r="N2" s="562"/>
    </row>
    <row r="3" spans="1:14" ht="19.5" customHeight="1" thickBot="1">
      <c r="A3" s="463" t="s">
        <v>0</v>
      </c>
      <c r="B3" s="466" t="s">
        <v>77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8"/>
    </row>
    <row r="4" spans="1:14" ht="12.75">
      <c r="A4" s="464"/>
      <c r="B4" s="5" t="s">
        <v>96</v>
      </c>
      <c r="C4" s="7"/>
      <c r="D4" s="207"/>
      <c r="E4" s="5" t="s">
        <v>100</v>
      </c>
      <c r="F4" s="7"/>
      <c r="G4" s="207"/>
      <c r="H4" s="469" t="s">
        <v>97</v>
      </c>
      <c r="I4" s="452"/>
      <c r="J4" s="5" t="s">
        <v>101</v>
      </c>
      <c r="K4" s="7"/>
      <c r="L4" s="6"/>
      <c r="M4" s="469" t="s">
        <v>102</v>
      </c>
      <c r="N4" s="470"/>
    </row>
    <row r="5" spans="1:14" ht="12.75">
      <c r="A5" s="464"/>
      <c r="B5" s="10" t="s">
        <v>1</v>
      </c>
      <c r="C5" s="8" t="s">
        <v>2</v>
      </c>
      <c r="D5" s="9" t="s">
        <v>3</v>
      </c>
      <c r="E5" s="10" t="s">
        <v>1</v>
      </c>
      <c r="F5" s="8" t="s">
        <v>2</v>
      </c>
      <c r="G5" s="9" t="s">
        <v>3</v>
      </c>
      <c r="H5" s="11" t="s">
        <v>3</v>
      </c>
      <c r="I5" s="11" t="s">
        <v>4</v>
      </c>
      <c r="J5" s="10" t="s">
        <v>1</v>
      </c>
      <c r="K5" s="8" t="s">
        <v>2</v>
      </c>
      <c r="L5" s="9" t="s">
        <v>3</v>
      </c>
      <c r="M5" s="11" t="s">
        <v>3</v>
      </c>
      <c r="N5" s="9" t="s">
        <v>4</v>
      </c>
    </row>
    <row r="6" spans="1:14" ht="13.5" thickBot="1">
      <c r="A6" s="465"/>
      <c r="B6" s="14" t="s">
        <v>5</v>
      </c>
      <c r="C6" s="12" t="s">
        <v>5</v>
      </c>
      <c r="D6" s="13"/>
      <c r="E6" s="14" t="s">
        <v>5</v>
      </c>
      <c r="F6" s="12" t="s">
        <v>5</v>
      </c>
      <c r="G6" s="13"/>
      <c r="H6" s="15" t="s">
        <v>6</v>
      </c>
      <c r="I6" s="16" t="s">
        <v>7</v>
      </c>
      <c r="J6" s="14" t="s">
        <v>5</v>
      </c>
      <c r="K6" s="12" t="s">
        <v>5</v>
      </c>
      <c r="L6" s="13"/>
      <c r="M6" s="15" t="s">
        <v>6</v>
      </c>
      <c r="N6" s="13" t="s">
        <v>7</v>
      </c>
    </row>
    <row r="7" spans="1:14" ht="13.5" customHeight="1" thickTop="1">
      <c r="A7" s="17" t="s">
        <v>117</v>
      </c>
      <c r="B7" s="18"/>
      <c r="C7" s="19"/>
      <c r="D7" s="20"/>
      <c r="E7" s="18"/>
      <c r="F7" s="19"/>
      <c r="G7" s="20"/>
      <c r="H7" s="21"/>
      <c r="I7" s="22"/>
      <c r="J7" s="18"/>
      <c r="K7" s="19"/>
      <c r="L7" s="20"/>
      <c r="M7" s="21"/>
      <c r="N7" s="23"/>
    </row>
    <row r="8" spans="1:14" ht="13.5" customHeight="1">
      <c r="A8" s="24" t="s">
        <v>118</v>
      </c>
      <c r="B8" s="25">
        <v>22</v>
      </c>
      <c r="C8" s="26">
        <v>137208</v>
      </c>
      <c r="D8" s="27">
        <f>SUM(B8:C8)</f>
        <v>137230</v>
      </c>
      <c r="E8" s="25"/>
      <c r="F8" s="26">
        <v>154904</v>
      </c>
      <c r="G8" s="27">
        <f>SUM(E8:F8)</f>
        <v>154904</v>
      </c>
      <c r="H8" s="28">
        <f>+G8-D8</f>
        <v>17674</v>
      </c>
      <c r="I8" s="29">
        <f>+G8/D8</f>
        <v>1.1287910806674926</v>
      </c>
      <c r="J8" s="25"/>
      <c r="K8" s="58">
        <v>140000</v>
      </c>
      <c r="L8" s="27">
        <f>SUM(J8:K8)</f>
        <v>140000</v>
      </c>
      <c r="M8" s="30">
        <f>+L8-G8</f>
        <v>-14904</v>
      </c>
      <c r="N8" s="31">
        <f>+L8/G8</f>
        <v>0.9037855704178072</v>
      </c>
    </row>
    <row r="9" spans="1:14" ht="13.5" customHeight="1">
      <c r="A9" s="24" t="s">
        <v>119</v>
      </c>
      <c r="B9" s="25">
        <v>1227</v>
      </c>
      <c r="C9" s="26">
        <v>1</v>
      </c>
      <c r="D9" s="27">
        <f aca="true" t="shared" si="0" ref="D9:D17">SUM(B9:C9)</f>
        <v>1228</v>
      </c>
      <c r="E9" s="25">
        <v>1499</v>
      </c>
      <c r="F9" s="26"/>
      <c r="G9" s="27">
        <f>SUM(E9:F9)</f>
        <v>1499</v>
      </c>
      <c r="H9" s="28"/>
      <c r="I9" s="29"/>
      <c r="J9" s="25">
        <v>1500</v>
      </c>
      <c r="K9" s="58"/>
      <c r="L9" s="27">
        <f aca="true" t="shared" si="1" ref="L9:L16">SUM(J9:K9)</f>
        <v>1500</v>
      </c>
      <c r="M9" s="30">
        <f>+L9-G9</f>
        <v>1</v>
      </c>
      <c r="N9" s="31">
        <f>+L9/G9</f>
        <v>1.0006671114076051</v>
      </c>
    </row>
    <row r="10" spans="1:14" ht="13.5" customHeight="1">
      <c r="A10" s="24" t="s">
        <v>8</v>
      </c>
      <c r="B10" s="25"/>
      <c r="C10" s="26">
        <v>49</v>
      </c>
      <c r="D10" s="27">
        <f t="shared" si="0"/>
        <v>49</v>
      </c>
      <c r="E10" s="25"/>
      <c r="F10" s="26"/>
      <c r="G10" s="27">
        <f aca="true" t="shared" si="2" ref="G10:G17">SUM(E10:F10)</f>
        <v>0</v>
      </c>
      <c r="H10" s="28"/>
      <c r="I10" s="29"/>
      <c r="J10" s="25"/>
      <c r="K10" s="26"/>
      <c r="L10" s="27">
        <f t="shared" si="1"/>
        <v>0</v>
      </c>
      <c r="M10" s="30">
        <f aca="true" t="shared" si="3" ref="M10:M38">+L10-G10</f>
        <v>0</v>
      </c>
      <c r="N10" s="31"/>
    </row>
    <row r="11" spans="1:14" ht="13.5" customHeight="1">
      <c r="A11" s="24" t="s">
        <v>9</v>
      </c>
      <c r="B11" s="25">
        <v>30801</v>
      </c>
      <c r="C11" s="26"/>
      <c r="D11" s="27">
        <f t="shared" si="0"/>
        <v>30801</v>
      </c>
      <c r="E11" s="25">
        <v>32301</v>
      </c>
      <c r="F11" s="26">
        <v>0</v>
      </c>
      <c r="G11" s="27">
        <f t="shared" si="2"/>
        <v>32301</v>
      </c>
      <c r="H11" s="28">
        <f aca="true" t="shared" si="4" ref="H11:H39">+G11-D11</f>
        <v>1500</v>
      </c>
      <c r="I11" s="29">
        <f aca="true" t="shared" si="5" ref="I11:I39">+G11/D11</f>
        <v>1.0486997175416382</v>
      </c>
      <c r="J11" s="25">
        <v>15000</v>
      </c>
      <c r="K11" s="26"/>
      <c r="L11" s="27">
        <f t="shared" si="1"/>
        <v>15000</v>
      </c>
      <c r="M11" s="30">
        <f t="shared" si="3"/>
        <v>-17301</v>
      </c>
      <c r="N11" s="31">
        <f aca="true" t="shared" si="6" ref="N11:N38">+L11/G11</f>
        <v>0.4643819076808767</v>
      </c>
    </row>
    <row r="12" spans="1:14" ht="13.5" customHeight="1">
      <c r="A12" s="24" t="s">
        <v>10</v>
      </c>
      <c r="B12" s="25">
        <f>11620-1717-1227</f>
        <v>8676</v>
      </c>
      <c r="C12" s="26">
        <f>89-1+1274</f>
        <v>1362</v>
      </c>
      <c r="D12" s="27">
        <f t="shared" si="0"/>
        <v>10038</v>
      </c>
      <c r="E12" s="25">
        <v>23587</v>
      </c>
      <c r="F12" s="26">
        <v>2480</v>
      </c>
      <c r="G12" s="27">
        <f t="shared" si="2"/>
        <v>26067</v>
      </c>
      <c r="H12" s="28">
        <f t="shared" si="4"/>
        <v>16029</v>
      </c>
      <c r="I12" s="29">
        <f t="shared" si="5"/>
        <v>2.5968320382546324</v>
      </c>
      <c r="J12" s="25">
        <v>12500</v>
      </c>
      <c r="K12" s="26">
        <v>2500</v>
      </c>
      <c r="L12" s="27">
        <f t="shared" si="1"/>
        <v>15000</v>
      </c>
      <c r="M12" s="30">
        <f t="shared" si="3"/>
        <v>-11067</v>
      </c>
      <c r="N12" s="31">
        <f t="shared" si="6"/>
        <v>0.5754402117619979</v>
      </c>
    </row>
    <row r="13" spans="1:14" ht="13.5" customHeight="1">
      <c r="A13" s="32" t="s">
        <v>11</v>
      </c>
      <c r="B13" s="25">
        <v>5909</v>
      </c>
      <c r="C13" s="26"/>
      <c r="D13" s="27">
        <f t="shared" si="0"/>
        <v>5909</v>
      </c>
      <c r="E13" s="25">
        <v>20344</v>
      </c>
      <c r="F13" s="26"/>
      <c r="G13" s="27">
        <f t="shared" si="2"/>
        <v>20344</v>
      </c>
      <c r="H13" s="28">
        <f t="shared" si="4"/>
        <v>14435</v>
      </c>
      <c r="I13" s="29">
        <f t="shared" si="5"/>
        <v>3.4428837366728717</v>
      </c>
      <c r="J13" s="25">
        <v>9500</v>
      </c>
      <c r="K13" s="26"/>
      <c r="L13" s="27">
        <f t="shared" si="1"/>
        <v>9500</v>
      </c>
      <c r="M13" s="30">
        <f t="shared" si="3"/>
        <v>-10844</v>
      </c>
      <c r="N13" s="31">
        <f t="shared" si="6"/>
        <v>0.46696814785686197</v>
      </c>
    </row>
    <row r="14" spans="1:14" ht="13.5" customHeight="1">
      <c r="A14" s="32" t="s">
        <v>114</v>
      </c>
      <c r="B14" s="25">
        <v>0</v>
      </c>
      <c r="C14" s="26">
        <v>1274</v>
      </c>
      <c r="D14" s="27">
        <f t="shared" si="0"/>
        <v>1274</v>
      </c>
      <c r="E14" s="25"/>
      <c r="F14" s="26">
        <v>2480</v>
      </c>
      <c r="G14" s="27">
        <f t="shared" si="2"/>
        <v>2480</v>
      </c>
      <c r="H14" s="28">
        <f t="shared" si="4"/>
        <v>1206</v>
      </c>
      <c r="I14" s="29">
        <f t="shared" si="5"/>
        <v>1.946624803767661</v>
      </c>
      <c r="J14" s="25">
        <v>0</v>
      </c>
      <c r="K14" s="26">
        <v>2500</v>
      </c>
      <c r="L14" s="27">
        <f t="shared" si="1"/>
        <v>2500</v>
      </c>
      <c r="M14" s="30">
        <f t="shared" si="3"/>
        <v>20</v>
      </c>
      <c r="N14" s="31">
        <f t="shared" si="6"/>
        <v>1.0080645161290323</v>
      </c>
    </row>
    <row r="15" spans="1:14" ht="13.5" customHeight="1">
      <c r="A15" s="32" t="s">
        <v>115</v>
      </c>
      <c r="B15" s="25"/>
      <c r="C15" s="26"/>
      <c r="D15" s="27">
        <f t="shared" si="0"/>
        <v>0</v>
      </c>
      <c r="E15" s="25"/>
      <c r="F15" s="26"/>
      <c r="G15" s="27">
        <f t="shared" si="2"/>
        <v>0</v>
      </c>
      <c r="H15" s="28">
        <f t="shared" si="4"/>
        <v>0</v>
      </c>
      <c r="I15" s="29"/>
      <c r="J15" s="25"/>
      <c r="K15" s="26"/>
      <c r="L15" s="27">
        <f t="shared" si="1"/>
        <v>0</v>
      </c>
      <c r="M15" s="30">
        <f t="shared" si="3"/>
        <v>0</v>
      </c>
      <c r="N15" s="31"/>
    </row>
    <row r="16" spans="1:14" ht="13.5" customHeight="1">
      <c r="A16" s="305" t="s">
        <v>116</v>
      </c>
      <c r="B16" s="303">
        <v>1717</v>
      </c>
      <c r="C16" s="304"/>
      <c r="D16" s="27">
        <f t="shared" si="0"/>
        <v>1717</v>
      </c>
      <c r="E16" s="303">
        <v>530</v>
      </c>
      <c r="F16" s="304"/>
      <c r="G16" s="27">
        <f>SUM(E16:F16)</f>
        <v>530</v>
      </c>
      <c r="H16" s="36"/>
      <c r="I16" s="37"/>
      <c r="J16" s="303">
        <v>500</v>
      </c>
      <c r="K16" s="304"/>
      <c r="L16" s="27">
        <f t="shared" si="1"/>
        <v>500</v>
      </c>
      <c r="M16" s="30">
        <f>+L16-G16</f>
        <v>-30</v>
      </c>
      <c r="N16" s="31">
        <f>+L16/G16</f>
        <v>0.9433962264150944</v>
      </c>
    </row>
    <row r="17" spans="1:14" ht="13.5" customHeight="1" thickBot="1">
      <c r="A17" s="33" t="s">
        <v>12</v>
      </c>
      <c r="B17" s="34">
        <v>945323</v>
      </c>
      <c r="C17" s="35"/>
      <c r="D17" s="27">
        <f t="shared" si="0"/>
        <v>945323</v>
      </c>
      <c r="E17" s="34">
        <v>815998</v>
      </c>
      <c r="F17" s="35"/>
      <c r="G17" s="27">
        <f t="shared" si="2"/>
        <v>815998</v>
      </c>
      <c r="H17" s="36">
        <f t="shared" si="4"/>
        <v>-129325</v>
      </c>
      <c r="I17" s="37">
        <f t="shared" si="5"/>
        <v>0.863194907983832</v>
      </c>
      <c r="J17" s="34">
        <v>701822</v>
      </c>
      <c r="K17" s="35"/>
      <c r="L17" s="27">
        <f>SUM(J17:K17)</f>
        <v>701822</v>
      </c>
      <c r="M17" s="38">
        <f t="shared" si="3"/>
        <v>-114176</v>
      </c>
      <c r="N17" s="39">
        <f t="shared" si="6"/>
        <v>0.8600780884266873</v>
      </c>
    </row>
    <row r="18" spans="1:14" ht="13.5" customHeight="1" thickBot="1">
      <c r="A18" s="40" t="s">
        <v>13</v>
      </c>
      <c r="B18" s="44">
        <f aca="true" t="shared" si="7" ref="B18:G18">SUM(B7+B8+B9+B10+B11+B12+B16+B17)</f>
        <v>987766</v>
      </c>
      <c r="C18" s="42">
        <f t="shared" si="7"/>
        <v>138620</v>
      </c>
      <c r="D18" s="43">
        <f t="shared" si="7"/>
        <v>1126386</v>
      </c>
      <c r="E18" s="44">
        <f t="shared" si="7"/>
        <v>873915</v>
      </c>
      <c r="F18" s="42">
        <f t="shared" si="7"/>
        <v>157384</v>
      </c>
      <c r="G18" s="43">
        <f t="shared" si="7"/>
        <v>1031299</v>
      </c>
      <c r="H18" s="45">
        <f t="shared" si="4"/>
        <v>-95087</v>
      </c>
      <c r="I18" s="46">
        <f t="shared" si="5"/>
        <v>0.9155822249211194</v>
      </c>
      <c r="J18" s="44">
        <f>SUM(J7+J8+J9+J10+J11+J12+J16+J17)</f>
        <v>731322</v>
      </c>
      <c r="K18" s="42">
        <f>SUM(K7+K8+K9+K10+K11+K12+K16+K17)</f>
        <v>142500</v>
      </c>
      <c r="L18" s="43">
        <f>SUM(L7+L8+L9+L10+L11+L12+L16+L17)</f>
        <v>873822</v>
      </c>
      <c r="M18" s="47">
        <f t="shared" si="3"/>
        <v>-157477</v>
      </c>
      <c r="N18" s="48">
        <f t="shared" si="6"/>
        <v>0.8473022857580585</v>
      </c>
    </row>
    <row r="19" spans="1:14" ht="13.5" customHeight="1">
      <c r="A19" s="49" t="s">
        <v>14</v>
      </c>
      <c r="B19" s="52">
        <v>275168</v>
      </c>
      <c r="C19" s="53">
        <v>47354</v>
      </c>
      <c r="D19" s="50">
        <f>SUM(B19:C19)</f>
        <v>322522</v>
      </c>
      <c r="E19" s="52">
        <v>309263</v>
      </c>
      <c r="F19" s="53">
        <v>56886</v>
      </c>
      <c r="G19" s="50">
        <f>SUM(E19:F19)</f>
        <v>366149</v>
      </c>
      <c r="H19" s="21">
        <f t="shared" si="4"/>
        <v>43627</v>
      </c>
      <c r="I19" s="51">
        <f t="shared" si="5"/>
        <v>1.1352682917754449</v>
      </c>
      <c r="J19" s="52">
        <v>182287</v>
      </c>
      <c r="K19" s="53">
        <v>54160</v>
      </c>
      <c r="L19" s="50">
        <f>SUM(J19:K19)</f>
        <v>236447</v>
      </c>
      <c r="M19" s="54">
        <f t="shared" si="3"/>
        <v>-129702</v>
      </c>
      <c r="N19" s="55">
        <f t="shared" si="6"/>
        <v>0.6457671603636771</v>
      </c>
    </row>
    <row r="20" spans="1:14" ht="19.5">
      <c r="A20" s="32" t="s">
        <v>15</v>
      </c>
      <c r="B20" s="52">
        <v>4675</v>
      </c>
      <c r="C20" s="53">
        <v>662</v>
      </c>
      <c r="D20" s="50">
        <f aca="true" t="shared" si="8" ref="D20:D37">SUM(B20:C20)</f>
        <v>5337</v>
      </c>
      <c r="E20" s="52">
        <v>4849</v>
      </c>
      <c r="F20" s="53">
        <v>855</v>
      </c>
      <c r="G20" s="50">
        <f aca="true" t="shared" si="9" ref="G20:G37">SUM(E20:F20)</f>
        <v>5704</v>
      </c>
      <c r="H20" s="28">
        <f t="shared" si="4"/>
        <v>367</v>
      </c>
      <c r="I20" s="29">
        <f t="shared" si="5"/>
        <v>1.0687652239085628</v>
      </c>
      <c r="J20" s="52">
        <v>4500</v>
      </c>
      <c r="K20" s="53">
        <v>750</v>
      </c>
      <c r="L20" s="50">
        <f aca="true" t="shared" si="10" ref="L20:L37">SUM(J20:K20)</f>
        <v>5250</v>
      </c>
      <c r="M20" s="30">
        <f t="shared" si="3"/>
        <v>-454</v>
      </c>
      <c r="N20" s="31">
        <f t="shared" si="6"/>
        <v>0.9204067321178121</v>
      </c>
    </row>
    <row r="21" spans="1:14" ht="13.5" customHeight="1">
      <c r="A21" s="24" t="s">
        <v>16</v>
      </c>
      <c r="B21" s="57">
        <v>11363</v>
      </c>
      <c r="C21" s="58">
        <v>1646</v>
      </c>
      <c r="D21" s="50">
        <f t="shared" si="8"/>
        <v>13009</v>
      </c>
      <c r="E21" s="57">
        <v>10307</v>
      </c>
      <c r="F21" s="58">
        <v>1875</v>
      </c>
      <c r="G21" s="50">
        <f t="shared" si="9"/>
        <v>12182</v>
      </c>
      <c r="H21" s="28">
        <f t="shared" si="4"/>
        <v>-827</v>
      </c>
      <c r="I21" s="29">
        <f t="shared" si="5"/>
        <v>0.9364286263356139</v>
      </c>
      <c r="J21" s="57">
        <v>11350</v>
      </c>
      <c r="K21" s="58">
        <v>1500</v>
      </c>
      <c r="L21" s="50">
        <f t="shared" si="10"/>
        <v>12850</v>
      </c>
      <c r="M21" s="30">
        <f t="shared" si="3"/>
        <v>668</v>
      </c>
      <c r="N21" s="31">
        <f t="shared" si="6"/>
        <v>1.0548350024626498</v>
      </c>
    </row>
    <row r="22" spans="1:14" ht="19.5">
      <c r="A22" s="32" t="s">
        <v>17</v>
      </c>
      <c r="B22" s="57"/>
      <c r="C22" s="58"/>
      <c r="D22" s="50">
        <f t="shared" si="8"/>
        <v>0</v>
      </c>
      <c r="E22" s="57"/>
      <c r="F22" s="58"/>
      <c r="G22" s="50">
        <f t="shared" si="9"/>
        <v>0</v>
      </c>
      <c r="H22" s="28">
        <f t="shared" si="4"/>
        <v>0</v>
      </c>
      <c r="I22" s="29"/>
      <c r="J22" s="57"/>
      <c r="K22" s="58"/>
      <c r="L22" s="50">
        <f t="shared" si="10"/>
        <v>0</v>
      </c>
      <c r="M22" s="30">
        <f t="shared" si="3"/>
        <v>0</v>
      </c>
      <c r="N22" s="31"/>
    </row>
    <row r="23" spans="1:14" ht="13.5" customHeight="1">
      <c r="A23" s="24" t="s">
        <v>18</v>
      </c>
      <c r="B23" s="57"/>
      <c r="C23" s="58"/>
      <c r="D23" s="50">
        <f t="shared" si="8"/>
        <v>0</v>
      </c>
      <c r="E23" s="57"/>
      <c r="F23" s="58"/>
      <c r="G23" s="50">
        <f t="shared" si="9"/>
        <v>0</v>
      </c>
      <c r="H23" s="28">
        <f t="shared" si="4"/>
        <v>0</v>
      </c>
      <c r="I23" s="29"/>
      <c r="J23" s="57"/>
      <c r="K23" s="58"/>
      <c r="L23" s="50">
        <f t="shared" si="10"/>
        <v>0</v>
      </c>
      <c r="M23" s="30">
        <f t="shared" si="3"/>
        <v>0</v>
      </c>
      <c r="N23" s="31"/>
    </row>
    <row r="24" spans="1:14" ht="13.5" customHeight="1">
      <c r="A24" s="24" t="s">
        <v>19</v>
      </c>
      <c r="B24" s="57">
        <v>334813</v>
      </c>
      <c r="C24" s="58">
        <v>11998.85</v>
      </c>
      <c r="D24" s="50">
        <f t="shared" si="8"/>
        <v>346811.85</v>
      </c>
      <c r="E24" s="57">
        <v>148489</v>
      </c>
      <c r="F24" s="58">
        <v>15138</v>
      </c>
      <c r="G24" s="50">
        <f t="shared" si="9"/>
        <v>163627</v>
      </c>
      <c r="H24" s="28">
        <f t="shared" si="4"/>
        <v>-183184.84999999998</v>
      </c>
      <c r="I24" s="29">
        <f t="shared" si="5"/>
        <v>0.47180337119391974</v>
      </c>
      <c r="J24" s="57">
        <v>118700</v>
      </c>
      <c r="K24" s="58">
        <v>13600</v>
      </c>
      <c r="L24" s="50">
        <f t="shared" si="10"/>
        <v>132300</v>
      </c>
      <c r="M24" s="30">
        <f t="shared" si="3"/>
        <v>-31327</v>
      </c>
      <c r="N24" s="31">
        <f t="shared" si="6"/>
        <v>0.8085462668141565</v>
      </c>
    </row>
    <row r="25" spans="1:14" ht="13.5" customHeight="1">
      <c r="A25" s="32" t="s">
        <v>20</v>
      </c>
      <c r="B25" s="57">
        <v>292682.67</v>
      </c>
      <c r="C25" s="58">
        <v>6269.27</v>
      </c>
      <c r="D25" s="50">
        <f t="shared" si="8"/>
        <v>298951.94</v>
      </c>
      <c r="E25" s="57">
        <v>106385</v>
      </c>
      <c r="F25" s="58">
        <v>10177</v>
      </c>
      <c r="G25" s="50">
        <f t="shared" si="9"/>
        <v>116562</v>
      </c>
      <c r="H25" s="28">
        <f t="shared" si="4"/>
        <v>-182389.94</v>
      </c>
      <c r="I25" s="29">
        <f t="shared" si="5"/>
        <v>0.38990213610923546</v>
      </c>
      <c r="J25" s="57">
        <v>76700</v>
      </c>
      <c r="K25" s="58">
        <v>9100</v>
      </c>
      <c r="L25" s="50">
        <f t="shared" si="10"/>
        <v>85800</v>
      </c>
      <c r="M25" s="30">
        <f t="shared" si="3"/>
        <v>-30762</v>
      </c>
      <c r="N25" s="31">
        <f t="shared" si="6"/>
        <v>0.7360889483708241</v>
      </c>
    </row>
    <row r="26" spans="1:14" ht="13.5" customHeight="1">
      <c r="A26" s="32" t="s">
        <v>120</v>
      </c>
      <c r="B26" s="57">
        <v>37328.58</v>
      </c>
      <c r="C26" s="58">
        <v>5051.76</v>
      </c>
      <c r="D26" s="50">
        <f t="shared" si="8"/>
        <v>42380.340000000004</v>
      </c>
      <c r="E26" s="57">
        <v>37475</v>
      </c>
      <c r="F26" s="58">
        <v>4160</v>
      </c>
      <c r="G26" s="50">
        <f t="shared" si="9"/>
        <v>41635</v>
      </c>
      <c r="H26" s="28">
        <f t="shared" si="4"/>
        <v>-745.3400000000038</v>
      </c>
      <c r="I26" s="29">
        <f t="shared" si="5"/>
        <v>0.9824130717214632</v>
      </c>
      <c r="J26" s="57">
        <v>37500</v>
      </c>
      <c r="K26" s="58">
        <v>3800</v>
      </c>
      <c r="L26" s="50">
        <f t="shared" si="10"/>
        <v>41300</v>
      </c>
      <c r="M26" s="30">
        <f t="shared" si="3"/>
        <v>-335</v>
      </c>
      <c r="N26" s="31">
        <f t="shared" si="6"/>
        <v>0.991953884952564</v>
      </c>
    </row>
    <row r="27" spans="1:14" ht="13.5" customHeight="1">
      <c r="A27" s="59" t="s">
        <v>21</v>
      </c>
      <c r="B27" s="60">
        <f>B28+B31</f>
        <v>250560</v>
      </c>
      <c r="C27" s="58">
        <f>C28+C31</f>
        <v>35688</v>
      </c>
      <c r="D27" s="50">
        <f t="shared" si="8"/>
        <v>286248</v>
      </c>
      <c r="E27" s="57">
        <f>E28+E31</f>
        <v>259411</v>
      </c>
      <c r="F27" s="306">
        <f>F28+F31</f>
        <v>47165</v>
      </c>
      <c r="G27" s="50">
        <f t="shared" si="9"/>
        <v>306576</v>
      </c>
      <c r="H27" s="28">
        <f t="shared" si="4"/>
        <v>20328</v>
      </c>
      <c r="I27" s="29">
        <f t="shared" si="5"/>
        <v>1.0710153433386433</v>
      </c>
      <c r="J27" s="60">
        <f>J28+J31</f>
        <v>274150</v>
      </c>
      <c r="K27" s="58">
        <f>K28+K31</f>
        <v>35850</v>
      </c>
      <c r="L27" s="50">
        <f t="shared" si="10"/>
        <v>310000</v>
      </c>
      <c r="M27" s="30">
        <f t="shared" si="3"/>
        <v>3424</v>
      </c>
      <c r="N27" s="31">
        <f t="shared" si="6"/>
        <v>1.0111685193883408</v>
      </c>
    </row>
    <row r="28" spans="1:14" ht="13.5" customHeight="1">
      <c r="A28" s="32" t="s">
        <v>22</v>
      </c>
      <c r="B28" s="60">
        <v>183363</v>
      </c>
      <c r="C28" s="58">
        <f>C29+C30</f>
        <v>27042</v>
      </c>
      <c r="D28" s="50">
        <f t="shared" si="8"/>
        <v>210405</v>
      </c>
      <c r="E28" s="57">
        <f>SUM(E29:E30)</f>
        <v>189409</v>
      </c>
      <c r="F28" s="306">
        <f>SUM(F29:F30)</f>
        <v>35018</v>
      </c>
      <c r="G28" s="50">
        <f t="shared" si="9"/>
        <v>224427</v>
      </c>
      <c r="H28" s="28">
        <f t="shared" si="4"/>
        <v>14022</v>
      </c>
      <c r="I28" s="29">
        <f t="shared" si="5"/>
        <v>1.0666429029728381</v>
      </c>
      <c r="J28" s="60">
        <f>SUM(J29:J30)</f>
        <v>201100</v>
      </c>
      <c r="K28" s="58">
        <f>SUM(K29:K30)</f>
        <v>25850</v>
      </c>
      <c r="L28" s="50">
        <f t="shared" si="10"/>
        <v>226950</v>
      </c>
      <c r="M28" s="30">
        <f t="shared" si="3"/>
        <v>2523</v>
      </c>
      <c r="N28" s="31">
        <f t="shared" si="6"/>
        <v>1.0112419628654306</v>
      </c>
    </row>
    <row r="29" spans="1:14" ht="13.5" customHeight="1">
      <c r="A29" s="59" t="s">
        <v>23</v>
      </c>
      <c r="B29" s="57">
        <v>178288</v>
      </c>
      <c r="C29" s="58">
        <v>26465</v>
      </c>
      <c r="D29" s="50">
        <f t="shared" si="8"/>
        <v>204753</v>
      </c>
      <c r="E29" s="57">
        <v>185003</v>
      </c>
      <c r="F29" s="58">
        <v>34158</v>
      </c>
      <c r="G29" s="50">
        <f t="shared" si="9"/>
        <v>219161</v>
      </c>
      <c r="H29" s="28">
        <f t="shared" si="4"/>
        <v>14408</v>
      </c>
      <c r="I29" s="29">
        <f t="shared" si="5"/>
        <v>1.0703677113400047</v>
      </c>
      <c r="J29" s="190">
        <v>196500</v>
      </c>
      <c r="K29" s="58">
        <v>25000</v>
      </c>
      <c r="L29" s="50">
        <f t="shared" si="10"/>
        <v>221500</v>
      </c>
      <c r="M29" s="30">
        <f t="shared" si="3"/>
        <v>2339</v>
      </c>
      <c r="N29" s="31">
        <f>+L29/G29</f>
        <v>1.010672519289472</v>
      </c>
    </row>
    <row r="30" spans="1:14" ht="13.5" customHeight="1">
      <c r="A30" s="32" t="s">
        <v>24</v>
      </c>
      <c r="B30" s="57">
        <v>5075</v>
      </c>
      <c r="C30" s="58">
        <v>577</v>
      </c>
      <c r="D30" s="50">
        <f t="shared" si="8"/>
        <v>5652</v>
      </c>
      <c r="E30" s="57">
        <v>4406</v>
      </c>
      <c r="F30" s="58">
        <v>860</v>
      </c>
      <c r="G30" s="50">
        <f t="shared" si="9"/>
        <v>5266</v>
      </c>
      <c r="H30" s="28">
        <f t="shared" si="4"/>
        <v>-386</v>
      </c>
      <c r="I30" s="29">
        <f t="shared" si="5"/>
        <v>0.9317055909412597</v>
      </c>
      <c r="J30" s="57">
        <v>4600</v>
      </c>
      <c r="K30" s="58">
        <v>850</v>
      </c>
      <c r="L30" s="50">
        <f t="shared" si="10"/>
        <v>5450</v>
      </c>
      <c r="M30" s="30">
        <f t="shared" si="3"/>
        <v>184</v>
      </c>
      <c r="N30" s="31">
        <f t="shared" si="6"/>
        <v>1.034941131788834</v>
      </c>
    </row>
    <row r="31" spans="1:14" ht="13.5" customHeight="1">
      <c r="A31" s="32" t="s">
        <v>25</v>
      </c>
      <c r="B31" s="57">
        <v>67197</v>
      </c>
      <c r="C31" s="58">
        <v>8646</v>
      </c>
      <c r="D31" s="50">
        <f t="shared" si="8"/>
        <v>75843</v>
      </c>
      <c r="E31" s="57">
        <v>70002</v>
      </c>
      <c r="F31" s="58">
        <v>12147</v>
      </c>
      <c r="G31" s="50">
        <f t="shared" si="9"/>
        <v>82149</v>
      </c>
      <c r="H31" s="28">
        <f t="shared" si="4"/>
        <v>6306</v>
      </c>
      <c r="I31" s="29">
        <f t="shared" si="5"/>
        <v>1.083145445195997</v>
      </c>
      <c r="J31" s="57">
        <v>73050</v>
      </c>
      <c r="K31" s="58">
        <v>10000</v>
      </c>
      <c r="L31" s="50">
        <f t="shared" si="10"/>
        <v>83050</v>
      </c>
      <c r="M31" s="30">
        <f t="shared" si="3"/>
        <v>901</v>
      </c>
      <c r="N31" s="31">
        <f t="shared" si="6"/>
        <v>1.0109678754458362</v>
      </c>
    </row>
    <row r="32" spans="1:14" ht="13.5" customHeight="1">
      <c r="A32" s="59" t="s">
        <v>26</v>
      </c>
      <c r="B32" s="57">
        <v>130</v>
      </c>
      <c r="C32" s="58">
        <v>92</v>
      </c>
      <c r="D32" s="50">
        <f t="shared" si="8"/>
        <v>222</v>
      </c>
      <c r="E32" s="57">
        <v>86</v>
      </c>
      <c r="F32" s="58">
        <v>69</v>
      </c>
      <c r="G32" s="50">
        <f t="shared" si="9"/>
        <v>155</v>
      </c>
      <c r="H32" s="28">
        <f t="shared" si="4"/>
        <v>-67</v>
      </c>
      <c r="I32" s="29">
        <f t="shared" si="5"/>
        <v>0.6981981981981982</v>
      </c>
      <c r="J32" s="57">
        <v>85</v>
      </c>
      <c r="K32" s="58">
        <v>90</v>
      </c>
      <c r="L32" s="50">
        <f t="shared" si="10"/>
        <v>175</v>
      </c>
      <c r="M32" s="30">
        <f t="shared" si="3"/>
        <v>20</v>
      </c>
      <c r="N32" s="31">
        <f t="shared" si="6"/>
        <v>1.1290322580645162</v>
      </c>
    </row>
    <row r="33" spans="1:14" ht="13.5" customHeight="1">
      <c r="A33" s="59" t="s">
        <v>27</v>
      </c>
      <c r="B33" s="57">
        <v>7673</v>
      </c>
      <c r="C33" s="58">
        <v>-1185</v>
      </c>
      <c r="D33" s="50">
        <f t="shared" si="8"/>
        <v>6488</v>
      </c>
      <c r="E33" s="57">
        <v>9220</v>
      </c>
      <c r="F33" s="58">
        <v>-940</v>
      </c>
      <c r="G33" s="50">
        <f t="shared" si="9"/>
        <v>8280</v>
      </c>
      <c r="H33" s="28">
        <f t="shared" si="4"/>
        <v>1792</v>
      </c>
      <c r="I33" s="29">
        <f t="shared" si="5"/>
        <v>1.2762022194821208</v>
      </c>
      <c r="J33" s="57">
        <v>9200</v>
      </c>
      <c r="K33" s="58">
        <v>-1000</v>
      </c>
      <c r="L33" s="50">
        <f t="shared" si="10"/>
        <v>8200</v>
      </c>
      <c r="M33" s="30">
        <f t="shared" si="3"/>
        <v>-80</v>
      </c>
      <c r="N33" s="31">
        <f t="shared" si="6"/>
        <v>0.9903381642512077</v>
      </c>
    </row>
    <row r="34" spans="1:14" ht="13.5" customHeight="1">
      <c r="A34" s="32" t="s">
        <v>28</v>
      </c>
      <c r="B34" s="57">
        <v>106980</v>
      </c>
      <c r="C34" s="58">
        <v>8059</v>
      </c>
      <c r="D34" s="50">
        <f t="shared" si="8"/>
        <v>115039</v>
      </c>
      <c r="E34" s="57">
        <v>132203</v>
      </c>
      <c r="F34" s="58">
        <v>9501</v>
      </c>
      <c r="G34" s="50">
        <f t="shared" si="9"/>
        <v>141704</v>
      </c>
      <c r="H34" s="28">
        <f t="shared" si="4"/>
        <v>26665</v>
      </c>
      <c r="I34" s="29">
        <f t="shared" si="5"/>
        <v>1.2317909578490773</v>
      </c>
      <c r="J34" s="57">
        <v>133800</v>
      </c>
      <c r="K34" s="58">
        <v>8500</v>
      </c>
      <c r="L34" s="50">
        <f t="shared" si="10"/>
        <v>142300</v>
      </c>
      <c r="M34" s="30">
        <f t="shared" si="3"/>
        <v>596</v>
      </c>
      <c r="N34" s="31">
        <f t="shared" si="6"/>
        <v>1.004205950431886</v>
      </c>
    </row>
    <row r="35" spans="1:14" ht="13.5" customHeight="1">
      <c r="A35" s="56" t="s">
        <v>29</v>
      </c>
      <c r="B35" s="57">
        <v>106398</v>
      </c>
      <c r="C35" s="58">
        <v>7270</v>
      </c>
      <c r="D35" s="50">
        <f t="shared" si="8"/>
        <v>113668</v>
      </c>
      <c r="E35" s="57">
        <v>132202</v>
      </c>
      <c r="F35" s="58">
        <v>9501</v>
      </c>
      <c r="G35" s="50">
        <f t="shared" si="9"/>
        <v>141703</v>
      </c>
      <c r="H35" s="28">
        <f t="shared" si="4"/>
        <v>28035</v>
      </c>
      <c r="I35" s="29">
        <f t="shared" si="5"/>
        <v>1.2466393356089664</v>
      </c>
      <c r="J35" s="57">
        <v>133500</v>
      </c>
      <c r="K35" s="58">
        <v>8300</v>
      </c>
      <c r="L35" s="50">
        <f t="shared" si="10"/>
        <v>141800</v>
      </c>
      <c r="M35" s="30">
        <f t="shared" si="3"/>
        <v>97</v>
      </c>
      <c r="N35" s="31">
        <f t="shared" si="6"/>
        <v>1.000684530320459</v>
      </c>
    </row>
    <row r="36" spans="1:14" ht="13.5" customHeight="1">
      <c r="A36" s="59" t="s">
        <v>121</v>
      </c>
      <c r="B36" s="34">
        <v>0</v>
      </c>
      <c r="C36" s="62">
        <v>0</v>
      </c>
      <c r="D36" s="50">
        <f t="shared" si="8"/>
        <v>0</v>
      </c>
      <c r="E36" s="34">
        <v>5135</v>
      </c>
      <c r="F36" s="62">
        <v>0</v>
      </c>
      <c r="G36" s="50">
        <f t="shared" si="9"/>
        <v>5135</v>
      </c>
      <c r="H36" s="36">
        <f t="shared" si="4"/>
        <v>5135</v>
      </c>
      <c r="I36" s="37"/>
      <c r="J36" s="34">
        <v>4500</v>
      </c>
      <c r="K36" s="62">
        <v>0</v>
      </c>
      <c r="L36" s="50">
        <f t="shared" si="10"/>
        <v>4500</v>
      </c>
      <c r="M36" s="30">
        <f>+L36-G36</f>
        <v>-635</v>
      </c>
      <c r="N36" s="31">
        <f>+L36/G36</f>
        <v>0.8763388510223953</v>
      </c>
    </row>
    <row r="37" spans="1:14" ht="13.5" customHeight="1" thickBot="1">
      <c r="A37" s="61" t="s">
        <v>30</v>
      </c>
      <c r="B37" s="34">
        <v>596</v>
      </c>
      <c r="C37" s="62">
        <v>8224</v>
      </c>
      <c r="D37" s="50">
        <f t="shared" si="8"/>
        <v>8820</v>
      </c>
      <c r="E37" s="34">
        <v>-339</v>
      </c>
      <c r="F37" s="62">
        <v>6143</v>
      </c>
      <c r="G37" s="50">
        <f t="shared" si="9"/>
        <v>5804</v>
      </c>
      <c r="H37" s="36">
        <f t="shared" si="4"/>
        <v>-3016</v>
      </c>
      <c r="I37" s="37">
        <f t="shared" si="5"/>
        <v>0.6580498866213151</v>
      </c>
      <c r="J37" s="34">
        <v>250</v>
      </c>
      <c r="K37" s="62">
        <v>6800</v>
      </c>
      <c r="L37" s="50">
        <f t="shared" si="10"/>
        <v>7050</v>
      </c>
      <c r="M37" s="38">
        <f t="shared" si="3"/>
        <v>1246</v>
      </c>
      <c r="N37" s="39">
        <f t="shared" si="6"/>
        <v>1.2146795313576844</v>
      </c>
    </row>
    <row r="38" spans="1:14" ht="13.5" customHeight="1" thickBot="1">
      <c r="A38" s="40" t="s">
        <v>31</v>
      </c>
      <c r="B38" s="44">
        <f aca="true" t="shared" si="11" ref="B38:G38">SUM(B19+B21+B22+B23+B24+B27+B32+B33+B34+B36+B37)</f>
        <v>987283</v>
      </c>
      <c r="C38" s="42">
        <f t="shared" si="11"/>
        <v>111876.85</v>
      </c>
      <c r="D38" s="43">
        <f t="shared" si="11"/>
        <v>1099159.85</v>
      </c>
      <c r="E38" s="44">
        <f t="shared" si="11"/>
        <v>873775</v>
      </c>
      <c r="F38" s="42">
        <f t="shared" si="11"/>
        <v>135837</v>
      </c>
      <c r="G38" s="43">
        <f t="shared" si="11"/>
        <v>1009612</v>
      </c>
      <c r="H38" s="45">
        <f t="shared" si="4"/>
        <v>-89547.8500000001</v>
      </c>
      <c r="I38" s="46">
        <f t="shared" si="5"/>
        <v>0.9185306395607518</v>
      </c>
      <c r="J38" s="44">
        <f>SUM(J19+J21+J22+J23+J24+J27+J32+J33+J34+J36+J37)</f>
        <v>734322</v>
      </c>
      <c r="K38" s="42">
        <f>SUM(K19+K21+K22+K23+K24+K27+K32+K33+K34+K36+K37)</f>
        <v>119500</v>
      </c>
      <c r="L38" s="43">
        <f>SUM(L19+L21+L22+L23+L24+L27+L32+L33+L34+L36+L37)</f>
        <v>853822</v>
      </c>
      <c r="M38" s="47">
        <f t="shared" si="3"/>
        <v>-155790</v>
      </c>
      <c r="N38" s="48">
        <f t="shared" si="6"/>
        <v>0.845693196990527</v>
      </c>
    </row>
    <row r="39" spans="1:14" ht="13.5" customHeight="1" thickBot="1">
      <c r="A39" s="40" t="s">
        <v>32</v>
      </c>
      <c r="B39" s="41">
        <f aca="true" t="shared" si="12" ref="B39:G39">B18-B38</f>
        <v>483</v>
      </c>
      <c r="C39" s="63">
        <f t="shared" si="12"/>
        <v>26743.149999999994</v>
      </c>
      <c r="D39" s="64">
        <f t="shared" si="12"/>
        <v>27226.149999999907</v>
      </c>
      <c r="E39" s="41">
        <f t="shared" si="12"/>
        <v>140</v>
      </c>
      <c r="F39" s="63">
        <f t="shared" si="12"/>
        <v>21547</v>
      </c>
      <c r="G39" s="64">
        <f t="shared" si="12"/>
        <v>21687</v>
      </c>
      <c r="H39" s="45">
        <f t="shared" si="4"/>
        <v>-5539.149999999907</v>
      </c>
      <c r="I39" s="46">
        <f t="shared" si="5"/>
        <v>0.7965503752825895</v>
      </c>
      <c r="J39" s="41">
        <f>J18-J38</f>
        <v>-3000</v>
      </c>
      <c r="K39" s="63">
        <f>K18-K38</f>
        <v>23000</v>
      </c>
      <c r="L39" s="64">
        <f>L18-L38</f>
        <v>20000</v>
      </c>
      <c r="M39" s="45">
        <f>L39-G39</f>
        <v>-1687</v>
      </c>
      <c r="N39" s="48">
        <f>L39/G39</f>
        <v>0.9222114630884862</v>
      </c>
    </row>
    <row r="40" spans="1:16" ht="20.25" customHeight="1" thickBot="1">
      <c r="A40" s="65" t="s">
        <v>33</v>
      </c>
      <c r="B40" s="486">
        <f>B39+C39</f>
        <v>27226.149999999994</v>
      </c>
      <c r="C40" s="487"/>
      <c r="D40" s="488"/>
      <c r="E40" s="486">
        <f>E39+F39</f>
        <v>21687</v>
      </c>
      <c r="F40" s="487"/>
      <c r="G40" s="488"/>
      <c r="H40" s="66"/>
      <c r="I40" s="67"/>
      <c r="J40" s="383"/>
      <c r="K40" s="368"/>
      <c r="L40" s="368"/>
      <c r="M40" s="66"/>
      <c r="N40" s="67"/>
      <c r="O40" s="87"/>
      <c r="P40"/>
    </row>
    <row r="41" spans="1:16" ht="19.5" customHeight="1" thickBot="1">
      <c r="A41" s="109" t="s">
        <v>34</v>
      </c>
      <c r="B41" s="486">
        <v>0</v>
      </c>
      <c r="C41" s="487"/>
      <c r="D41" s="488"/>
      <c r="E41" s="486">
        <v>0</v>
      </c>
      <c r="F41" s="487"/>
      <c r="G41" s="488"/>
      <c r="H41" s="68"/>
      <c r="I41" s="67"/>
      <c r="J41" s="383"/>
      <c r="K41" s="368"/>
      <c r="L41" s="368"/>
      <c r="M41" s="68"/>
      <c r="N41" s="67"/>
      <c r="O41" s="87"/>
      <c r="P41"/>
    </row>
    <row r="42" spans="1:15" ht="12.75" customHeight="1" thickBot="1">
      <c r="A42" s="86"/>
      <c r="B42" s="86"/>
      <c r="C42" s="86"/>
      <c r="D42" s="102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3.5" thickBot="1">
      <c r="A43" s="478" t="s">
        <v>35</v>
      </c>
      <c r="B43" s="479"/>
      <c r="C43" s="479"/>
      <c r="D43" s="479"/>
      <c r="E43" s="479"/>
      <c r="F43" s="479"/>
      <c r="G43" s="479"/>
      <c r="H43" s="479"/>
      <c r="I43" s="479"/>
      <c r="J43" s="110"/>
      <c r="K43" s="110"/>
      <c r="L43" s="110"/>
      <c r="M43" s="110"/>
      <c r="N43" s="111"/>
      <c r="O43" s="86"/>
    </row>
    <row r="44" spans="1:16" s="4" customFormat="1" ht="11.25">
      <c r="A44" s="480" t="s">
        <v>36</v>
      </c>
      <c r="B44" s="481"/>
      <c r="C44" s="481"/>
      <c r="D44" s="481"/>
      <c r="E44" s="481"/>
      <c r="F44" s="482"/>
      <c r="G44" s="489" t="s">
        <v>37</v>
      </c>
      <c r="H44" s="369" t="s">
        <v>38</v>
      </c>
      <c r="I44" s="370"/>
      <c r="J44" s="370"/>
      <c r="K44" s="370"/>
      <c r="L44" s="370"/>
      <c r="M44" s="370"/>
      <c r="N44" s="471" t="s">
        <v>37</v>
      </c>
      <c r="O44" s="69"/>
      <c r="P44" s="69"/>
    </row>
    <row r="45" spans="1:16" s="4" customFormat="1" ht="12" thickBot="1">
      <c r="A45" s="483"/>
      <c r="B45" s="484"/>
      <c r="C45" s="484"/>
      <c r="D45" s="484"/>
      <c r="E45" s="484"/>
      <c r="F45" s="485"/>
      <c r="G45" s="490"/>
      <c r="H45" s="371"/>
      <c r="I45" s="371"/>
      <c r="J45" s="371"/>
      <c r="K45" s="371"/>
      <c r="L45" s="371"/>
      <c r="M45" s="371"/>
      <c r="N45" s="472"/>
      <c r="O45" s="69"/>
      <c r="P45" s="69"/>
    </row>
    <row r="46" spans="1:16" s="4" customFormat="1" ht="12.75" customHeight="1">
      <c r="A46" s="266" t="s">
        <v>153</v>
      </c>
      <c r="B46" s="265"/>
      <c r="C46" s="265"/>
      <c r="D46" s="265"/>
      <c r="E46" s="267"/>
      <c r="F46" s="311" t="s">
        <v>141</v>
      </c>
      <c r="G46" s="101">
        <v>250</v>
      </c>
      <c r="H46" s="460" t="s">
        <v>204</v>
      </c>
      <c r="I46" s="461"/>
      <c r="J46" s="461"/>
      <c r="K46" s="461"/>
      <c r="L46" s="462"/>
      <c r="M46" s="275" t="s">
        <v>165</v>
      </c>
      <c r="N46" s="97">
        <v>15000</v>
      </c>
      <c r="O46" s="69"/>
      <c r="P46" s="69"/>
    </row>
    <row r="47" spans="1:16" s="4" customFormat="1" ht="12.75" customHeight="1">
      <c r="A47" s="262" t="s">
        <v>154</v>
      </c>
      <c r="B47" s="268"/>
      <c r="C47" s="268"/>
      <c r="D47" s="268"/>
      <c r="E47" s="269"/>
      <c r="F47" s="311" t="s">
        <v>142</v>
      </c>
      <c r="G47" s="100">
        <v>700</v>
      </c>
      <c r="H47" s="455" t="s">
        <v>205</v>
      </c>
      <c r="I47" s="456"/>
      <c r="J47" s="456"/>
      <c r="K47" s="456"/>
      <c r="L47" s="457"/>
      <c r="M47" s="276" t="s">
        <v>165</v>
      </c>
      <c r="N47" s="89">
        <v>15000</v>
      </c>
      <c r="O47" s="69"/>
      <c r="P47" s="69"/>
    </row>
    <row r="48" spans="1:16" s="4" customFormat="1" ht="12.75" customHeight="1">
      <c r="A48" s="262" t="s">
        <v>122</v>
      </c>
      <c r="B48" s="268"/>
      <c r="C48" s="268"/>
      <c r="D48" s="268"/>
      <c r="E48" s="269"/>
      <c r="F48" s="312" t="s">
        <v>141</v>
      </c>
      <c r="G48" s="100">
        <v>150</v>
      </c>
      <c r="H48" s="458" t="s">
        <v>206</v>
      </c>
      <c r="I48" s="458"/>
      <c r="J48" s="458"/>
      <c r="K48" s="458"/>
      <c r="L48" s="459"/>
      <c r="M48" s="276" t="s">
        <v>166</v>
      </c>
      <c r="N48" s="89">
        <v>4500</v>
      </c>
      <c r="O48" s="69"/>
      <c r="P48" s="69"/>
    </row>
    <row r="49" spans="1:16" s="131" customFormat="1" ht="12.75" customHeight="1">
      <c r="A49" s="262" t="s">
        <v>123</v>
      </c>
      <c r="B49" s="268"/>
      <c r="C49" s="268"/>
      <c r="D49" s="268"/>
      <c r="E49" s="269"/>
      <c r="F49" s="313" t="s">
        <v>143</v>
      </c>
      <c r="G49" s="100">
        <v>1650</v>
      </c>
      <c r="H49" s="365" t="s">
        <v>207</v>
      </c>
      <c r="I49" s="366"/>
      <c r="J49" s="366"/>
      <c r="K49" s="366"/>
      <c r="L49" s="367"/>
      <c r="M49" s="275" t="s">
        <v>166</v>
      </c>
      <c r="N49" s="97">
        <v>4500</v>
      </c>
      <c r="O49" s="130"/>
      <c r="P49" s="130"/>
    </row>
    <row r="50" spans="1:16" s="131" customFormat="1" ht="12.75" customHeight="1">
      <c r="A50" s="262" t="s">
        <v>124</v>
      </c>
      <c r="B50" s="268"/>
      <c r="C50" s="268"/>
      <c r="D50" s="268"/>
      <c r="E50" s="269"/>
      <c r="F50" s="313" t="s">
        <v>144</v>
      </c>
      <c r="G50" s="100">
        <v>300</v>
      </c>
      <c r="H50" s="477" t="s">
        <v>211</v>
      </c>
      <c r="I50" s="458"/>
      <c r="J50" s="458"/>
      <c r="K50" s="458"/>
      <c r="L50" s="459"/>
      <c r="M50" s="275" t="s">
        <v>166</v>
      </c>
      <c r="N50" s="97">
        <v>4000</v>
      </c>
      <c r="O50" s="130"/>
      <c r="P50" s="130"/>
    </row>
    <row r="51" spans="1:21" s="4" customFormat="1" ht="12.75" customHeight="1">
      <c r="A51" s="262" t="s">
        <v>125</v>
      </c>
      <c r="B51" s="263"/>
      <c r="C51" s="263"/>
      <c r="D51" s="263"/>
      <c r="E51" s="264"/>
      <c r="F51" s="313" t="s">
        <v>143</v>
      </c>
      <c r="G51" s="101">
        <v>200</v>
      </c>
      <c r="H51" s="473" t="s">
        <v>167</v>
      </c>
      <c r="I51" s="474"/>
      <c r="J51" s="474"/>
      <c r="K51" s="474"/>
      <c r="L51" s="475"/>
      <c r="M51" s="273" t="s">
        <v>168</v>
      </c>
      <c r="N51" s="274">
        <v>1200</v>
      </c>
      <c r="O51" s="445"/>
      <c r="P51" s="476"/>
      <c r="Q51" s="476"/>
      <c r="R51" s="446"/>
      <c r="S51" s="446"/>
      <c r="T51" s="90"/>
      <c r="U51" s="91"/>
    </row>
    <row r="52" spans="1:21" s="4" customFormat="1" ht="12.75" customHeight="1">
      <c r="A52" s="266" t="s">
        <v>155</v>
      </c>
      <c r="B52" s="265"/>
      <c r="C52" s="265"/>
      <c r="D52" s="265"/>
      <c r="E52" s="267"/>
      <c r="F52" s="313" t="s">
        <v>144</v>
      </c>
      <c r="G52" s="101">
        <v>1500</v>
      </c>
      <c r="H52" s="473" t="s">
        <v>208</v>
      </c>
      <c r="I52" s="474"/>
      <c r="J52" s="474"/>
      <c r="K52" s="474"/>
      <c r="L52" s="475"/>
      <c r="M52" s="273" t="s">
        <v>169</v>
      </c>
      <c r="N52" s="274">
        <v>700</v>
      </c>
      <c r="O52" s="445"/>
      <c r="P52" s="446"/>
      <c r="Q52" s="446"/>
      <c r="R52" s="446"/>
      <c r="S52" s="446"/>
      <c r="T52" s="90"/>
      <c r="U52" s="91"/>
    </row>
    <row r="53" spans="1:21" s="4" customFormat="1" ht="12.75" customHeight="1">
      <c r="A53" s="365" t="s">
        <v>126</v>
      </c>
      <c r="B53" s="366"/>
      <c r="C53" s="366"/>
      <c r="D53" s="366"/>
      <c r="E53" s="367"/>
      <c r="F53" s="312" t="s">
        <v>143</v>
      </c>
      <c r="G53" s="101">
        <v>9000</v>
      </c>
      <c r="H53" s="231" t="s">
        <v>170</v>
      </c>
      <c r="I53" s="268"/>
      <c r="J53" s="268"/>
      <c r="K53" s="268"/>
      <c r="L53" s="269"/>
      <c r="M53" s="276" t="s">
        <v>166</v>
      </c>
      <c r="N53" s="89">
        <v>2500</v>
      </c>
      <c r="O53" s="445"/>
      <c r="P53" s="446"/>
      <c r="Q53" s="446"/>
      <c r="R53" s="446"/>
      <c r="S53" s="446"/>
      <c r="T53" s="90"/>
      <c r="U53" s="91"/>
    </row>
    <row r="54" spans="1:21" s="4" customFormat="1" ht="12.75" customHeight="1">
      <c r="A54" s="503" t="s">
        <v>127</v>
      </c>
      <c r="B54" s="504"/>
      <c r="C54" s="504"/>
      <c r="D54" s="504"/>
      <c r="E54" s="505"/>
      <c r="F54" s="314" t="s">
        <v>143</v>
      </c>
      <c r="G54" s="270">
        <v>9000</v>
      </c>
      <c r="H54" s="231" t="s">
        <v>171</v>
      </c>
      <c r="I54" s="268"/>
      <c r="J54" s="268"/>
      <c r="K54" s="268"/>
      <c r="L54" s="269"/>
      <c r="M54" s="276" t="s">
        <v>165</v>
      </c>
      <c r="N54" s="89">
        <v>390</v>
      </c>
      <c r="O54" s="445"/>
      <c r="P54" s="446"/>
      <c r="Q54" s="446"/>
      <c r="R54" s="446"/>
      <c r="S54" s="446"/>
      <c r="T54" s="90"/>
      <c r="U54" s="91"/>
    </row>
    <row r="55" spans="1:19" s="4" customFormat="1" ht="12.75" customHeight="1">
      <c r="A55" s="365" t="s">
        <v>128</v>
      </c>
      <c r="B55" s="366"/>
      <c r="C55" s="366"/>
      <c r="D55" s="366"/>
      <c r="E55" s="367"/>
      <c r="F55" s="313" t="s">
        <v>145</v>
      </c>
      <c r="G55" s="100">
        <v>100</v>
      </c>
      <c r="H55" s="261" t="s">
        <v>172</v>
      </c>
      <c r="I55" s="277"/>
      <c r="J55" s="277"/>
      <c r="K55" s="265"/>
      <c r="L55" s="267"/>
      <c r="M55" s="275" t="s">
        <v>166</v>
      </c>
      <c r="N55" s="97">
        <v>200</v>
      </c>
      <c r="O55" s="69"/>
      <c r="P55" s="72"/>
      <c r="Q55" s="73"/>
      <c r="S55" s="74"/>
    </row>
    <row r="56" spans="1:19" s="4" customFormat="1" ht="12.75" customHeight="1">
      <c r="A56" s="365" t="s">
        <v>129</v>
      </c>
      <c r="B56" s="366"/>
      <c r="C56" s="366"/>
      <c r="D56" s="366"/>
      <c r="E56" s="367"/>
      <c r="F56" s="315" t="s">
        <v>146</v>
      </c>
      <c r="G56" s="271">
        <v>150</v>
      </c>
      <c r="H56" s="231" t="s">
        <v>173</v>
      </c>
      <c r="I56" s="278"/>
      <c r="J56" s="278"/>
      <c r="K56" s="268"/>
      <c r="L56" s="269"/>
      <c r="M56" s="276" t="s">
        <v>166</v>
      </c>
      <c r="N56" s="89">
        <v>700</v>
      </c>
      <c r="O56" s="69"/>
      <c r="P56" s="72"/>
      <c r="Q56" s="73"/>
      <c r="S56" s="74"/>
    </row>
    <row r="57" spans="1:19" s="95" customFormat="1" ht="12.75" customHeight="1">
      <c r="A57" s="438" t="s">
        <v>130</v>
      </c>
      <c r="B57" s="509"/>
      <c r="C57" s="509"/>
      <c r="D57" s="509"/>
      <c r="E57" s="510"/>
      <c r="F57" s="316" t="s">
        <v>147</v>
      </c>
      <c r="G57" s="272">
        <v>150</v>
      </c>
      <c r="H57" s="231" t="s">
        <v>174</v>
      </c>
      <c r="I57" s="278"/>
      <c r="J57" s="278"/>
      <c r="K57" s="268"/>
      <c r="L57" s="269"/>
      <c r="M57" s="276" t="s">
        <v>166</v>
      </c>
      <c r="N57" s="89">
        <v>300</v>
      </c>
      <c r="O57" s="92"/>
      <c r="P57" s="93"/>
      <c r="Q57" s="94"/>
      <c r="S57" s="96"/>
    </row>
    <row r="58" spans="1:19" s="4" customFormat="1" ht="12.75" customHeight="1">
      <c r="A58" s="365" t="s">
        <v>131</v>
      </c>
      <c r="B58" s="426"/>
      <c r="C58" s="426"/>
      <c r="D58" s="426"/>
      <c r="E58" s="426"/>
      <c r="F58" s="313" t="s">
        <v>145</v>
      </c>
      <c r="G58" s="100">
        <v>250</v>
      </c>
      <c r="H58" s="231" t="s">
        <v>175</v>
      </c>
      <c r="I58" s="278"/>
      <c r="J58" s="278"/>
      <c r="K58" s="268"/>
      <c r="L58" s="269"/>
      <c r="M58" s="276" t="s">
        <v>166</v>
      </c>
      <c r="N58" s="89">
        <v>300</v>
      </c>
      <c r="O58" s="69"/>
      <c r="P58" s="72"/>
      <c r="Q58" s="73"/>
      <c r="S58" s="74"/>
    </row>
    <row r="59" spans="1:19" s="4" customFormat="1" ht="12.75" customHeight="1">
      <c r="A59" s="473" t="s">
        <v>156</v>
      </c>
      <c r="B59" s="474"/>
      <c r="C59" s="474"/>
      <c r="D59" s="474"/>
      <c r="E59" s="475"/>
      <c r="F59" s="317" t="s">
        <v>146</v>
      </c>
      <c r="G59" s="274">
        <v>350</v>
      </c>
      <c r="H59" s="231" t="s">
        <v>176</v>
      </c>
      <c r="I59" s="278"/>
      <c r="J59" s="278"/>
      <c r="K59" s="268"/>
      <c r="L59" s="269"/>
      <c r="M59" s="276" t="s">
        <v>169</v>
      </c>
      <c r="N59" s="89">
        <v>700</v>
      </c>
      <c r="O59" s="69"/>
      <c r="P59" s="72"/>
      <c r="Q59" s="73"/>
      <c r="S59" s="74"/>
    </row>
    <row r="60" spans="1:19" s="4" customFormat="1" ht="12.75" customHeight="1">
      <c r="A60" s="438" t="s">
        <v>132</v>
      </c>
      <c r="B60" s="439"/>
      <c r="C60" s="439"/>
      <c r="D60" s="439"/>
      <c r="E60" s="511"/>
      <c r="F60" s="312" t="s">
        <v>145</v>
      </c>
      <c r="G60" s="101">
        <v>500</v>
      </c>
      <c r="H60" s="231" t="s">
        <v>186</v>
      </c>
      <c r="I60" s="278"/>
      <c r="J60" s="278"/>
      <c r="K60" s="268"/>
      <c r="L60" s="269"/>
      <c r="M60" s="276" t="s">
        <v>165</v>
      </c>
      <c r="N60" s="89">
        <v>1940</v>
      </c>
      <c r="O60" s="69"/>
      <c r="P60" s="72"/>
      <c r="Q60" s="73"/>
      <c r="S60" s="74"/>
    </row>
    <row r="61" spans="1:19" s="4" customFormat="1" ht="12.75" customHeight="1">
      <c r="A61" s="438" t="s">
        <v>133</v>
      </c>
      <c r="B61" s="439"/>
      <c r="C61" s="439"/>
      <c r="D61" s="439"/>
      <c r="E61" s="439"/>
      <c r="F61" s="312" t="s">
        <v>147</v>
      </c>
      <c r="G61" s="101">
        <v>1500</v>
      </c>
      <c r="H61" s="263" t="s">
        <v>177</v>
      </c>
      <c r="I61" s="263"/>
      <c r="J61" s="263"/>
      <c r="K61" s="263"/>
      <c r="L61" s="264"/>
      <c r="M61" s="275"/>
      <c r="N61" s="97">
        <v>500</v>
      </c>
      <c r="O61" s="69"/>
      <c r="P61" s="72"/>
      <c r="Q61" s="73"/>
      <c r="S61" s="74"/>
    </row>
    <row r="62" spans="1:19" s="4" customFormat="1" ht="12.75" customHeight="1">
      <c r="A62" s="365" t="s">
        <v>134</v>
      </c>
      <c r="B62" s="426"/>
      <c r="C62" s="426"/>
      <c r="D62" s="426"/>
      <c r="E62" s="427"/>
      <c r="F62" s="318" t="s">
        <v>148</v>
      </c>
      <c r="G62" s="308">
        <v>100</v>
      </c>
      <c r="H62" s="261" t="s">
        <v>178</v>
      </c>
      <c r="I62" s="277"/>
      <c r="J62" s="277"/>
      <c r="K62" s="265"/>
      <c r="L62" s="267"/>
      <c r="M62" s="275" t="s">
        <v>166</v>
      </c>
      <c r="N62" s="97">
        <v>1000</v>
      </c>
      <c r="O62" s="69"/>
      <c r="P62" s="72"/>
      <c r="Q62" s="73"/>
      <c r="S62" s="74"/>
    </row>
    <row r="63" spans="1:19" s="4" customFormat="1" ht="12.75" customHeight="1">
      <c r="A63" s="438" t="s">
        <v>157</v>
      </c>
      <c r="B63" s="439"/>
      <c r="C63" s="439"/>
      <c r="D63" s="439"/>
      <c r="E63" s="439"/>
      <c r="F63" s="312" t="s">
        <v>149</v>
      </c>
      <c r="G63" s="101">
        <v>250</v>
      </c>
      <c r="H63" s="232" t="s">
        <v>179</v>
      </c>
      <c r="I63" s="279"/>
      <c r="J63" s="278"/>
      <c r="K63" s="278"/>
      <c r="L63" s="280"/>
      <c r="M63" s="99" t="s">
        <v>166</v>
      </c>
      <c r="N63" s="89">
        <v>800</v>
      </c>
      <c r="O63" s="69"/>
      <c r="P63" s="72"/>
      <c r="Q63" s="73"/>
      <c r="S63" s="74"/>
    </row>
    <row r="64" spans="1:19" s="4" customFormat="1" ht="12.75" customHeight="1">
      <c r="A64" s="365" t="s">
        <v>158</v>
      </c>
      <c r="B64" s="426"/>
      <c r="C64" s="426"/>
      <c r="D64" s="426"/>
      <c r="E64" s="427"/>
      <c r="F64" s="313" t="s">
        <v>149</v>
      </c>
      <c r="G64" s="308">
        <v>250</v>
      </c>
      <c r="H64" s="263" t="s">
        <v>180</v>
      </c>
      <c r="I64" s="268"/>
      <c r="J64" s="268"/>
      <c r="K64" s="268"/>
      <c r="L64" s="268"/>
      <c r="M64" s="99" t="s">
        <v>166</v>
      </c>
      <c r="N64" s="100">
        <v>300</v>
      </c>
      <c r="O64" s="69"/>
      <c r="P64" s="72"/>
      <c r="Q64" s="73"/>
      <c r="S64" s="74"/>
    </row>
    <row r="65" spans="1:19" s="137" customFormat="1" ht="12.75" customHeight="1">
      <c r="A65" s="477" t="s">
        <v>159</v>
      </c>
      <c r="B65" s="458"/>
      <c r="C65" s="458"/>
      <c r="D65" s="458"/>
      <c r="E65" s="459"/>
      <c r="F65" s="152" t="s">
        <v>149</v>
      </c>
      <c r="G65" s="100">
        <v>250</v>
      </c>
      <c r="H65" s="263" t="s">
        <v>181</v>
      </c>
      <c r="I65" s="268"/>
      <c r="J65" s="268"/>
      <c r="K65" s="268"/>
      <c r="L65" s="268"/>
      <c r="M65" s="99" t="s">
        <v>166</v>
      </c>
      <c r="N65" s="100">
        <v>2000</v>
      </c>
      <c r="O65" s="134"/>
      <c r="P65" s="135"/>
      <c r="Q65" s="136"/>
      <c r="S65" s="138"/>
    </row>
    <row r="66" spans="1:19" s="137" customFormat="1" ht="12.75" customHeight="1">
      <c r="A66" s="233" t="s">
        <v>135</v>
      </c>
      <c r="B66" s="231"/>
      <c r="C66" s="231"/>
      <c r="D66" s="231"/>
      <c r="E66" s="232"/>
      <c r="F66" s="152" t="s">
        <v>148</v>
      </c>
      <c r="G66" s="100">
        <v>250</v>
      </c>
      <c r="H66" s="263" t="s">
        <v>182</v>
      </c>
      <c r="I66" s="268"/>
      <c r="J66" s="268"/>
      <c r="K66" s="268"/>
      <c r="L66" s="268"/>
      <c r="M66" s="99" t="s">
        <v>166</v>
      </c>
      <c r="N66" s="100">
        <v>2500</v>
      </c>
      <c r="O66" s="134"/>
      <c r="P66" s="135"/>
      <c r="Q66" s="136"/>
      <c r="S66" s="138"/>
    </row>
    <row r="67" spans="1:19" s="137" customFormat="1" ht="12.75" customHeight="1">
      <c r="A67" s="233" t="s">
        <v>136</v>
      </c>
      <c r="B67" s="231"/>
      <c r="C67" s="231"/>
      <c r="D67" s="231"/>
      <c r="E67" s="232"/>
      <c r="F67" s="152" t="s">
        <v>148</v>
      </c>
      <c r="G67" s="100">
        <v>250</v>
      </c>
      <c r="H67" s="263" t="s">
        <v>183</v>
      </c>
      <c r="I67" s="268"/>
      <c r="J67" s="268"/>
      <c r="K67" s="268"/>
      <c r="L67" s="268"/>
      <c r="M67" s="99" t="s">
        <v>166</v>
      </c>
      <c r="N67" s="100">
        <v>3700</v>
      </c>
      <c r="O67" s="134"/>
      <c r="P67" s="135"/>
      <c r="Q67" s="136"/>
      <c r="S67" s="138"/>
    </row>
    <row r="68" spans="1:19" s="137" customFormat="1" ht="12.75" customHeight="1">
      <c r="A68" s="233" t="s">
        <v>137</v>
      </c>
      <c r="B68" s="231"/>
      <c r="C68" s="231"/>
      <c r="D68" s="231"/>
      <c r="E68" s="232"/>
      <c r="F68" s="152" t="s">
        <v>150</v>
      </c>
      <c r="G68" s="100">
        <v>250</v>
      </c>
      <c r="H68" s="263" t="s">
        <v>184</v>
      </c>
      <c r="I68" s="268"/>
      <c r="J68" s="268"/>
      <c r="K68" s="268"/>
      <c r="L68" s="268"/>
      <c r="M68" s="99" t="s">
        <v>166</v>
      </c>
      <c r="N68" s="100">
        <v>2500</v>
      </c>
      <c r="O68" s="134"/>
      <c r="P68" s="135"/>
      <c r="Q68" s="136"/>
      <c r="S68" s="138"/>
    </row>
    <row r="69" spans="1:19" s="137" customFormat="1" ht="12.75" customHeight="1">
      <c r="A69" s="233" t="s">
        <v>138</v>
      </c>
      <c r="B69" s="231"/>
      <c r="C69" s="231"/>
      <c r="D69" s="231"/>
      <c r="E69" s="232"/>
      <c r="F69" s="152" t="s">
        <v>149</v>
      </c>
      <c r="G69" s="100">
        <v>250</v>
      </c>
      <c r="H69" s="263" t="s">
        <v>185</v>
      </c>
      <c r="I69" s="268"/>
      <c r="J69" s="268"/>
      <c r="K69" s="268"/>
      <c r="L69" s="268"/>
      <c r="M69" s="99" t="s">
        <v>166</v>
      </c>
      <c r="N69" s="100">
        <v>2500</v>
      </c>
      <c r="O69" s="134"/>
      <c r="P69" s="135"/>
      <c r="Q69" s="136"/>
      <c r="S69" s="138"/>
    </row>
    <row r="70" spans="1:19" s="137" customFormat="1" ht="12.75" customHeight="1">
      <c r="A70" s="233" t="s">
        <v>139</v>
      </c>
      <c r="B70" s="231"/>
      <c r="C70" s="231"/>
      <c r="D70" s="231"/>
      <c r="E70" s="232"/>
      <c r="F70" s="152" t="s">
        <v>150</v>
      </c>
      <c r="G70" s="100">
        <v>250</v>
      </c>
      <c r="H70" s="263" t="s">
        <v>187</v>
      </c>
      <c r="I70" s="268"/>
      <c r="J70" s="268"/>
      <c r="K70" s="268"/>
      <c r="L70" s="268"/>
      <c r="M70" s="99" t="s">
        <v>166</v>
      </c>
      <c r="N70" s="100">
        <v>1500</v>
      </c>
      <c r="O70" s="134"/>
      <c r="P70" s="135"/>
      <c r="Q70" s="136"/>
      <c r="S70" s="138"/>
    </row>
    <row r="71" spans="1:19" s="137" customFormat="1" ht="12.75" customHeight="1">
      <c r="A71" s="233" t="s">
        <v>160</v>
      </c>
      <c r="B71" s="231"/>
      <c r="C71" s="231"/>
      <c r="D71" s="231"/>
      <c r="E71" s="232"/>
      <c r="F71" s="152" t="s">
        <v>149</v>
      </c>
      <c r="G71" s="100">
        <v>1500</v>
      </c>
      <c r="H71" s="263" t="s">
        <v>188</v>
      </c>
      <c r="I71" s="268"/>
      <c r="J71" s="268"/>
      <c r="K71" s="268"/>
      <c r="L71" s="268"/>
      <c r="M71" s="99" t="s">
        <v>169</v>
      </c>
      <c r="N71" s="100">
        <v>1800</v>
      </c>
      <c r="O71" s="134"/>
      <c r="P71" s="135"/>
      <c r="Q71" s="136"/>
      <c r="S71" s="138"/>
    </row>
    <row r="72" spans="1:19" s="137" customFormat="1" ht="12.75" customHeight="1">
      <c r="A72" s="233" t="s">
        <v>161</v>
      </c>
      <c r="B72" s="231"/>
      <c r="C72" s="231"/>
      <c r="D72" s="231"/>
      <c r="E72" s="232"/>
      <c r="F72" s="152" t="s">
        <v>151</v>
      </c>
      <c r="G72" s="100">
        <v>200</v>
      </c>
      <c r="H72" s="263" t="s">
        <v>209</v>
      </c>
      <c r="I72" s="268"/>
      <c r="J72" s="268"/>
      <c r="K72" s="268"/>
      <c r="L72" s="268"/>
      <c r="M72" s="99" t="s">
        <v>166</v>
      </c>
      <c r="N72" s="100">
        <v>200</v>
      </c>
      <c r="O72" s="134"/>
      <c r="P72" s="135"/>
      <c r="Q72" s="136"/>
      <c r="S72" s="138"/>
    </row>
    <row r="73" spans="1:19" s="137" customFormat="1" ht="12.75" customHeight="1">
      <c r="A73" s="233" t="s">
        <v>140</v>
      </c>
      <c r="B73" s="231"/>
      <c r="C73" s="231"/>
      <c r="D73" s="231"/>
      <c r="E73" s="232"/>
      <c r="F73" s="152" t="s">
        <v>152</v>
      </c>
      <c r="G73" s="100">
        <v>250</v>
      </c>
      <c r="H73" s="263" t="s">
        <v>189</v>
      </c>
      <c r="I73" s="268"/>
      <c r="J73" s="268"/>
      <c r="K73" s="268"/>
      <c r="L73" s="268"/>
      <c r="M73" s="99" t="s">
        <v>169</v>
      </c>
      <c r="N73" s="100">
        <v>1800</v>
      </c>
      <c r="O73" s="134"/>
      <c r="P73" s="135"/>
      <c r="Q73" s="136"/>
      <c r="S73" s="138"/>
    </row>
    <row r="74" spans="1:19" s="137" customFormat="1" ht="12.75" customHeight="1">
      <c r="A74" s="262" t="s">
        <v>196</v>
      </c>
      <c r="B74" s="231"/>
      <c r="C74" s="231"/>
      <c r="D74" s="231"/>
      <c r="E74" s="232"/>
      <c r="F74" s="152" t="s">
        <v>152</v>
      </c>
      <c r="G74" s="100">
        <v>300</v>
      </c>
      <c r="H74" s="263" t="s">
        <v>212</v>
      </c>
      <c r="I74" s="268"/>
      <c r="J74" s="268"/>
      <c r="K74" s="268"/>
      <c r="L74" s="268"/>
      <c r="M74" s="99"/>
      <c r="N74" s="100">
        <v>4500</v>
      </c>
      <c r="O74" s="134"/>
      <c r="P74" s="135"/>
      <c r="Q74" s="136"/>
      <c r="S74" s="138"/>
    </row>
    <row r="75" spans="1:19" s="137" customFormat="1" ht="12.75" customHeight="1">
      <c r="A75" s="233" t="s">
        <v>162</v>
      </c>
      <c r="B75" s="231"/>
      <c r="C75" s="231"/>
      <c r="D75" s="231"/>
      <c r="E75" s="232"/>
      <c r="F75" s="152" t="s">
        <v>151</v>
      </c>
      <c r="G75" s="100">
        <v>1000</v>
      </c>
      <c r="H75" s="263" t="s">
        <v>190</v>
      </c>
      <c r="I75" s="268"/>
      <c r="J75" s="268"/>
      <c r="K75" s="268"/>
      <c r="L75" s="268"/>
      <c r="M75" s="99" t="s">
        <v>168</v>
      </c>
      <c r="N75" s="100">
        <v>6400</v>
      </c>
      <c r="O75" s="134"/>
      <c r="P75" s="135"/>
      <c r="Q75" s="136"/>
      <c r="S75" s="138"/>
    </row>
    <row r="76" spans="1:19" s="137" customFormat="1" ht="12.75" customHeight="1">
      <c r="A76" s="233" t="s">
        <v>163</v>
      </c>
      <c r="B76" s="231"/>
      <c r="C76" s="231"/>
      <c r="D76" s="231"/>
      <c r="E76" s="232"/>
      <c r="F76" s="152" t="s">
        <v>151</v>
      </c>
      <c r="G76" s="100">
        <v>200</v>
      </c>
      <c r="H76" s="263" t="s">
        <v>191</v>
      </c>
      <c r="I76" s="268"/>
      <c r="J76" s="268"/>
      <c r="K76" s="268"/>
      <c r="L76" s="268"/>
      <c r="M76" s="99" t="s">
        <v>165</v>
      </c>
      <c r="N76" s="100">
        <v>3800</v>
      </c>
      <c r="O76" s="134"/>
      <c r="P76" s="135"/>
      <c r="Q76" s="136"/>
      <c r="S76" s="138"/>
    </row>
    <row r="77" spans="1:19" s="137" customFormat="1" ht="12.75" customHeight="1">
      <c r="A77" s="233" t="s">
        <v>164</v>
      </c>
      <c r="B77" s="231"/>
      <c r="C77" s="231"/>
      <c r="D77" s="231"/>
      <c r="E77" s="232"/>
      <c r="F77" s="152" t="s">
        <v>141</v>
      </c>
      <c r="G77" s="100">
        <v>6000</v>
      </c>
      <c r="H77" s="263" t="s">
        <v>192</v>
      </c>
      <c r="I77" s="268"/>
      <c r="J77" s="268"/>
      <c r="K77" s="268"/>
      <c r="L77" s="268"/>
      <c r="M77" s="99" t="s">
        <v>193</v>
      </c>
      <c r="N77" s="100">
        <v>40500</v>
      </c>
      <c r="O77" s="134"/>
      <c r="P77" s="135"/>
      <c r="Q77" s="136"/>
      <c r="S77" s="138"/>
    </row>
    <row r="78" spans="1:19" s="137" customFormat="1" ht="12.75" customHeight="1">
      <c r="A78" s="233"/>
      <c r="B78" s="231"/>
      <c r="C78" s="231"/>
      <c r="D78" s="231"/>
      <c r="E78" s="232"/>
      <c r="F78" s="152"/>
      <c r="G78" s="322"/>
      <c r="H78" s="263" t="s">
        <v>194</v>
      </c>
      <c r="I78" s="268"/>
      <c r="J78" s="268"/>
      <c r="K78" s="268"/>
      <c r="L78" s="268"/>
      <c r="M78" s="99" t="s">
        <v>195</v>
      </c>
      <c r="N78" s="100">
        <v>24300</v>
      </c>
      <c r="O78" s="134"/>
      <c r="P78" s="135"/>
      <c r="Q78" s="136"/>
      <c r="S78" s="138"/>
    </row>
    <row r="79" spans="1:19" s="4" customFormat="1" ht="12.75" customHeight="1">
      <c r="A79" s="506"/>
      <c r="B79" s="507"/>
      <c r="C79" s="507"/>
      <c r="D79" s="507"/>
      <c r="E79" s="508"/>
      <c r="F79" s="320"/>
      <c r="G79" s="309"/>
      <c r="H79" s="365" t="s">
        <v>213</v>
      </c>
      <c r="I79" s="366"/>
      <c r="J79" s="366"/>
      <c r="K79" s="366"/>
      <c r="L79" s="367"/>
      <c r="M79" s="98"/>
      <c r="N79" s="101">
        <v>2500</v>
      </c>
      <c r="O79" s="69"/>
      <c r="P79" s="72"/>
      <c r="Q79" s="73"/>
      <c r="S79" s="74"/>
    </row>
    <row r="80" spans="1:19" s="4" customFormat="1" ht="12.75" customHeight="1">
      <c r="A80" s="497"/>
      <c r="B80" s="498"/>
      <c r="C80" s="498"/>
      <c r="D80" s="498"/>
      <c r="E80" s="499"/>
      <c r="F80" s="312"/>
      <c r="G80" s="101"/>
      <c r="H80" s="365"/>
      <c r="I80" s="366"/>
      <c r="J80" s="366"/>
      <c r="K80" s="366"/>
      <c r="L80" s="367"/>
      <c r="M80" s="98"/>
      <c r="N80" s="101"/>
      <c r="O80" s="69"/>
      <c r="P80" s="72"/>
      <c r="Q80" s="73"/>
      <c r="S80" s="74"/>
    </row>
    <row r="81" spans="1:19" s="4" customFormat="1" ht="12.75" customHeight="1">
      <c r="A81" s="491" t="s">
        <v>89</v>
      </c>
      <c r="B81" s="492"/>
      <c r="C81" s="492"/>
      <c r="D81" s="492"/>
      <c r="E81" s="493"/>
      <c r="F81" s="321"/>
      <c r="G81" s="310">
        <f>SUM(G46:G80)</f>
        <v>37300</v>
      </c>
      <c r="H81" s="381" t="s">
        <v>88</v>
      </c>
      <c r="I81" s="381"/>
      <c r="J81" s="381"/>
      <c r="K81" s="381"/>
      <c r="L81" s="382"/>
      <c r="M81" s="197"/>
      <c r="N81" s="198">
        <f>SUM(N46:N80)</f>
        <v>155030</v>
      </c>
      <c r="O81" s="69"/>
      <c r="P81" s="72"/>
      <c r="Q81" s="73"/>
      <c r="S81" s="74"/>
    </row>
    <row r="82" spans="1:19" s="4" customFormat="1" ht="12.75" customHeight="1">
      <c r="A82" s="233" t="s">
        <v>214</v>
      </c>
      <c r="B82" s="231"/>
      <c r="C82" s="231"/>
      <c r="D82" s="231"/>
      <c r="E82" s="232"/>
      <c r="F82" s="319"/>
      <c r="G82" s="100">
        <v>37300</v>
      </c>
      <c r="H82" s="233" t="s">
        <v>214</v>
      </c>
      <c r="I82" s="263"/>
      <c r="J82" s="263"/>
      <c r="K82" s="263"/>
      <c r="L82" s="264"/>
      <c r="M82" s="275"/>
      <c r="N82" s="101">
        <f>SUM(N81-N83)</f>
        <v>80030</v>
      </c>
      <c r="O82" s="69"/>
      <c r="P82" s="72"/>
      <c r="Q82" s="73"/>
      <c r="S82" s="74"/>
    </row>
    <row r="83" spans="1:19" s="4" customFormat="1" ht="12.75" customHeight="1">
      <c r="A83" s="233" t="s">
        <v>215</v>
      </c>
      <c r="B83" s="231"/>
      <c r="C83" s="231"/>
      <c r="D83" s="231"/>
      <c r="E83" s="232"/>
      <c r="F83" s="319"/>
      <c r="G83" s="100">
        <v>0</v>
      </c>
      <c r="H83" s="233" t="s">
        <v>215</v>
      </c>
      <c r="I83" s="263"/>
      <c r="J83" s="263"/>
      <c r="K83" s="263"/>
      <c r="L83" s="264"/>
      <c r="M83" s="275"/>
      <c r="N83" s="101">
        <v>75000</v>
      </c>
      <c r="O83" s="69"/>
      <c r="P83" s="72"/>
      <c r="Q83" s="73"/>
      <c r="S83" s="74"/>
    </row>
    <row r="84" spans="1:19" s="4" customFormat="1" ht="12.75" customHeight="1" thickBot="1">
      <c r="A84" s="494"/>
      <c r="B84" s="495"/>
      <c r="C84" s="495"/>
      <c r="D84" s="495"/>
      <c r="E84" s="496"/>
      <c r="F84" s="349"/>
      <c r="G84" s="294"/>
      <c r="H84" s="443"/>
      <c r="I84" s="443"/>
      <c r="J84" s="443"/>
      <c r="K84" s="443"/>
      <c r="L84" s="444"/>
      <c r="M84" s="350"/>
      <c r="N84" s="351"/>
      <c r="O84" s="69"/>
      <c r="P84" s="72"/>
      <c r="Q84" s="73"/>
      <c r="S84" s="74"/>
    </row>
    <row r="85" spans="1:19" s="4" customFormat="1" ht="12.75" customHeight="1">
      <c r="A85" s="343"/>
      <c r="B85" s="343"/>
      <c r="C85" s="343"/>
      <c r="D85" s="343"/>
      <c r="E85" s="343"/>
      <c r="F85" s="249"/>
      <c r="G85" s="344"/>
      <c r="H85" s="345"/>
      <c r="I85" s="328"/>
      <c r="J85" s="328"/>
      <c r="K85" s="328"/>
      <c r="L85" s="328"/>
      <c r="M85" s="253"/>
      <c r="N85" s="234"/>
      <c r="O85" s="69"/>
      <c r="P85" s="72"/>
      <c r="Q85" s="73"/>
      <c r="S85" s="74"/>
    </row>
    <row r="86" spans="1:19" s="4" customFormat="1" ht="12.75" customHeight="1">
      <c r="A86" s="343"/>
      <c r="B86" s="343"/>
      <c r="C86" s="343"/>
      <c r="D86" s="343"/>
      <c r="E86" s="343"/>
      <c r="F86" s="249"/>
      <c r="G86" s="344"/>
      <c r="H86" s="345"/>
      <c r="I86" s="328"/>
      <c r="J86" s="328"/>
      <c r="K86" s="328"/>
      <c r="L86" s="328"/>
      <c r="M86" s="253"/>
      <c r="N86" s="234"/>
      <c r="O86" s="69"/>
      <c r="P86" s="72"/>
      <c r="Q86" s="73"/>
      <c r="S86" s="74"/>
    </row>
    <row r="87" spans="1:19" s="4" customFormat="1" ht="12.75" customHeight="1" thickBot="1">
      <c r="A87" s="248"/>
      <c r="B87" s="248"/>
      <c r="C87" s="248"/>
      <c r="D87" s="248"/>
      <c r="E87" s="248"/>
      <c r="F87" s="249"/>
      <c r="G87" s="250"/>
      <c r="H87" s="251"/>
      <c r="I87" s="252"/>
      <c r="J87" s="252"/>
      <c r="K87" s="252"/>
      <c r="L87" s="252"/>
      <c r="M87" s="253"/>
      <c r="N87" s="234"/>
      <c r="O87" s="69"/>
      <c r="P87" s="72"/>
      <c r="Q87" s="73"/>
      <c r="S87" s="74"/>
    </row>
    <row r="88" spans="1:19" s="4" customFormat="1" ht="12.75" customHeight="1" thickBot="1">
      <c r="A88" s="281" t="s">
        <v>90</v>
      </c>
      <c r="B88" s="282"/>
      <c r="C88" s="282"/>
      <c r="D88" s="282"/>
      <c r="E88" s="283"/>
      <c r="F88" s="284"/>
      <c r="G88" s="285"/>
      <c r="H88" s="254"/>
      <c r="I88" s="255"/>
      <c r="J88" s="255"/>
      <c r="K88" s="255"/>
      <c r="L88" s="255"/>
      <c r="M88" s="256"/>
      <c r="N88" s="257" t="e">
        <f>SUM(G81+N81+#REF!+#REF!)</f>
        <v>#REF!</v>
      </c>
      <c r="O88" s="69"/>
      <c r="P88" s="72"/>
      <c r="Q88" s="73"/>
      <c r="S88" s="74"/>
    </row>
    <row r="89" spans="1:19" s="4" customFormat="1" ht="12.75" customHeight="1">
      <c r="A89" s="500" t="s">
        <v>87</v>
      </c>
      <c r="B89" s="501"/>
      <c r="C89" s="501"/>
      <c r="D89" s="501"/>
      <c r="E89" s="502"/>
      <c r="F89" s="289"/>
      <c r="G89" s="290"/>
      <c r="H89" s="365" t="s">
        <v>87</v>
      </c>
      <c r="I89" s="366"/>
      <c r="J89" s="366"/>
      <c r="K89" s="366"/>
      <c r="L89" s="367"/>
      <c r="M89" s="199"/>
      <c r="N89" s="200"/>
      <c r="O89" s="69"/>
      <c r="P89" s="72"/>
      <c r="Q89" s="73"/>
      <c r="S89" s="74"/>
    </row>
    <row r="90" spans="1:19" s="4" customFormat="1" ht="12.75" customHeight="1">
      <c r="A90" s="375" t="s">
        <v>197</v>
      </c>
      <c r="B90" s="376"/>
      <c r="C90" s="376"/>
      <c r="D90" s="376"/>
      <c r="E90" s="377"/>
      <c r="F90" s="70" t="s">
        <v>142</v>
      </c>
      <c r="G90" s="71">
        <v>800</v>
      </c>
      <c r="H90" s="432" t="s">
        <v>210</v>
      </c>
      <c r="I90" s="433"/>
      <c r="J90" s="433"/>
      <c r="K90" s="433"/>
      <c r="L90" s="434"/>
      <c r="M90" s="188" t="s">
        <v>166</v>
      </c>
      <c r="N90" s="189">
        <v>1000</v>
      </c>
      <c r="O90" s="69"/>
      <c r="P90" s="72"/>
      <c r="Q90" s="73"/>
      <c r="S90" s="74"/>
    </row>
    <row r="91" spans="1:19" s="4" customFormat="1" ht="12.75" customHeight="1">
      <c r="A91" s="440" t="s">
        <v>197</v>
      </c>
      <c r="B91" s="441"/>
      <c r="C91" s="441"/>
      <c r="D91" s="441"/>
      <c r="E91" s="442"/>
      <c r="F91" s="70" t="s">
        <v>147</v>
      </c>
      <c r="G91" s="71">
        <v>800</v>
      </c>
      <c r="H91" s="429" t="s">
        <v>199</v>
      </c>
      <c r="I91" s="430"/>
      <c r="J91" s="430"/>
      <c r="K91" s="430"/>
      <c r="L91" s="431"/>
      <c r="M91" s="186" t="s">
        <v>169</v>
      </c>
      <c r="N91" s="187">
        <v>850</v>
      </c>
      <c r="O91" s="69"/>
      <c r="P91" s="72"/>
      <c r="Q91" s="73"/>
      <c r="S91" s="74"/>
    </row>
    <row r="92" spans="1:19" s="4" customFormat="1" ht="12.75" customHeight="1">
      <c r="A92" s="375" t="s">
        <v>198</v>
      </c>
      <c r="B92" s="376"/>
      <c r="C92" s="376"/>
      <c r="D92" s="376"/>
      <c r="E92" s="377"/>
      <c r="F92" s="70" t="s">
        <v>144</v>
      </c>
      <c r="G92" s="71">
        <v>500</v>
      </c>
      <c r="H92" s="354" t="s">
        <v>178</v>
      </c>
      <c r="I92" s="355"/>
      <c r="J92" s="355"/>
      <c r="K92" s="355"/>
      <c r="L92" s="356"/>
      <c r="M92" s="188" t="s">
        <v>169</v>
      </c>
      <c r="N92" s="189">
        <v>2600</v>
      </c>
      <c r="O92" s="69"/>
      <c r="P92" s="72"/>
      <c r="Q92" s="73"/>
      <c r="S92" s="74"/>
    </row>
    <row r="93" spans="1:19" s="4" customFormat="1" ht="12.75" customHeight="1">
      <c r="A93" s="440"/>
      <c r="B93" s="441"/>
      <c r="C93" s="441"/>
      <c r="D93" s="441"/>
      <c r="E93" s="442"/>
      <c r="F93" s="242"/>
      <c r="G93" s="297"/>
      <c r="H93" s="354" t="s">
        <v>200</v>
      </c>
      <c r="I93" s="355"/>
      <c r="J93" s="355"/>
      <c r="K93" s="355"/>
      <c r="L93" s="356"/>
      <c r="M93" s="188" t="s">
        <v>169</v>
      </c>
      <c r="N93" s="189">
        <v>1400</v>
      </c>
      <c r="O93" s="69"/>
      <c r="P93" s="72"/>
      <c r="Q93" s="73"/>
      <c r="S93" s="74"/>
    </row>
    <row r="94" spans="1:19" s="4" customFormat="1" ht="12.75" customHeight="1">
      <c r="A94" s="375"/>
      <c r="B94" s="376"/>
      <c r="C94" s="376"/>
      <c r="D94" s="376"/>
      <c r="E94" s="377"/>
      <c r="F94" s="70"/>
      <c r="G94" s="71"/>
      <c r="H94" s="354" t="s">
        <v>201</v>
      </c>
      <c r="I94" s="355"/>
      <c r="J94" s="355"/>
      <c r="K94" s="355"/>
      <c r="L94" s="356"/>
      <c r="M94" s="188"/>
      <c r="N94" s="189">
        <v>1000</v>
      </c>
      <c r="O94" s="69"/>
      <c r="P94" s="72"/>
      <c r="Q94" s="73"/>
      <c r="S94" s="74"/>
    </row>
    <row r="95" spans="1:19" s="4" customFormat="1" ht="12.75" customHeight="1">
      <c r="A95" s="375"/>
      <c r="B95" s="376"/>
      <c r="C95" s="376"/>
      <c r="D95" s="376"/>
      <c r="E95" s="377"/>
      <c r="F95" s="70"/>
      <c r="G95" s="71"/>
      <c r="H95" s="354" t="s">
        <v>189</v>
      </c>
      <c r="I95" s="355"/>
      <c r="J95" s="355"/>
      <c r="K95" s="355"/>
      <c r="L95" s="356"/>
      <c r="M95" s="188" t="s">
        <v>169</v>
      </c>
      <c r="N95" s="189">
        <v>1800</v>
      </c>
      <c r="O95" s="69"/>
      <c r="P95" s="72"/>
      <c r="Q95" s="73"/>
      <c r="S95" s="74"/>
    </row>
    <row r="96" spans="1:19" s="4" customFormat="1" ht="12.75" customHeight="1">
      <c r="A96" s="375"/>
      <c r="B96" s="376"/>
      <c r="C96" s="376"/>
      <c r="D96" s="376"/>
      <c r="E96" s="377"/>
      <c r="F96" s="70"/>
      <c r="G96" s="71"/>
      <c r="H96" s="354" t="s">
        <v>202</v>
      </c>
      <c r="I96" s="355"/>
      <c r="J96" s="355"/>
      <c r="K96" s="355"/>
      <c r="L96" s="356"/>
      <c r="M96" s="188" t="s">
        <v>166</v>
      </c>
      <c r="N96" s="189">
        <v>1200</v>
      </c>
      <c r="O96" s="69"/>
      <c r="P96" s="72"/>
      <c r="Q96" s="73"/>
      <c r="S96" s="74"/>
    </row>
    <row r="97" spans="1:19" s="4" customFormat="1" ht="12.75" customHeight="1">
      <c r="A97" s="375"/>
      <c r="B97" s="376"/>
      <c r="C97" s="376"/>
      <c r="D97" s="376"/>
      <c r="E97" s="377"/>
      <c r="F97" s="70"/>
      <c r="G97" s="71"/>
      <c r="H97" s="432" t="s">
        <v>203</v>
      </c>
      <c r="I97" s="433"/>
      <c r="J97" s="433"/>
      <c r="K97" s="433"/>
      <c r="L97" s="434"/>
      <c r="M97" s="188" t="s">
        <v>169</v>
      </c>
      <c r="N97" s="189">
        <v>700</v>
      </c>
      <c r="O97" s="69"/>
      <c r="P97" s="72"/>
      <c r="Q97" s="73"/>
      <c r="S97" s="74"/>
    </row>
    <row r="98" spans="1:19" s="4" customFormat="1" ht="12.75" customHeight="1">
      <c r="A98" s="512"/>
      <c r="B98" s="513"/>
      <c r="C98" s="513"/>
      <c r="D98" s="513"/>
      <c r="E98" s="514"/>
      <c r="F98" s="70"/>
      <c r="G98" s="71"/>
      <c r="H98" s="432"/>
      <c r="I98" s="433"/>
      <c r="J98" s="433"/>
      <c r="K98" s="433"/>
      <c r="L98" s="434"/>
      <c r="M98" s="188"/>
      <c r="N98" s="189"/>
      <c r="O98" s="69"/>
      <c r="P98" s="72"/>
      <c r="Q98" s="73"/>
      <c r="S98" s="74"/>
    </row>
    <row r="99" spans="1:19" s="4" customFormat="1" ht="12.75" customHeight="1">
      <c r="A99" s="378"/>
      <c r="B99" s="361"/>
      <c r="C99" s="361"/>
      <c r="D99" s="361"/>
      <c r="E99" s="362"/>
      <c r="F99" s="133"/>
      <c r="G99" s="71"/>
      <c r="H99" s="432"/>
      <c r="I99" s="433"/>
      <c r="J99" s="433"/>
      <c r="K99" s="433"/>
      <c r="L99" s="434"/>
      <c r="M99" s="188"/>
      <c r="N99" s="189"/>
      <c r="O99" s="69"/>
      <c r="P99" s="72"/>
      <c r="Q99" s="73"/>
      <c r="S99" s="74"/>
    </row>
    <row r="100" spans="1:19" s="4" customFormat="1" ht="12.75" customHeight="1">
      <c r="A100" s="378"/>
      <c r="B100" s="379"/>
      <c r="C100" s="379"/>
      <c r="D100" s="379"/>
      <c r="E100" s="380"/>
      <c r="F100" s="133"/>
      <c r="G100" s="71"/>
      <c r="H100" s="372"/>
      <c r="I100" s="451"/>
      <c r="J100" s="451"/>
      <c r="K100" s="373"/>
      <c r="L100" s="374"/>
      <c r="M100" s="236"/>
      <c r="N100" s="237"/>
      <c r="O100" s="69"/>
      <c r="P100" s="72"/>
      <c r="Q100" s="73"/>
      <c r="S100" s="74"/>
    </row>
    <row r="101" spans="1:19" s="4" customFormat="1" ht="12.75" customHeight="1">
      <c r="A101" s="259"/>
      <c r="B101" s="260"/>
      <c r="C101" s="260"/>
      <c r="D101" s="260"/>
      <c r="E101" s="260"/>
      <c r="F101" s="243"/>
      <c r="G101" s="298"/>
      <c r="H101" s="378"/>
      <c r="I101" s="361"/>
      <c r="J101" s="361"/>
      <c r="K101" s="361"/>
      <c r="L101" s="362"/>
      <c r="M101" s="238"/>
      <c r="N101" s="239"/>
      <c r="O101" s="69"/>
      <c r="P101" s="72"/>
      <c r="Q101" s="73"/>
      <c r="S101" s="74"/>
    </row>
    <row r="102" spans="1:19" s="4" customFormat="1" ht="12.75" customHeight="1">
      <c r="A102" s="259"/>
      <c r="B102" s="260"/>
      <c r="C102" s="260"/>
      <c r="D102" s="260"/>
      <c r="E102" s="260"/>
      <c r="F102" s="70"/>
      <c r="G102" s="299"/>
      <c r="H102" s="357"/>
      <c r="I102" s="358"/>
      <c r="J102" s="358"/>
      <c r="K102" s="358"/>
      <c r="L102" s="359"/>
      <c r="M102" s="191"/>
      <c r="N102" s="239"/>
      <c r="O102" s="69"/>
      <c r="P102" s="72"/>
      <c r="Q102" s="73"/>
      <c r="S102" s="74"/>
    </row>
    <row r="103" spans="1:19" s="4" customFormat="1" ht="12.75" customHeight="1">
      <c r="A103" s="259"/>
      <c r="B103" s="260"/>
      <c r="C103" s="260"/>
      <c r="D103" s="260"/>
      <c r="E103" s="260"/>
      <c r="F103" s="76"/>
      <c r="G103" s="300"/>
      <c r="H103" s="360"/>
      <c r="I103" s="372"/>
      <c r="J103" s="372"/>
      <c r="K103" s="372"/>
      <c r="L103" s="435"/>
      <c r="M103" s="186"/>
      <c r="N103" s="237"/>
      <c r="O103" s="69"/>
      <c r="P103" s="72"/>
      <c r="Q103" s="73"/>
      <c r="S103" s="74"/>
    </row>
    <row r="104" spans="1:19" s="4" customFormat="1" ht="12.75" customHeight="1">
      <c r="A104" s="244"/>
      <c r="B104" s="245"/>
      <c r="C104" s="245"/>
      <c r="D104" s="245"/>
      <c r="E104" s="245"/>
      <c r="F104" s="76"/>
      <c r="G104" s="300"/>
      <c r="H104" s="378"/>
      <c r="I104" s="379"/>
      <c r="J104" s="379"/>
      <c r="K104" s="379"/>
      <c r="L104" s="380"/>
      <c r="M104" s="188"/>
      <c r="N104" s="239"/>
      <c r="O104" s="69"/>
      <c r="P104" s="72"/>
      <c r="Q104" s="73"/>
      <c r="S104" s="74"/>
    </row>
    <row r="105" spans="1:19" s="4" customFormat="1" ht="12.75" customHeight="1">
      <c r="A105" s="244"/>
      <c r="B105" s="245"/>
      <c r="C105" s="245"/>
      <c r="D105" s="245"/>
      <c r="E105" s="245"/>
      <c r="F105" s="76"/>
      <c r="G105" s="104"/>
      <c r="H105" s="378"/>
      <c r="I105" s="379"/>
      <c r="J105" s="379"/>
      <c r="K105" s="379"/>
      <c r="L105" s="380"/>
      <c r="M105" s="246"/>
      <c r="N105" s="247"/>
      <c r="O105" s="69"/>
      <c r="P105" s="72"/>
      <c r="Q105" s="73"/>
      <c r="S105" s="74"/>
    </row>
    <row r="106" spans="1:19" s="4" customFormat="1" ht="12.75" customHeight="1">
      <c r="A106" s="244"/>
      <c r="B106" s="245"/>
      <c r="C106" s="245"/>
      <c r="D106" s="245"/>
      <c r="E106" s="245"/>
      <c r="F106" s="76"/>
      <c r="G106" s="104"/>
      <c r="H106" s="360"/>
      <c r="I106" s="373"/>
      <c r="J106" s="373"/>
      <c r="K106" s="373"/>
      <c r="L106" s="374"/>
      <c r="M106" s="246"/>
      <c r="N106" s="247"/>
      <c r="O106" s="69"/>
      <c r="P106" s="72"/>
      <c r="Q106" s="73"/>
      <c r="S106" s="74"/>
    </row>
    <row r="107" spans="1:19" s="4" customFormat="1" ht="12.75" customHeight="1" thickBot="1">
      <c r="A107" s="291"/>
      <c r="B107" s="292"/>
      <c r="C107" s="292"/>
      <c r="D107" s="292"/>
      <c r="E107" s="292"/>
      <c r="F107" s="293"/>
      <c r="G107" s="294"/>
      <c r="H107" s="378"/>
      <c r="I107" s="379"/>
      <c r="J107" s="379"/>
      <c r="K107" s="379"/>
      <c r="L107" s="380"/>
      <c r="M107" s="246"/>
      <c r="N107" s="247"/>
      <c r="O107" s="69"/>
      <c r="P107" s="72"/>
      <c r="Q107" s="73"/>
      <c r="S107" s="74"/>
    </row>
    <row r="108" spans="1:19" s="4" customFormat="1" ht="12.75" customHeight="1">
      <c r="A108" s="286"/>
      <c r="B108" s="287"/>
      <c r="C108" s="287"/>
      <c r="D108" s="287"/>
      <c r="E108" s="287"/>
      <c r="F108" s="288"/>
      <c r="G108" s="301"/>
      <c r="H108" s="361"/>
      <c r="I108" s="379"/>
      <c r="J108" s="379"/>
      <c r="K108" s="379"/>
      <c r="L108" s="380"/>
      <c r="M108" s="246"/>
      <c r="N108" s="247"/>
      <c r="O108" s="69"/>
      <c r="P108" s="72"/>
      <c r="Q108" s="73"/>
      <c r="S108" s="74"/>
    </row>
    <row r="109" spans="1:19" s="4" customFormat="1" ht="12.75" customHeight="1">
      <c r="A109" s="244"/>
      <c r="B109" s="245"/>
      <c r="C109" s="245"/>
      <c r="D109" s="245"/>
      <c r="E109" s="245"/>
      <c r="F109" s="76"/>
      <c r="G109" s="302"/>
      <c r="H109" s="372"/>
      <c r="I109" s="373"/>
      <c r="J109" s="373"/>
      <c r="K109" s="373"/>
      <c r="L109" s="374"/>
      <c r="M109" s="246"/>
      <c r="N109" s="247"/>
      <c r="O109" s="69"/>
      <c r="P109" s="72"/>
      <c r="Q109" s="73"/>
      <c r="S109" s="74"/>
    </row>
    <row r="110" spans="1:19" s="4" customFormat="1" ht="12.75" customHeight="1">
      <c r="A110" s="244"/>
      <c r="B110" s="245"/>
      <c r="C110" s="245"/>
      <c r="D110" s="245"/>
      <c r="E110" s="245"/>
      <c r="F110" s="76"/>
      <c r="G110" s="302"/>
      <c r="H110" s="372"/>
      <c r="I110" s="373"/>
      <c r="J110" s="373"/>
      <c r="K110" s="373"/>
      <c r="L110" s="374"/>
      <c r="M110" s="246"/>
      <c r="N110" s="247"/>
      <c r="O110" s="69"/>
      <c r="P110" s="72"/>
      <c r="Q110" s="73"/>
      <c r="S110" s="74"/>
    </row>
    <row r="111" spans="1:19" s="4" customFormat="1" ht="12.75" customHeight="1">
      <c r="A111" s="244"/>
      <c r="B111" s="245"/>
      <c r="C111" s="245"/>
      <c r="D111" s="245"/>
      <c r="E111" s="245"/>
      <c r="F111" s="76"/>
      <c r="G111" s="295"/>
      <c r="H111" s="372"/>
      <c r="I111" s="373"/>
      <c r="J111" s="373"/>
      <c r="K111" s="373"/>
      <c r="L111" s="374"/>
      <c r="M111" s="246"/>
      <c r="N111" s="247"/>
      <c r="O111" s="69"/>
      <c r="P111" s="72"/>
      <c r="Q111" s="73"/>
      <c r="S111" s="74"/>
    </row>
    <row r="112" spans="1:19" s="4" customFormat="1" ht="12.75" customHeight="1">
      <c r="A112" s="244"/>
      <c r="B112" s="245"/>
      <c r="C112" s="245"/>
      <c r="D112" s="245"/>
      <c r="E112" s="245"/>
      <c r="F112" s="76"/>
      <c r="G112" s="295"/>
      <c r="H112" s="372"/>
      <c r="I112" s="373"/>
      <c r="J112" s="373"/>
      <c r="K112" s="373"/>
      <c r="L112" s="374"/>
      <c r="M112" s="246"/>
      <c r="N112" s="247"/>
      <c r="O112" s="69"/>
      <c r="P112" s="72"/>
      <c r="Q112" s="73"/>
      <c r="S112" s="74"/>
    </row>
    <row r="113" spans="1:17" s="4" customFormat="1" ht="12.75" customHeight="1" thickBot="1">
      <c r="A113" s="517"/>
      <c r="B113" s="518"/>
      <c r="C113" s="518"/>
      <c r="D113" s="518"/>
      <c r="E113" s="519"/>
      <c r="F113" s="132"/>
      <c r="G113" s="296"/>
      <c r="H113" s="396"/>
      <c r="I113" s="397"/>
      <c r="J113" s="397"/>
      <c r="K113" s="397"/>
      <c r="L113" s="398"/>
      <c r="M113" s="240"/>
      <c r="N113" s="241"/>
      <c r="O113" s="69"/>
      <c r="P113" s="72"/>
      <c r="Q113" s="73"/>
    </row>
    <row r="114" spans="1:18" s="4" customFormat="1" ht="15" customHeight="1" thickBot="1" thickTop="1">
      <c r="A114" s="258" t="s">
        <v>99</v>
      </c>
      <c r="B114" s="103"/>
      <c r="C114" s="103"/>
      <c r="D114" s="105"/>
      <c r="E114" s="393">
        <f>SUM(G89:G107)</f>
        <v>2100</v>
      </c>
      <c r="F114" s="394"/>
      <c r="G114" s="395"/>
      <c r="H114" s="106" t="s">
        <v>49</v>
      </c>
      <c r="I114" s="103"/>
      <c r="J114" s="103"/>
      <c r="K114" s="105"/>
      <c r="L114" s="393">
        <f>SUM(N89:N113,G108:G113)</f>
        <v>10550</v>
      </c>
      <c r="M114" s="394"/>
      <c r="N114" s="395"/>
      <c r="O114" s="69"/>
      <c r="P114" s="72"/>
      <c r="Q114" s="72"/>
      <c r="R114" s="73"/>
    </row>
    <row r="115" spans="1:14" ht="10.5" customHeight="1">
      <c r="A115" s="77"/>
      <c r="B115" s="78"/>
      <c r="C115" s="78"/>
      <c r="D115" s="78"/>
      <c r="E115" s="79"/>
      <c r="F115" s="80"/>
      <c r="G115" s="80"/>
      <c r="H115" s="81"/>
      <c r="I115" s="78"/>
      <c r="J115" s="78"/>
      <c r="K115" s="78"/>
      <c r="L115" s="79"/>
      <c r="M115" s="80"/>
      <c r="N115" s="80"/>
    </row>
    <row r="116" spans="1:18" ht="13.5" thickBot="1">
      <c r="A116" s="82" t="s">
        <v>81</v>
      </c>
      <c r="B116" s="3"/>
      <c r="C116" s="3"/>
      <c r="D116" s="3"/>
      <c r="E116" s="3"/>
      <c r="F116" s="3"/>
      <c r="G116" s="3"/>
      <c r="H116" s="3"/>
      <c r="R116"/>
    </row>
    <row r="117" spans="1:18" ht="11.25" customHeight="1">
      <c r="A117" s="363" t="s">
        <v>39</v>
      </c>
      <c r="B117" s="364"/>
      <c r="C117" s="364"/>
      <c r="D117" s="353"/>
      <c r="E117" s="448" t="s">
        <v>37</v>
      </c>
      <c r="F117" s="449"/>
      <c r="G117" s="450"/>
      <c r="H117" s="363" t="s">
        <v>40</v>
      </c>
      <c r="I117" s="364"/>
      <c r="J117" s="364"/>
      <c r="K117" s="353"/>
      <c r="L117" s="387" t="s">
        <v>37</v>
      </c>
      <c r="M117" s="388"/>
      <c r="N117" s="389"/>
      <c r="O117"/>
      <c r="P117"/>
      <c r="R117"/>
    </row>
    <row r="118" spans="1:18" ht="9.75" customHeight="1" thickBot="1">
      <c r="A118" s="384"/>
      <c r="B118" s="385"/>
      <c r="C118" s="385"/>
      <c r="D118" s="386"/>
      <c r="E118" s="178" t="s">
        <v>83</v>
      </c>
      <c r="F118" s="520" t="s">
        <v>84</v>
      </c>
      <c r="G118" s="521"/>
      <c r="H118" s="384"/>
      <c r="I118" s="385"/>
      <c r="J118" s="385"/>
      <c r="K118" s="386"/>
      <c r="L118" s="390"/>
      <c r="M118" s="391"/>
      <c r="N118" s="392"/>
      <c r="O118"/>
      <c r="P118"/>
      <c r="R118"/>
    </row>
    <row r="119" spans="1:18" ht="12.75">
      <c r="A119" s="515" t="s">
        <v>41</v>
      </c>
      <c r="B119" s="516"/>
      <c r="C119" s="516"/>
      <c r="D119" s="516"/>
      <c r="E119" s="323">
        <v>82022</v>
      </c>
      <c r="F119" s="399">
        <v>43500</v>
      </c>
      <c r="G119" s="400"/>
      <c r="H119" s="546" t="s">
        <v>42</v>
      </c>
      <c r="I119" s="547"/>
      <c r="J119" s="547"/>
      <c r="K119" s="548"/>
      <c r="L119" s="529">
        <v>15000</v>
      </c>
      <c r="M119" s="530"/>
      <c r="N119" s="531"/>
      <c r="O119"/>
      <c r="P119"/>
      <c r="R119"/>
    </row>
    <row r="120" spans="1:18" ht="12.75">
      <c r="A120" s="525" t="s">
        <v>85</v>
      </c>
      <c r="B120" s="526"/>
      <c r="C120" s="526"/>
      <c r="D120" s="526"/>
      <c r="E120" s="180">
        <v>700</v>
      </c>
      <c r="F120" s="399">
        <v>1800</v>
      </c>
      <c r="G120" s="400"/>
      <c r="H120" s="525"/>
      <c r="I120" s="526"/>
      <c r="J120" s="526"/>
      <c r="K120" s="526"/>
      <c r="L120" s="522"/>
      <c r="M120" s="523"/>
      <c r="N120" s="524"/>
      <c r="O120"/>
      <c r="P120"/>
      <c r="R120"/>
    </row>
    <row r="121" spans="1:18" ht="12.75">
      <c r="A121" s="525" t="s">
        <v>43</v>
      </c>
      <c r="B121" s="526"/>
      <c r="C121" s="526"/>
      <c r="D121" s="526"/>
      <c r="E121" s="180"/>
      <c r="F121" s="399">
        <v>7500</v>
      </c>
      <c r="G121" s="400"/>
      <c r="H121" s="525"/>
      <c r="I121" s="526"/>
      <c r="J121" s="526"/>
      <c r="K121" s="526"/>
      <c r="L121" s="522"/>
      <c r="M121" s="523"/>
      <c r="N121" s="524"/>
      <c r="O121"/>
      <c r="P121"/>
      <c r="R121"/>
    </row>
    <row r="122" spans="1:18" ht="12.75">
      <c r="A122" s="552" t="s">
        <v>44</v>
      </c>
      <c r="B122" s="553"/>
      <c r="C122" s="553"/>
      <c r="D122" s="554"/>
      <c r="E122" s="181"/>
      <c r="F122" s="406">
        <v>12000</v>
      </c>
      <c r="G122" s="407"/>
      <c r="H122" s="525"/>
      <c r="I122" s="526"/>
      <c r="J122" s="526"/>
      <c r="K122" s="526"/>
      <c r="L122" s="522"/>
      <c r="M122" s="523"/>
      <c r="N122" s="524"/>
      <c r="O122"/>
      <c r="P122"/>
      <c r="R122"/>
    </row>
    <row r="123" spans="1:18" ht="13.5" thickBot="1">
      <c r="A123" s="555" t="s">
        <v>86</v>
      </c>
      <c r="B123" s="556"/>
      <c r="C123" s="556"/>
      <c r="D123" s="557"/>
      <c r="E123" s="185"/>
      <c r="F123" s="560">
        <v>6000</v>
      </c>
      <c r="G123" s="561"/>
      <c r="H123" s="527"/>
      <c r="I123" s="528"/>
      <c r="J123" s="528"/>
      <c r="K123" s="528"/>
      <c r="L123" s="532"/>
      <c r="M123" s="533"/>
      <c r="N123" s="534"/>
      <c r="O123"/>
      <c r="P123"/>
      <c r="R123"/>
    </row>
    <row r="124" spans="1:14" s="84" customFormat="1" ht="16.5" customHeight="1" thickBot="1">
      <c r="A124" s="549" t="s">
        <v>45</v>
      </c>
      <c r="B124" s="550"/>
      <c r="C124" s="550"/>
      <c r="D124" s="551"/>
      <c r="E124" s="179">
        <f>SUM(E119:E123)</f>
        <v>82722</v>
      </c>
      <c r="F124" s="558">
        <f>SUM(F119:G123,L119:N123)</f>
        <v>85800</v>
      </c>
      <c r="G124" s="559"/>
      <c r="H124" s="83"/>
      <c r="I124" s="83"/>
      <c r="J124" s="83"/>
      <c r="K124" s="83"/>
      <c r="L124" s="83"/>
      <c r="M124" s="83"/>
      <c r="N124" s="83"/>
    </row>
    <row r="125" spans="1:14" s="84" customFormat="1" ht="3" customHeight="1">
      <c r="A125" s="142"/>
      <c r="B125" s="143"/>
      <c r="C125" s="143"/>
      <c r="D125" s="143"/>
      <c r="E125" s="144"/>
      <c r="F125" s="144"/>
      <c r="G125" s="144"/>
      <c r="H125" s="83"/>
      <c r="I125" s="83"/>
      <c r="J125" s="83"/>
      <c r="K125" s="83"/>
      <c r="L125" s="83"/>
      <c r="M125" s="83"/>
      <c r="N125" s="83"/>
    </row>
    <row r="126" spans="8:18" ht="10.5" customHeight="1" thickBot="1">
      <c r="H126" s="3"/>
      <c r="J126" s="69" t="s">
        <v>48</v>
      </c>
      <c r="O126"/>
      <c r="P126"/>
      <c r="R126"/>
    </row>
    <row r="127" spans="1:14" s="85" customFormat="1" ht="13.5" customHeight="1">
      <c r="A127" s="403" t="s">
        <v>46</v>
      </c>
      <c r="B127" s="408" t="s">
        <v>104</v>
      </c>
      <c r="C127" s="538" t="s">
        <v>103</v>
      </c>
      <c r="D127" s="539"/>
      <c r="E127" s="539"/>
      <c r="F127" s="539"/>
      <c r="G127" s="539"/>
      <c r="H127" s="539"/>
      <c r="I127" s="540"/>
      <c r="J127" s="535" t="s">
        <v>105</v>
      </c>
      <c r="K127" s="3"/>
      <c r="L127" s="3"/>
      <c r="M127" s="3"/>
      <c r="N127"/>
    </row>
    <row r="128" spans="1:14" s="85" customFormat="1" ht="15.75" customHeight="1">
      <c r="A128" s="404"/>
      <c r="B128" s="409"/>
      <c r="C128" s="544" t="s">
        <v>47</v>
      </c>
      <c r="D128" s="541" t="s">
        <v>79</v>
      </c>
      <c r="E128" s="542"/>
      <c r="F128" s="542"/>
      <c r="G128" s="542"/>
      <c r="H128" s="542"/>
      <c r="I128" s="543"/>
      <c r="J128" s="536"/>
      <c r="K128" s="3"/>
      <c r="L128" s="3"/>
      <c r="M128" s="75"/>
      <c r="N128"/>
    </row>
    <row r="129" spans="1:14" s="85" customFormat="1" ht="9" customHeight="1" thickBot="1">
      <c r="A129" s="405"/>
      <c r="B129" s="410"/>
      <c r="C129" s="545"/>
      <c r="D129" s="107">
        <v>1</v>
      </c>
      <c r="E129" s="107">
        <v>2</v>
      </c>
      <c r="F129" s="107">
        <v>3</v>
      </c>
      <c r="G129" s="107">
        <v>4</v>
      </c>
      <c r="H129" s="107">
        <v>5</v>
      </c>
      <c r="I129" s="108">
        <v>6</v>
      </c>
      <c r="J129" s="537"/>
      <c r="K129" s="83"/>
      <c r="L129" s="83"/>
      <c r="M129" s="83"/>
      <c r="N129"/>
    </row>
    <row r="130" spans="1:14" s="85" customFormat="1" ht="15" customHeight="1" thickBot="1">
      <c r="A130" s="168">
        <v>11009992</v>
      </c>
      <c r="B130" s="169">
        <v>1524304</v>
      </c>
      <c r="C130" s="170">
        <f>SUM(D130:I130)</f>
        <v>141800</v>
      </c>
      <c r="D130" s="169">
        <v>2000</v>
      </c>
      <c r="E130" s="169">
        <v>58000</v>
      </c>
      <c r="F130" s="169">
        <v>630</v>
      </c>
      <c r="G130" s="169">
        <v>570</v>
      </c>
      <c r="H130" s="169">
        <v>6800</v>
      </c>
      <c r="I130" s="171">
        <v>73800</v>
      </c>
      <c r="J130" s="172">
        <f>SUM(A130-B130-C130)</f>
        <v>9343888</v>
      </c>
      <c r="K130" s="3"/>
      <c r="L130" s="3"/>
      <c r="M130" s="3"/>
      <c r="N130"/>
    </row>
    <row r="131" spans="12:18" ht="12.75" customHeight="1" thickBot="1">
      <c r="L131" s="69" t="s">
        <v>48</v>
      </c>
      <c r="N131"/>
      <c r="R131"/>
    </row>
    <row r="132" spans="1:18" s="87" customFormat="1" ht="12.75">
      <c r="A132" s="436" t="s">
        <v>50</v>
      </c>
      <c r="B132" s="401" t="s">
        <v>106</v>
      </c>
      <c r="C132" s="452" t="s">
        <v>100</v>
      </c>
      <c r="D132" s="453"/>
      <c r="E132" s="453"/>
      <c r="F132" s="453"/>
      <c r="G132" s="401" t="s">
        <v>107</v>
      </c>
      <c r="H132" s="428" t="s">
        <v>51</v>
      </c>
      <c r="I132" s="452" t="s">
        <v>113</v>
      </c>
      <c r="J132" s="453"/>
      <c r="K132" s="453"/>
      <c r="L132" s="454"/>
      <c r="M132" s="3"/>
      <c r="N132" s="86"/>
      <c r="O132" s="86"/>
      <c r="P132" s="86"/>
      <c r="R132" s="88"/>
    </row>
    <row r="133" spans="1:18" s="87" customFormat="1" ht="18.75" thickBot="1">
      <c r="A133" s="437"/>
      <c r="B133" s="402"/>
      <c r="C133" s="112" t="s">
        <v>95</v>
      </c>
      <c r="D133" s="112" t="s">
        <v>52</v>
      </c>
      <c r="E133" s="112" t="s">
        <v>53</v>
      </c>
      <c r="F133" s="209" t="s">
        <v>98</v>
      </c>
      <c r="G133" s="402"/>
      <c r="H133" s="402"/>
      <c r="I133" s="113" t="s">
        <v>108</v>
      </c>
      <c r="J133" s="113" t="s">
        <v>52</v>
      </c>
      <c r="K133" s="113" t="s">
        <v>53</v>
      </c>
      <c r="L133" s="114" t="s">
        <v>109</v>
      </c>
      <c r="M133" s="3"/>
      <c r="N133" s="86"/>
      <c r="O133" s="86"/>
      <c r="P133" s="86"/>
      <c r="R133" s="88"/>
    </row>
    <row r="134" spans="1:18" s="87" customFormat="1" ht="12.75">
      <c r="A134" s="150" t="s">
        <v>54</v>
      </c>
      <c r="B134" s="151">
        <f>SUM(B135:B138)</f>
        <v>111242</v>
      </c>
      <c r="C134" s="339" t="s">
        <v>221</v>
      </c>
      <c r="D134" s="348" t="s">
        <v>221</v>
      </c>
      <c r="E134" s="348" t="s">
        <v>221</v>
      </c>
      <c r="F134" s="347" t="s">
        <v>221</v>
      </c>
      <c r="G134" s="151">
        <f>SUM(G135:G138)</f>
        <v>171468</v>
      </c>
      <c r="H134" s="336" t="s">
        <v>221</v>
      </c>
      <c r="I134" s="339" t="s">
        <v>221</v>
      </c>
      <c r="J134" s="348" t="s">
        <v>221</v>
      </c>
      <c r="K134" s="348" t="s">
        <v>221</v>
      </c>
      <c r="L134" s="338" t="s">
        <v>221</v>
      </c>
      <c r="M134" s="3"/>
      <c r="N134" s="86"/>
      <c r="O134" s="86"/>
      <c r="P134" s="86"/>
      <c r="R134" s="88"/>
    </row>
    <row r="135" spans="1:18" s="87" customFormat="1" ht="12.75">
      <c r="A135" s="153" t="s">
        <v>55</v>
      </c>
      <c r="B135" s="154">
        <v>12038</v>
      </c>
      <c r="C135" s="155">
        <v>12030</v>
      </c>
      <c r="D135" s="156">
        <v>8168</v>
      </c>
      <c r="E135" s="156">
        <v>2500</v>
      </c>
      <c r="F135" s="174">
        <f>C135+D135-E135</f>
        <v>17698</v>
      </c>
      <c r="G135" s="154">
        <v>20203</v>
      </c>
      <c r="H135" s="154">
        <f>G135-F135</f>
        <v>2505</v>
      </c>
      <c r="I135" s="155">
        <f>F135</f>
        <v>17698</v>
      </c>
      <c r="J135" s="156">
        <v>6506</v>
      </c>
      <c r="K135" s="156">
        <v>9500</v>
      </c>
      <c r="L135" s="157">
        <f>I135+J135-K135</f>
        <v>14704</v>
      </c>
      <c r="M135" s="3"/>
      <c r="N135" s="86"/>
      <c r="O135" s="86"/>
      <c r="P135" s="86"/>
      <c r="R135" s="88"/>
    </row>
    <row r="136" spans="1:18" s="87" customFormat="1" ht="12.75">
      <c r="A136" s="153" t="s">
        <v>56</v>
      </c>
      <c r="B136" s="154">
        <v>1556</v>
      </c>
      <c r="C136" s="155">
        <v>1506</v>
      </c>
      <c r="D136" s="156">
        <v>19058</v>
      </c>
      <c r="E136" s="156">
        <v>19058</v>
      </c>
      <c r="F136" s="174">
        <f>C136+D136-E136</f>
        <v>1506</v>
      </c>
      <c r="G136" s="154">
        <v>1556</v>
      </c>
      <c r="H136" s="154">
        <f>G136-F136</f>
        <v>50</v>
      </c>
      <c r="I136" s="155">
        <f>F136</f>
        <v>1506</v>
      </c>
      <c r="J136" s="156">
        <v>15181</v>
      </c>
      <c r="K136" s="156">
        <v>15180</v>
      </c>
      <c r="L136" s="157">
        <f>I136+J136-K136</f>
        <v>1507</v>
      </c>
      <c r="M136" s="3"/>
      <c r="N136" s="86"/>
      <c r="O136" s="86"/>
      <c r="P136" s="86"/>
      <c r="R136" s="88"/>
    </row>
    <row r="137" spans="1:18" s="87" customFormat="1" ht="12.75">
      <c r="A137" s="153" t="s">
        <v>57</v>
      </c>
      <c r="B137" s="154">
        <v>75859</v>
      </c>
      <c r="C137" s="339" t="s">
        <v>221</v>
      </c>
      <c r="D137" s="348" t="s">
        <v>221</v>
      </c>
      <c r="E137" s="348" t="s">
        <v>221</v>
      </c>
      <c r="F137" s="347" t="s">
        <v>221</v>
      </c>
      <c r="G137" s="154">
        <v>67567</v>
      </c>
      <c r="H137" s="336" t="s">
        <v>221</v>
      </c>
      <c r="I137" s="339" t="s">
        <v>221</v>
      </c>
      <c r="J137" s="348" t="s">
        <v>221</v>
      </c>
      <c r="K137" s="348" t="s">
        <v>221</v>
      </c>
      <c r="L137" s="342" t="s">
        <v>221</v>
      </c>
      <c r="M137" s="3"/>
      <c r="N137" s="86"/>
      <c r="O137" s="86"/>
      <c r="P137" s="86"/>
      <c r="R137" s="88"/>
    </row>
    <row r="138" spans="1:18" s="87" customFormat="1" ht="12.75">
      <c r="A138" s="153" t="s">
        <v>94</v>
      </c>
      <c r="B138" s="154">
        <v>21789</v>
      </c>
      <c r="C138" s="155">
        <v>22560</v>
      </c>
      <c r="D138" s="177">
        <f>SUM(D139:D146)</f>
        <v>187464</v>
      </c>
      <c r="E138" s="177">
        <f>SUM(E142:E145)</f>
        <v>146597</v>
      </c>
      <c r="F138" s="174">
        <f>C138+D138-E138</f>
        <v>63427</v>
      </c>
      <c r="G138" s="154">
        <v>82142</v>
      </c>
      <c r="H138" s="154">
        <f>G138-F138</f>
        <v>18715</v>
      </c>
      <c r="I138" s="155">
        <v>63427</v>
      </c>
      <c r="J138" s="177">
        <f>SUM(J139:J141)</f>
        <v>160980</v>
      </c>
      <c r="K138" s="177">
        <f>SUM(K142:K145)</f>
        <v>222130</v>
      </c>
      <c r="L138" s="157">
        <f>I138+J138-K138</f>
        <v>2277</v>
      </c>
      <c r="M138" s="3"/>
      <c r="N138" s="86"/>
      <c r="O138" s="86"/>
      <c r="P138" s="86"/>
      <c r="R138" s="88"/>
    </row>
    <row r="139" spans="1:18" s="87" customFormat="1" ht="12.75">
      <c r="A139" s="192" t="s">
        <v>92</v>
      </c>
      <c r="B139" s="193">
        <v>471</v>
      </c>
      <c r="C139" s="194">
        <v>471</v>
      </c>
      <c r="D139" s="195">
        <v>26703</v>
      </c>
      <c r="E139" s="348" t="s">
        <v>221</v>
      </c>
      <c r="F139" s="346" t="s">
        <v>221</v>
      </c>
      <c r="G139" s="212" t="s">
        <v>221</v>
      </c>
      <c r="H139" s="212" t="s">
        <v>221</v>
      </c>
      <c r="I139" s="340" t="str">
        <f>F139</f>
        <v>x</v>
      </c>
      <c r="J139" s="196">
        <v>4000</v>
      </c>
      <c r="K139" s="348" t="s">
        <v>221</v>
      </c>
      <c r="L139" s="342" t="s">
        <v>221</v>
      </c>
      <c r="M139" s="3"/>
      <c r="N139" s="86"/>
      <c r="O139" s="86"/>
      <c r="P139" s="86"/>
      <c r="R139" s="88"/>
    </row>
    <row r="140" spans="1:18" s="87" customFormat="1" ht="12.75">
      <c r="A140" s="192" t="s">
        <v>216</v>
      </c>
      <c r="B140" s="212" t="s">
        <v>221</v>
      </c>
      <c r="C140" s="339" t="s">
        <v>221</v>
      </c>
      <c r="D140" s="195">
        <v>141703</v>
      </c>
      <c r="E140" s="348" t="s">
        <v>221</v>
      </c>
      <c r="F140" s="347" t="s">
        <v>221</v>
      </c>
      <c r="G140" s="212" t="s">
        <v>221</v>
      </c>
      <c r="H140" s="212" t="s">
        <v>221</v>
      </c>
      <c r="I140" s="339" t="s">
        <v>221</v>
      </c>
      <c r="J140" s="196">
        <f>C130</f>
        <v>141800</v>
      </c>
      <c r="K140" s="348" t="s">
        <v>221</v>
      </c>
      <c r="L140" s="342" t="s">
        <v>221</v>
      </c>
      <c r="M140" s="3"/>
      <c r="N140" s="86"/>
      <c r="O140" s="86"/>
      <c r="P140" s="86"/>
      <c r="R140" s="88"/>
    </row>
    <row r="141" spans="1:18" s="87" customFormat="1" ht="12.75">
      <c r="A141" s="208" t="s">
        <v>217</v>
      </c>
      <c r="B141" s="212" t="s">
        <v>221</v>
      </c>
      <c r="C141" s="339" t="s">
        <v>221</v>
      </c>
      <c r="D141" s="195">
        <v>19058</v>
      </c>
      <c r="E141" s="348" t="s">
        <v>221</v>
      </c>
      <c r="F141" s="338" t="s">
        <v>221</v>
      </c>
      <c r="G141" s="212" t="s">
        <v>221</v>
      </c>
      <c r="H141" s="336" t="s">
        <v>221</v>
      </c>
      <c r="I141" s="339" t="s">
        <v>221</v>
      </c>
      <c r="J141" s="196">
        <f>K136</f>
        <v>15180</v>
      </c>
      <c r="K141" s="348" t="s">
        <v>221</v>
      </c>
      <c r="L141" s="338" t="s">
        <v>221</v>
      </c>
      <c r="M141" s="3"/>
      <c r="N141" s="86"/>
      <c r="O141" s="86"/>
      <c r="P141" s="86"/>
      <c r="R141" s="88"/>
    </row>
    <row r="142" spans="1:18" s="87" customFormat="1" ht="12.75">
      <c r="A142" s="192" t="s">
        <v>218</v>
      </c>
      <c r="B142" s="212" t="s">
        <v>221</v>
      </c>
      <c r="C142" s="339" t="s">
        <v>221</v>
      </c>
      <c r="D142" s="348" t="s">
        <v>221</v>
      </c>
      <c r="E142" s="195">
        <v>50666</v>
      </c>
      <c r="F142" s="338" t="s">
        <v>221</v>
      </c>
      <c r="G142" s="212" t="s">
        <v>221</v>
      </c>
      <c r="H142" s="336" t="s">
        <v>221</v>
      </c>
      <c r="I142" s="339" t="s">
        <v>221</v>
      </c>
      <c r="J142" s="348" t="s">
        <v>221</v>
      </c>
      <c r="K142" s="196">
        <f>G82</f>
        <v>37300</v>
      </c>
      <c r="L142" s="338" t="s">
        <v>221</v>
      </c>
      <c r="M142" s="3"/>
      <c r="N142" s="86"/>
      <c r="O142" s="86"/>
      <c r="P142" s="86"/>
      <c r="R142" s="88"/>
    </row>
    <row r="143" spans="1:18" s="87" customFormat="1" ht="12.75">
      <c r="A143" s="192" t="s">
        <v>219</v>
      </c>
      <c r="B143" s="212" t="s">
        <v>221</v>
      </c>
      <c r="C143" s="339" t="s">
        <v>221</v>
      </c>
      <c r="D143" s="348" t="s">
        <v>221</v>
      </c>
      <c r="E143" s="195">
        <v>17902</v>
      </c>
      <c r="F143" s="329" t="s">
        <v>221</v>
      </c>
      <c r="G143" s="212" t="s">
        <v>221</v>
      </c>
      <c r="H143" s="330" t="s">
        <v>221</v>
      </c>
      <c r="I143" s="339" t="s">
        <v>221</v>
      </c>
      <c r="J143" s="348" t="s">
        <v>221</v>
      </c>
      <c r="K143" s="196">
        <f>N82</f>
        <v>80030</v>
      </c>
      <c r="L143" s="331" t="s">
        <v>221</v>
      </c>
      <c r="M143" s="3"/>
      <c r="N143" s="86"/>
      <c r="O143" s="86"/>
      <c r="P143" s="86"/>
      <c r="R143" s="88"/>
    </row>
    <row r="144" spans="1:18" s="87" customFormat="1" ht="12.75">
      <c r="A144" s="192" t="s">
        <v>220</v>
      </c>
      <c r="B144" s="212" t="s">
        <v>221</v>
      </c>
      <c r="C144" s="339" t="s">
        <v>221</v>
      </c>
      <c r="D144" s="348" t="s">
        <v>221</v>
      </c>
      <c r="E144" s="195">
        <v>28729</v>
      </c>
      <c r="F144" s="334" t="s">
        <v>221</v>
      </c>
      <c r="G144" s="335" t="s">
        <v>221</v>
      </c>
      <c r="H144" s="336" t="s">
        <v>221</v>
      </c>
      <c r="I144" s="340" t="s">
        <v>221</v>
      </c>
      <c r="J144" s="238" t="s">
        <v>221</v>
      </c>
      <c r="K144" s="337">
        <v>31000</v>
      </c>
      <c r="L144" s="338" t="s">
        <v>221</v>
      </c>
      <c r="M144" s="3"/>
      <c r="N144" s="86"/>
      <c r="O144" s="86"/>
      <c r="P144" s="86"/>
      <c r="R144" s="88"/>
    </row>
    <row r="145" spans="1:18" s="87" customFormat="1" ht="12.75">
      <c r="A145" s="192" t="s">
        <v>93</v>
      </c>
      <c r="B145" s="212" t="s">
        <v>221</v>
      </c>
      <c r="C145" s="339" t="s">
        <v>221</v>
      </c>
      <c r="D145" s="348" t="s">
        <v>221</v>
      </c>
      <c r="E145" s="195">
        <v>49300</v>
      </c>
      <c r="F145" s="329" t="s">
        <v>221</v>
      </c>
      <c r="G145" s="332" t="s">
        <v>221</v>
      </c>
      <c r="H145" s="330" t="s">
        <v>221</v>
      </c>
      <c r="I145" s="341" t="s">
        <v>221</v>
      </c>
      <c r="J145" s="352" t="s">
        <v>221</v>
      </c>
      <c r="K145" s="333">
        <v>73800</v>
      </c>
      <c r="L145" s="331" t="s">
        <v>221</v>
      </c>
      <c r="M145" s="3"/>
      <c r="N145" s="86"/>
      <c r="O145" s="86"/>
      <c r="P145" s="86"/>
      <c r="R145" s="88"/>
    </row>
    <row r="146" spans="1:18" s="87" customFormat="1" ht="12.75">
      <c r="A146" s="192" t="s">
        <v>91</v>
      </c>
      <c r="B146" s="201">
        <v>0</v>
      </c>
      <c r="C146" s="202">
        <v>92082</v>
      </c>
      <c r="D146" s="203">
        <v>0</v>
      </c>
      <c r="E146" s="203">
        <v>28729</v>
      </c>
      <c r="F146" s="210">
        <f>C146+D146-E146</f>
        <v>63353</v>
      </c>
      <c r="G146" s="211" t="s">
        <v>221</v>
      </c>
      <c r="H146" s="211" t="s">
        <v>221</v>
      </c>
      <c r="I146" s="205">
        <f>F146</f>
        <v>63353</v>
      </c>
      <c r="J146" s="206">
        <v>75000</v>
      </c>
      <c r="K146" s="206">
        <f>K144</f>
        <v>31000</v>
      </c>
      <c r="L146" s="204">
        <f>I146+J146-K146</f>
        <v>107353</v>
      </c>
      <c r="M146" s="3"/>
      <c r="N146" s="86"/>
      <c r="O146" s="86"/>
      <c r="P146" s="86"/>
      <c r="R146" s="88"/>
    </row>
    <row r="147" spans="1:18" s="87" customFormat="1" ht="13.5" thickBot="1">
      <c r="A147" s="158" t="s">
        <v>58</v>
      </c>
      <c r="B147" s="159">
        <v>3124</v>
      </c>
      <c r="C147" s="160">
        <v>3445</v>
      </c>
      <c r="D147" s="163">
        <v>4383</v>
      </c>
      <c r="E147" s="163">
        <v>3503</v>
      </c>
      <c r="F147" s="176">
        <f>C147+D147-E147</f>
        <v>4325</v>
      </c>
      <c r="G147" s="159">
        <v>3913</v>
      </c>
      <c r="H147" s="159">
        <f>G147-F147</f>
        <v>-412</v>
      </c>
      <c r="I147" s="160">
        <f>F147</f>
        <v>4325</v>
      </c>
      <c r="J147" s="163">
        <v>2000</v>
      </c>
      <c r="K147" s="163">
        <v>3205</v>
      </c>
      <c r="L147" s="164">
        <f>I147-K147+J147</f>
        <v>3120</v>
      </c>
      <c r="M147" s="3"/>
      <c r="N147" s="86"/>
      <c r="O147" s="86"/>
      <c r="P147" s="86"/>
      <c r="R147" s="88"/>
    </row>
    <row r="148" spans="1:18" s="87" customFormat="1" ht="13.5" thickBot="1">
      <c r="A148" s="147"/>
      <c r="B148" s="148"/>
      <c r="C148" s="148"/>
      <c r="D148" s="148"/>
      <c r="E148" s="148"/>
      <c r="F148" s="148"/>
      <c r="G148" s="148"/>
      <c r="H148" s="148"/>
      <c r="I148" s="148"/>
      <c r="J148" s="149"/>
      <c r="K148" s="149"/>
      <c r="L148" s="149"/>
      <c r="M148" s="3"/>
      <c r="N148" s="86"/>
      <c r="O148" s="86"/>
      <c r="P148" s="86"/>
      <c r="R148" s="88"/>
    </row>
    <row r="149" spans="1:18" s="87" customFormat="1" ht="12.75">
      <c r="A149" s="424" t="s">
        <v>110</v>
      </c>
      <c r="B149" s="369" t="s">
        <v>3</v>
      </c>
      <c r="C149" s="448" t="s">
        <v>80</v>
      </c>
      <c r="D149" s="449"/>
      <c r="E149" s="449"/>
      <c r="F149" s="449"/>
      <c r="G149" s="449"/>
      <c r="H149" s="450"/>
      <c r="I149" s="115"/>
      <c r="J149" s="3"/>
      <c r="K149" s="3"/>
      <c r="L149" s="3"/>
      <c r="M149" s="3"/>
      <c r="N149" s="86"/>
      <c r="O149" s="86"/>
      <c r="P149" s="86"/>
      <c r="R149" s="88"/>
    </row>
    <row r="150" spans="1:9" ht="12.75">
      <c r="A150" s="425"/>
      <c r="B150" s="447"/>
      <c r="C150" s="116" t="s">
        <v>59</v>
      </c>
      <c r="D150" s="117" t="s">
        <v>60</v>
      </c>
      <c r="E150" s="117" t="s">
        <v>61</v>
      </c>
      <c r="F150" s="117" t="s">
        <v>62</v>
      </c>
      <c r="G150" s="118" t="s">
        <v>63</v>
      </c>
      <c r="H150" s="119" t="s">
        <v>47</v>
      </c>
      <c r="I150" s="115"/>
    </row>
    <row r="151" spans="1:9" ht="12.75">
      <c r="A151" s="166" t="s">
        <v>64</v>
      </c>
      <c r="B151" s="173">
        <v>35309</v>
      </c>
      <c r="C151" s="156">
        <v>555</v>
      </c>
      <c r="D151" s="156">
        <v>489</v>
      </c>
      <c r="E151" s="156">
        <v>107</v>
      </c>
      <c r="F151" s="156">
        <v>2</v>
      </c>
      <c r="G151" s="174">
        <v>399</v>
      </c>
      <c r="H151" s="157">
        <f>SUM(C151:G151)</f>
        <v>1552</v>
      </c>
      <c r="I151" s="115"/>
    </row>
    <row r="152" spans="1:9" ht="13.5" thickBot="1">
      <c r="A152" s="167" t="s">
        <v>65</v>
      </c>
      <c r="B152" s="175">
        <v>63190</v>
      </c>
      <c r="C152" s="161">
        <v>35</v>
      </c>
      <c r="D152" s="161">
        <v>0</v>
      </c>
      <c r="E152" s="161">
        <v>0</v>
      </c>
      <c r="F152" s="161">
        <v>74</v>
      </c>
      <c r="G152" s="176">
        <v>0</v>
      </c>
      <c r="H152" s="162">
        <f>SUM(C152:G152)</f>
        <v>109</v>
      </c>
      <c r="I152" s="115"/>
    </row>
    <row r="153" ht="13.5" thickBot="1"/>
    <row r="154" spans="1:13" ht="24" customHeight="1">
      <c r="A154" s="419" t="s">
        <v>66</v>
      </c>
      <c r="B154" s="421" t="s">
        <v>67</v>
      </c>
      <c r="C154" s="422"/>
      <c r="D154" s="422"/>
      <c r="E154" s="423"/>
      <c r="F154" s="421" t="s">
        <v>68</v>
      </c>
      <c r="G154" s="422"/>
      <c r="H154" s="422"/>
      <c r="I154" s="423"/>
      <c r="J154" s="421" t="s">
        <v>78</v>
      </c>
      <c r="K154" s="422"/>
      <c r="L154" s="422"/>
      <c r="M154" s="423"/>
    </row>
    <row r="155" spans="1:13" ht="13.5" thickBot="1">
      <c r="A155" s="420"/>
      <c r="B155" s="139">
        <v>2009</v>
      </c>
      <c r="C155" s="139">
        <v>2010</v>
      </c>
      <c r="D155" s="139">
        <v>2011</v>
      </c>
      <c r="E155" s="140" t="s">
        <v>111</v>
      </c>
      <c r="F155" s="139">
        <v>2009</v>
      </c>
      <c r="G155" s="139">
        <v>2010</v>
      </c>
      <c r="H155" s="139">
        <v>2011</v>
      </c>
      <c r="I155" s="141" t="s">
        <v>111</v>
      </c>
      <c r="J155" s="139">
        <v>2009</v>
      </c>
      <c r="K155" s="139">
        <v>2010</v>
      </c>
      <c r="L155" s="139">
        <v>2011</v>
      </c>
      <c r="M155" s="141" t="s">
        <v>111</v>
      </c>
    </row>
    <row r="156" spans="1:13" ht="12.75">
      <c r="A156" s="120"/>
      <c r="B156" s="121"/>
      <c r="C156" s="121"/>
      <c r="D156" s="121"/>
      <c r="E156" s="122"/>
      <c r="F156" s="235"/>
      <c r="G156" s="235"/>
      <c r="H156" s="145"/>
      <c r="I156" s="123"/>
      <c r="J156" s="146"/>
      <c r="K156" s="146"/>
      <c r="L156" s="146"/>
      <c r="M156" s="123"/>
    </row>
    <row r="157" spans="1:18" ht="12.75">
      <c r="A157" s="213" t="s">
        <v>69</v>
      </c>
      <c r="B157" s="214">
        <v>169</v>
      </c>
      <c r="C157" s="214">
        <v>170</v>
      </c>
      <c r="D157" s="214">
        <v>175</v>
      </c>
      <c r="E157" s="215">
        <f>D157-C157</f>
        <v>5</v>
      </c>
      <c r="F157" s="214">
        <v>171</v>
      </c>
      <c r="G157" s="214">
        <v>174</v>
      </c>
      <c r="H157" s="214">
        <v>175</v>
      </c>
      <c r="I157" s="215">
        <f>H157-G157</f>
        <v>1</v>
      </c>
      <c r="J157" s="216">
        <v>29922</v>
      </c>
      <c r="K157" s="216">
        <v>32783</v>
      </c>
      <c r="L157" s="216">
        <v>32940</v>
      </c>
      <c r="M157" s="215">
        <f>L157-K157</f>
        <v>157</v>
      </c>
      <c r="O157" s="128"/>
      <c r="P157" s="128"/>
      <c r="R157" s="73"/>
    </row>
    <row r="158" spans="1:18" ht="12.75">
      <c r="A158" s="213" t="s">
        <v>70</v>
      </c>
      <c r="B158" s="214">
        <v>539</v>
      </c>
      <c r="C158" s="214">
        <v>527</v>
      </c>
      <c r="D158" s="214">
        <v>520</v>
      </c>
      <c r="E158" s="215">
        <f>D158-C158</f>
        <v>-7</v>
      </c>
      <c r="F158" s="214">
        <v>537</v>
      </c>
      <c r="G158" s="214">
        <v>519</v>
      </c>
      <c r="H158" s="214">
        <v>520</v>
      </c>
      <c r="I158" s="215">
        <f>H158-G158</f>
        <v>1</v>
      </c>
      <c r="J158" s="216">
        <v>21473</v>
      </c>
      <c r="K158" s="216">
        <v>23607</v>
      </c>
      <c r="L158" s="216">
        <v>23974</v>
      </c>
      <c r="M158" s="215">
        <f>L158-K158</f>
        <v>367</v>
      </c>
      <c r="O158" s="128"/>
      <c r="P158" s="128"/>
      <c r="R158" s="73"/>
    </row>
    <row r="159" spans="1:18" ht="13.5" thickBot="1">
      <c r="A159" s="217" t="s">
        <v>71</v>
      </c>
      <c r="B159" s="218">
        <v>29</v>
      </c>
      <c r="C159" s="218">
        <v>17</v>
      </c>
      <c r="D159" s="218">
        <v>15</v>
      </c>
      <c r="E159" s="219">
        <f>D159-C159</f>
        <v>-2</v>
      </c>
      <c r="F159" s="218">
        <v>30</v>
      </c>
      <c r="G159" s="218">
        <v>14</v>
      </c>
      <c r="H159" s="218">
        <v>15</v>
      </c>
      <c r="I159" s="219">
        <f>H159-G159</f>
        <v>1</v>
      </c>
      <c r="J159" s="220">
        <v>14261</v>
      </c>
      <c r="K159" s="220">
        <v>14554</v>
      </c>
      <c r="L159" s="220">
        <v>15139</v>
      </c>
      <c r="M159" s="219">
        <f>L159-K159</f>
        <v>585</v>
      </c>
      <c r="O159" s="128"/>
      <c r="P159" s="128"/>
      <c r="R159" s="73"/>
    </row>
    <row r="160" spans="1:18" ht="14.25" thickBot="1" thickTop="1">
      <c r="A160" s="324" t="s">
        <v>3</v>
      </c>
      <c r="B160" s="325">
        <f>SUM(B157:B159)</f>
        <v>737</v>
      </c>
      <c r="C160" s="325">
        <f>SUM(C157:C159)</f>
        <v>714</v>
      </c>
      <c r="D160" s="325">
        <f aca="true" t="shared" si="13" ref="D160:I160">SUM(D157:D159)</f>
        <v>710</v>
      </c>
      <c r="E160" s="325">
        <f t="shared" si="13"/>
        <v>-4</v>
      </c>
      <c r="F160" s="325">
        <f>SUM(F157:F159)</f>
        <v>738</v>
      </c>
      <c r="G160" s="325">
        <f>SUM(G157:G159)</f>
        <v>707</v>
      </c>
      <c r="H160" s="325">
        <f t="shared" si="13"/>
        <v>710</v>
      </c>
      <c r="I160" s="325">
        <f t="shared" si="13"/>
        <v>3</v>
      </c>
      <c r="J160" s="326">
        <v>23150</v>
      </c>
      <c r="K160" s="326">
        <v>25571</v>
      </c>
      <c r="L160" s="326">
        <v>25998</v>
      </c>
      <c r="M160" s="327">
        <f>L160-K160</f>
        <v>427</v>
      </c>
      <c r="O160" s="128"/>
      <c r="P160" s="128"/>
      <c r="R160" s="73"/>
    </row>
    <row r="161" spans="1:13" ht="13.5" thickBot="1">
      <c r="A161" s="221"/>
      <c r="B161" s="130"/>
      <c r="C161" s="130"/>
      <c r="D161" s="130"/>
      <c r="E161" s="130"/>
      <c r="F161" s="130"/>
      <c r="G161" s="130">
        <v>707</v>
      </c>
      <c r="H161" s="130"/>
      <c r="I161" s="221"/>
      <c r="J161" s="221"/>
      <c r="K161" s="221"/>
      <c r="L161" s="221"/>
      <c r="M161" s="130" t="s">
        <v>48</v>
      </c>
    </row>
    <row r="162" spans="1:13" ht="12.75" customHeight="1">
      <c r="A162" s="411" t="s">
        <v>66</v>
      </c>
      <c r="B162" s="413" t="s">
        <v>72</v>
      </c>
      <c r="C162" s="414"/>
      <c r="D162" s="414"/>
      <c r="E162" s="415"/>
      <c r="F162" s="416" t="s">
        <v>73</v>
      </c>
      <c r="G162" s="417"/>
      <c r="H162" s="417"/>
      <c r="I162" s="418"/>
      <c r="J162" s="416" t="s">
        <v>74</v>
      </c>
      <c r="K162" s="417"/>
      <c r="L162" s="417"/>
      <c r="M162" s="418"/>
    </row>
    <row r="163" spans="1:13" ht="13.5" thickBot="1">
      <c r="A163" s="412"/>
      <c r="B163" s="222">
        <v>2009</v>
      </c>
      <c r="C163" s="222">
        <v>2010</v>
      </c>
      <c r="D163" s="222">
        <v>2011</v>
      </c>
      <c r="E163" s="223" t="s">
        <v>112</v>
      </c>
      <c r="F163" s="222">
        <v>2009</v>
      </c>
      <c r="G163" s="222">
        <v>2010</v>
      </c>
      <c r="H163" s="222">
        <v>2011</v>
      </c>
      <c r="I163" s="223" t="s">
        <v>112</v>
      </c>
      <c r="J163" s="222">
        <v>2009</v>
      </c>
      <c r="K163" s="222">
        <v>2010</v>
      </c>
      <c r="L163" s="222">
        <v>2011</v>
      </c>
      <c r="M163" s="223" t="s">
        <v>112</v>
      </c>
    </row>
    <row r="164" spans="1:13" ht="12.75">
      <c r="A164" s="224"/>
      <c r="B164" s="225"/>
      <c r="C164" s="225"/>
      <c r="D164" s="225"/>
      <c r="E164" s="226"/>
      <c r="F164" s="225"/>
      <c r="G164" s="225"/>
      <c r="H164" s="225"/>
      <c r="I164" s="227"/>
      <c r="J164" s="228"/>
      <c r="K164" s="228"/>
      <c r="L164" s="228"/>
      <c r="M164" s="227"/>
    </row>
    <row r="165" spans="1:13" ht="12.75">
      <c r="A165" s="213" t="s">
        <v>69</v>
      </c>
      <c r="B165" s="216">
        <v>30701</v>
      </c>
      <c r="C165" s="216">
        <v>32500</v>
      </c>
      <c r="D165" s="216">
        <v>33900</v>
      </c>
      <c r="E165" s="229">
        <f>D165/C165*100</f>
        <v>104.3076923076923</v>
      </c>
      <c r="F165" s="216">
        <v>11473</v>
      </c>
      <c r="G165" s="216">
        <v>11912</v>
      </c>
      <c r="H165" s="216">
        <v>12500</v>
      </c>
      <c r="I165" s="229">
        <f>H165/G165*100</f>
        <v>104.93619879113498</v>
      </c>
      <c r="J165" s="216">
        <v>19005</v>
      </c>
      <c r="K165" s="216">
        <v>22615</v>
      </c>
      <c r="L165" s="216">
        <v>22775</v>
      </c>
      <c r="M165" s="229">
        <f>L165/K165*100</f>
        <v>100.7074950254256</v>
      </c>
    </row>
    <row r="166" spans="1:16" ht="12.75">
      <c r="A166" s="213" t="s">
        <v>70</v>
      </c>
      <c r="B166" s="216">
        <v>77366</v>
      </c>
      <c r="C166" s="216">
        <v>76825</v>
      </c>
      <c r="D166" s="216">
        <v>76850</v>
      </c>
      <c r="E166" s="229">
        <f>D166/C166*100</f>
        <v>100.03254149040026</v>
      </c>
      <c r="F166" s="216">
        <v>32359</v>
      </c>
      <c r="G166" s="216">
        <v>35958</v>
      </c>
      <c r="H166" s="216">
        <v>36250</v>
      </c>
      <c r="I166" s="229">
        <f>H166/G166*100</f>
        <v>100.81205851270927</v>
      </c>
      <c r="J166" s="216">
        <v>29022</v>
      </c>
      <c r="K166" s="216">
        <v>36254</v>
      </c>
      <c r="L166" s="216">
        <v>36500</v>
      </c>
      <c r="M166" s="229">
        <f>L166/K166*100</f>
        <v>100.67854581563414</v>
      </c>
      <c r="P166" s="128"/>
    </row>
    <row r="167" spans="1:16" ht="13.5" thickBot="1">
      <c r="A167" s="217" t="s">
        <v>71</v>
      </c>
      <c r="B167" s="220">
        <v>2866</v>
      </c>
      <c r="C167" s="220">
        <v>1848</v>
      </c>
      <c r="D167" s="220">
        <v>1625</v>
      </c>
      <c r="E167" s="230">
        <f>D167/C167*100</f>
        <v>87.93290043290042</v>
      </c>
      <c r="F167" s="220">
        <v>1485</v>
      </c>
      <c r="G167" s="220">
        <v>998</v>
      </c>
      <c r="H167" s="220">
        <v>875</v>
      </c>
      <c r="I167" s="230">
        <f>H167/G167*100</f>
        <v>87.6753507014028</v>
      </c>
      <c r="J167" s="220">
        <v>476</v>
      </c>
      <c r="K167" s="220">
        <v>251</v>
      </c>
      <c r="L167" s="220">
        <v>225</v>
      </c>
      <c r="M167" s="230">
        <f>L167/K167*100</f>
        <v>89.64143426294821</v>
      </c>
      <c r="P167" s="128"/>
    </row>
    <row r="168" spans="1:16" ht="14.25" thickBot="1" thickTop="1">
      <c r="A168" s="124" t="s">
        <v>3</v>
      </c>
      <c r="B168" s="125">
        <f>SUM(B165:B167)</f>
        <v>110933</v>
      </c>
      <c r="C168" s="125">
        <f>SUM(C165:C167)</f>
        <v>111173</v>
      </c>
      <c r="D168" s="125">
        <f>SUM(D165:D167)</f>
        <v>112375</v>
      </c>
      <c r="E168" s="126">
        <f>D168/C168*100</f>
        <v>101.08119777284053</v>
      </c>
      <c r="F168" s="125">
        <f>SUM(F165:F167)</f>
        <v>45317</v>
      </c>
      <c r="G168" s="125">
        <f>SUM(G165:G167)</f>
        <v>48868</v>
      </c>
      <c r="H168" s="125">
        <f>SUM(H165:H167)</f>
        <v>49625</v>
      </c>
      <c r="I168" s="126">
        <f>H168/G168*100</f>
        <v>101.54907096668578</v>
      </c>
      <c r="J168" s="125">
        <f>SUM(J165:J167)</f>
        <v>48503</v>
      </c>
      <c r="K168" s="125">
        <f>SUM(K165:K167)</f>
        <v>59120</v>
      </c>
      <c r="L168" s="125">
        <f>SUM(L165:L167)</f>
        <v>59500</v>
      </c>
      <c r="M168" s="127">
        <f>L168/K168*100</f>
        <v>100.6427604871448</v>
      </c>
      <c r="O168" s="128"/>
      <c r="P168" s="128"/>
    </row>
    <row r="169" spans="11:16" ht="12.75">
      <c r="K169" s="128"/>
      <c r="L169" s="128"/>
      <c r="M169" s="72"/>
      <c r="O169" s="165"/>
      <c r="P169" s="165"/>
    </row>
    <row r="170" spans="1:16" ht="12.75">
      <c r="A170" s="129" t="s">
        <v>75</v>
      </c>
      <c r="F170" s="307"/>
      <c r="G170" s="307"/>
      <c r="H170" s="307"/>
      <c r="K170" s="128"/>
      <c r="L170" s="128"/>
      <c r="M170" s="72"/>
      <c r="P170" s="128"/>
    </row>
    <row r="171" spans="1:13" ht="12.75">
      <c r="A171" s="129" t="s">
        <v>82</v>
      </c>
      <c r="K171" s="128"/>
      <c r="L171" s="128"/>
      <c r="M171" s="128"/>
    </row>
    <row r="172" spans="1:13" ht="12.75">
      <c r="A172" s="129" t="s">
        <v>76</v>
      </c>
      <c r="K172" s="128"/>
      <c r="L172" s="128"/>
      <c r="M172" s="128"/>
    </row>
    <row r="173" spans="11:13" ht="12.75">
      <c r="K173" s="128"/>
      <c r="L173" s="128"/>
      <c r="M173" s="128"/>
    </row>
    <row r="174" spans="10:13" ht="12.75">
      <c r="J174" s="128"/>
      <c r="K174" s="165"/>
      <c r="L174" s="128"/>
      <c r="M174" s="128"/>
    </row>
    <row r="175" spans="10:12" ht="12.75">
      <c r="J175" s="128"/>
      <c r="K175" s="165"/>
      <c r="L175" s="128"/>
    </row>
    <row r="176" spans="10:13" ht="12.75">
      <c r="J176" s="183"/>
      <c r="K176" s="184"/>
      <c r="L176" s="184"/>
      <c r="M176" s="128"/>
    </row>
    <row r="177" spans="10:13" ht="12.75">
      <c r="J177" s="128"/>
      <c r="K177" s="165"/>
      <c r="L177" s="165"/>
      <c r="M177" s="182"/>
    </row>
    <row r="179" ht="12.75">
      <c r="J179" s="128"/>
    </row>
  </sheetData>
  <sheetProtection/>
  <mergeCells count="139">
    <mergeCell ref="A120:D120"/>
    <mergeCell ref="A123:D123"/>
    <mergeCell ref="F124:G124"/>
    <mergeCell ref="F123:G123"/>
    <mergeCell ref="H122:K122"/>
    <mergeCell ref="J127:J129"/>
    <mergeCell ref="C132:F132"/>
    <mergeCell ref="G132:G133"/>
    <mergeCell ref="C127:I127"/>
    <mergeCell ref="D128:I128"/>
    <mergeCell ref="C128:C129"/>
    <mergeCell ref="L122:N122"/>
    <mergeCell ref="H121:K121"/>
    <mergeCell ref="H123:K123"/>
    <mergeCell ref="L119:N119"/>
    <mergeCell ref="L120:N120"/>
    <mergeCell ref="L123:N123"/>
    <mergeCell ref="L121:N121"/>
    <mergeCell ref="H119:K119"/>
    <mergeCell ref="H120:K120"/>
    <mergeCell ref="F119:G119"/>
    <mergeCell ref="A119:D119"/>
    <mergeCell ref="A113:E113"/>
    <mergeCell ref="E117:G117"/>
    <mergeCell ref="F118:G118"/>
    <mergeCell ref="H97:L97"/>
    <mergeCell ref="H98:L98"/>
    <mergeCell ref="A97:E97"/>
    <mergeCell ref="A98:E98"/>
    <mergeCell ref="H109:L109"/>
    <mergeCell ref="A54:E54"/>
    <mergeCell ref="A79:E79"/>
    <mergeCell ref="A57:E57"/>
    <mergeCell ref="A61:E61"/>
    <mergeCell ref="A58:E58"/>
    <mergeCell ref="A62:E62"/>
    <mergeCell ref="A56:E56"/>
    <mergeCell ref="A60:E60"/>
    <mergeCell ref="H108:L108"/>
    <mergeCell ref="A59:E59"/>
    <mergeCell ref="A91:E91"/>
    <mergeCell ref="A65:E65"/>
    <mergeCell ref="A81:E81"/>
    <mergeCell ref="A84:E84"/>
    <mergeCell ref="A90:E90"/>
    <mergeCell ref="A80:E80"/>
    <mergeCell ref="A89:E89"/>
    <mergeCell ref="A44:F45"/>
    <mergeCell ref="B40:D40"/>
    <mergeCell ref="E40:G40"/>
    <mergeCell ref="B41:D41"/>
    <mergeCell ref="E41:G41"/>
    <mergeCell ref="G44:G45"/>
    <mergeCell ref="H49:L49"/>
    <mergeCell ref="H52:L52"/>
    <mergeCell ref="O53:S53"/>
    <mergeCell ref="H51:L51"/>
    <mergeCell ref="O51:S51"/>
    <mergeCell ref="O52:S52"/>
    <mergeCell ref="H50:L50"/>
    <mergeCell ref="H47:L47"/>
    <mergeCell ref="H48:L48"/>
    <mergeCell ref="H46:L46"/>
    <mergeCell ref="A3:A6"/>
    <mergeCell ref="B3:N3"/>
    <mergeCell ref="H4:I4"/>
    <mergeCell ref="M4:N4"/>
    <mergeCell ref="N44:N45"/>
    <mergeCell ref="J40:L40"/>
    <mergeCell ref="A43:I43"/>
    <mergeCell ref="H80:L80"/>
    <mergeCell ref="H84:L84"/>
    <mergeCell ref="O54:S54"/>
    <mergeCell ref="B149:B150"/>
    <mergeCell ref="C149:H149"/>
    <mergeCell ref="H104:L104"/>
    <mergeCell ref="H99:L99"/>
    <mergeCell ref="H100:L100"/>
    <mergeCell ref="H105:L105"/>
    <mergeCell ref="I132:L132"/>
    <mergeCell ref="A63:E63"/>
    <mergeCell ref="A117:D118"/>
    <mergeCell ref="A92:E92"/>
    <mergeCell ref="A93:E93"/>
    <mergeCell ref="A96:E96"/>
    <mergeCell ref="A149:A150"/>
    <mergeCell ref="A99:E99"/>
    <mergeCell ref="A64:E64"/>
    <mergeCell ref="H132:H133"/>
    <mergeCell ref="E114:G114"/>
    <mergeCell ref="A95:E95"/>
    <mergeCell ref="H91:L91"/>
    <mergeCell ref="H89:L89"/>
    <mergeCell ref="H90:L90"/>
    <mergeCell ref="H103:L103"/>
    <mergeCell ref="A162:A163"/>
    <mergeCell ref="B162:E162"/>
    <mergeCell ref="J162:M162"/>
    <mergeCell ref="A154:A155"/>
    <mergeCell ref="B154:E154"/>
    <mergeCell ref="J154:M154"/>
    <mergeCell ref="F154:I154"/>
    <mergeCell ref="F162:I162"/>
    <mergeCell ref="F120:G120"/>
    <mergeCell ref="B132:B133"/>
    <mergeCell ref="A127:A129"/>
    <mergeCell ref="F121:G121"/>
    <mergeCell ref="F122:G122"/>
    <mergeCell ref="B127:B129"/>
    <mergeCell ref="A132:A133"/>
    <mergeCell ref="A124:D124"/>
    <mergeCell ref="A122:D122"/>
    <mergeCell ref="A121:D121"/>
    <mergeCell ref="H117:K118"/>
    <mergeCell ref="L117:N118"/>
    <mergeCell ref="H111:L111"/>
    <mergeCell ref="L114:N114"/>
    <mergeCell ref="H113:L113"/>
    <mergeCell ref="H112:L112"/>
    <mergeCell ref="L1:N1"/>
    <mergeCell ref="H81:L81"/>
    <mergeCell ref="H107:L107"/>
    <mergeCell ref="J41:L41"/>
    <mergeCell ref="H79:L79"/>
    <mergeCell ref="H94:L94"/>
    <mergeCell ref="H95:L95"/>
    <mergeCell ref="H92:L92"/>
    <mergeCell ref="H96:L96"/>
    <mergeCell ref="H102:L102"/>
    <mergeCell ref="L2:N2"/>
    <mergeCell ref="H44:M45"/>
    <mergeCell ref="H110:L110"/>
    <mergeCell ref="A94:E94"/>
    <mergeCell ref="A100:E100"/>
    <mergeCell ref="H106:L106"/>
    <mergeCell ref="H101:L101"/>
    <mergeCell ref="H93:L93"/>
    <mergeCell ref="A53:E53"/>
    <mergeCell ref="A55:E55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4" r:id="rId2"/>
  <headerFooter alignWithMargins="0">
    <oddHeader>&amp;L&amp;G
&amp;8Kosovská 16, 586 01 JIHLAVA&amp;R&amp;"Arial,tučné"&amp;11&amp;K00B050
RK-13-2011-05, př. 1
počet stran: 4</oddHeader>
  </headerFooter>
  <rowBreaks count="3" manualBreakCount="3">
    <brk id="41" max="13" man="1"/>
    <brk id="86" max="13" man="1"/>
    <brk id="130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2011-04-07T06:55:45Z</cp:lastPrinted>
  <dcterms:created xsi:type="dcterms:W3CDTF">2007-02-02T12:16:02Z</dcterms:created>
  <dcterms:modified xsi:type="dcterms:W3CDTF">2011-04-07T06:56:12Z</dcterms:modified>
  <cp:category/>
  <cp:version/>
  <cp:contentType/>
  <cp:contentStatus/>
</cp:coreProperties>
</file>