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165" windowWidth="19170" windowHeight="6225" tabRatio="609" activeTab="0"/>
  </bookViews>
  <sheets>
    <sheet name="RK-10-2011-16, př. 9" sheetId="1" r:id="rId1"/>
  </sheets>
  <definedNames/>
  <calcPr fullCalcOnLoad="1"/>
</workbook>
</file>

<file path=xl/sharedStrings.xml><?xml version="1.0" encoding="utf-8"?>
<sst xmlns="http://schemas.openxmlformats.org/spreadsheetml/2006/main" count="145" uniqueCount="104">
  <si>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</si>
  <si>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</si>
  <si>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</si>
  <si>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</si>
  <si>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</si>
  <si>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</si>
  <si>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</si>
  <si>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</si>
  <si>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</si>
  <si>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</si>
  <si>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</si>
  <si>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</si>
  <si>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</si>
  <si>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</si>
  <si>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</si>
  <si>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</si>
  <si>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</si>
  <si>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</si>
  <si>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</si>
  <si>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</si>
  <si>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</si>
  <si>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</si>
  <si>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</si>
  <si>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</si>
  <si>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</si>
  <si>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</si>
  <si>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</si>
  <si>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</si>
  <si>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</si>
  <si>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</si>
  <si>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</si>
  <si>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</si>
  <si>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</si>
  <si>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</si>
  <si>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</si>
  <si>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</si>
  <si>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</si>
  <si>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</si>
  <si>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</si>
  <si>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</si>
  <si>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</si>
  <si>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</si>
  <si>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</si>
  <si>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</si>
  <si>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</si>
  <si>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</si>
  <si>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Muzeum Vysočiny Třebíč, příspěvková organizace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</si>
  <si>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</si>
  <si>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</si>
  <si>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</si>
  <si>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</si>
  <si>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</si>
  <si>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</si>
  <si>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</si>
  <si>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</si>
  <si>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</si>
  <si>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</si>
  <si>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</si>
  <si>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>z toho:    fond odměn</t>
  </si>
  <si>
    <t xml:space="preserve">                rezervní fond</t>
  </si>
  <si>
    <t xml:space="preserve">                investiční fond</t>
  </si>
  <si>
    <t xml:space="preserve">                provozní prostř.</t>
  </si>
  <si>
    <t>počet stran: 1</t>
  </si>
  <si>
    <t>Skutečnost za rok 2009</t>
  </si>
  <si>
    <t>Rozdíl 2010-2009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</si>
  <si>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</si>
  <si>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</si>
  <si>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</si>
  <si>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</si>
  <si>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</si>
  <si>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</si>
  <si>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</si>
  <si>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</si>
  <si>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Stav k 1.1.2010</t>
  </si>
  <si>
    <t>Stav k 31.12.2010</t>
  </si>
  <si>
    <t>Finanční plán výnosů a nákladů na rok 2011</t>
  </si>
  <si>
    <t>Plán čerpání investičního fondu 2011</t>
  </si>
  <si>
    <t>2011/2010</t>
  </si>
  <si>
    <t>Účetní stav 2010</t>
  </si>
  <si>
    <t>Zůstatek bank.účtu k 1.1.2010</t>
  </si>
  <si>
    <t>Zůstatek bank.účtu k 31.12.2010</t>
  </si>
  <si>
    <t>Stav k 1.1.2011</t>
  </si>
  <si>
    <t>Stav k 31.12.2011</t>
  </si>
  <si>
    <t>Plán 2011</t>
  </si>
  <si>
    <t>Odpisový plán 2011</t>
  </si>
  <si>
    <t>Oprávky k 1.1.2011</t>
  </si>
  <si>
    <t>Zůstatková cena k 31.12.2011</t>
  </si>
  <si>
    <t>Skutečnost za rok 2010</t>
  </si>
  <si>
    <t>Návrh na rok 2011</t>
  </si>
  <si>
    <t>Rozdíl 2011-2010</t>
  </si>
  <si>
    <t>Účetní odpisy na rok 2011</t>
  </si>
  <si>
    <t>Pracovníci, průměrná mzda a limit prostředků na platy  2011</t>
  </si>
  <si>
    <t>Výnosy z nároků na prostředky z rozpočtů ÚSC /úč. 672/ a /uč. 671/</t>
  </si>
  <si>
    <t>výnosy z úroků /úč. 662/</t>
  </si>
  <si>
    <t>Poznámka: ve finančním plánu promítnuta mimořádná dotace pořízení rámů na zrestaurované obrazy do nových expozic (200 tis. Kč) a na restaurování obrazů do nových expozic (300 tis. Kč)</t>
  </si>
  <si>
    <t>Ostatní náklady /sesk.úč. 54/ a /sesk.úč. 56/</t>
  </si>
  <si>
    <t>sušička do konzervátorské dílny</t>
  </si>
  <si>
    <t>vybavení dílny botanické preparace</t>
  </si>
  <si>
    <t>multifunkční stolní soustruh</t>
  </si>
  <si>
    <t>konpresor do konzervátorské dílny</t>
  </si>
  <si>
    <t>2x soubor závěsných rámů na obrazy</t>
  </si>
  <si>
    <t>2x Pc sestava</t>
  </si>
  <si>
    <t>teplovzdušné přídavné topení do služebního automobilu Ford</t>
  </si>
  <si>
    <t>RK-10-2011-16, př. 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</si>
</sst>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11"/>
      <name val="Arial"/>
      <family val="2"/>
    </font>
    <font>
      <b/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3" fontId="2" fillId="2" borderId="3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2" fillId="2" borderId="4" xfId="0" applyNumberFormat="1" applyFont="1" applyFill="1" applyBorder="1" applyAlignment="1">
      <alignment horizontal="center" vertical="center"/>
    </xf>
    <xf numFmtId="3" fontId="2" fillId="0" borderId="0" xfId="20" applyNumberFormat="1" applyFont="1" applyBorder="1" applyAlignment="1">
      <alignment horizontal="center" vertical="center"/>
      <protection/>
    </xf>
    <xf numFmtId="3" fontId="2" fillId="0" borderId="0" xfId="20" applyNumberFormat="1" applyFont="1" applyBorder="1" applyAlignment="1">
      <alignment horizontal="right" vertical="center"/>
      <protection/>
    </xf>
    <xf numFmtId="0" fontId="3" fillId="2" borderId="5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Continuous" vertical="center"/>
    </xf>
    <xf numFmtId="0" fontId="10" fillId="2" borderId="18" xfId="0" applyFont="1" applyFill="1" applyBorder="1" applyAlignment="1">
      <alignment horizontal="centerContinuous" vertical="center"/>
    </xf>
    <xf numFmtId="0" fontId="10" fillId="2" borderId="19" xfId="0" applyFont="1" applyFill="1" applyBorder="1" applyAlignment="1">
      <alignment horizontal="centerContinuous" vertic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3" fontId="9" fillId="0" borderId="12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vertical="center" wrapText="1"/>
    </xf>
    <xf numFmtId="3" fontId="9" fillId="0" borderId="25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3" fontId="9" fillId="0" borderId="20" xfId="0" applyNumberFormat="1" applyFont="1" applyBorder="1" applyAlignment="1">
      <alignment vertical="center" wrapText="1"/>
    </xf>
    <xf numFmtId="3" fontId="9" fillId="0" borderId="21" xfId="0" applyNumberFormat="1" applyFont="1" applyBorder="1" applyAlignment="1">
      <alignment vertical="center" wrapText="1"/>
    </xf>
    <xf numFmtId="3" fontId="10" fillId="2" borderId="16" xfId="0" applyNumberFormat="1" applyFont="1" applyFill="1" applyBorder="1" applyAlignment="1">
      <alignment vertical="center" wrapText="1"/>
    </xf>
    <xf numFmtId="3" fontId="10" fillId="2" borderId="26" xfId="0" applyNumberFormat="1" applyFont="1" applyFill="1" applyBorder="1" applyAlignment="1">
      <alignment vertical="center" wrapText="1"/>
    </xf>
    <xf numFmtId="3" fontId="10" fillId="2" borderId="27" xfId="0" applyNumberFormat="1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vertical="center" wrapText="1"/>
    </xf>
    <xf numFmtId="3" fontId="10" fillId="2" borderId="28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3" fontId="10" fillId="2" borderId="29" xfId="0" applyNumberFormat="1" applyFont="1" applyFill="1" applyBorder="1" applyAlignment="1">
      <alignment vertical="center" wrapText="1"/>
    </xf>
    <xf numFmtId="0" fontId="10" fillId="2" borderId="30" xfId="0" applyFont="1" applyFill="1" applyBorder="1" applyAlignment="1">
      <alignment horizontal="centerContinuous" vertic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 quotePrefix="1">
      <alignment horizontal="center"/>
    </xf>
    <xf numFmtId="3" fontId="9" fillId="0" borderId="31" xfId="0" applyNumberFormat="1" applyFont="1" applyFill="1" applyBorder="1" applyAlignment="1">
      <alignment vertical="center" wrapText="1"/>
    </xf>
    <xf numFmtId="3" fontId="9" fillId="0" borderId="35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vertical="center" wrapText="1"/>
    </xf>
    <xf numFmtId="0" fontId="10" fillId="2" borderId="3" xfId="20" applyFont="1" applyFill="1" applyBorder="1" applyAlignment="1">
      <alignment horizontal="center" vertical="center"/>
      <protection/>
    </xf>
    <xf numFmtId="0" fontId="10" fillId="2" borderId="36" xfId="20" applyFont="1" applyFill="1" applyBorder="1" applyAlignment="1">
      <alignment horizontal="center" vertical="center"/>
      <protection/>
    </xf>
    <xf numFmtId="3" fontId="10" fillId="0" borderId="7" xfId="20" applyNumberFormat="1" applyFont="1" applyBorder="1" applyAlignment="1">
      <alignment horizontal="right" vertical="center"/>
      <protection/>
    </xf>
    <xf numFmtId="3" fontId="10" fillId="0" borderId="37" xfId="20" applyNumberFormat="1" applyFont="1" applyBorder="1" applyAlignment="1">
      <alignment horizontal="right" vertical="center"/>
      <protection/>
    </xf>
    <xf numFmtId="3" fontId="10" fillId="0" borderId="38" xfId="20" applyNumberFormat="1" applyFont="1" applyBorder="1" applyAlignment="1">
      <alignment horizontal="right" vertical="center"/>
      <protection/>
    </xf>
    <xf numFmtId="0" fontId="4" fillId="2" borderId="2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3" fontId="10" fillId="0" borderId="8" xfId="20" applyNumberFormat="1" applyFont="1" applyBorder="1" applyAlignment="1">
      <alignment horizontal="right" vertical="center"/>
      <protection/>
    </xf>
    <xf numFmtId="0" fontId="4" fillId="2" borderId="23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/>
    </xf>
    <xf numFmtId="3" fontId="10" fillId="0" borderId="7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10" fillId="0" borderId="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0" fillId="0" borderId="8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9" fillId="0" borderId="4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7" xfId="0" applyBorder="1" applyAlignment="1">
      <alignment horizontal="left"/>
    </xf>
    <xf numFmtId="0" fontId="4" fillId="0" borderId="46" xfId="0" applyFont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9" xfId="0" applyNumberFormat="1" applyFont="1" applyFill="1" applyBorder="1" applyAlignment="1" quotePrefix="1">
      <alignment horizontal="center"/>
    </xf>
    <xf numFmtId="3" fontId="10" fillId="0" borderId="4" xfId="0" applyNumberFormat="1" applyFont="1" applyFill="1" applyBorder="1" applyAlignment="1">
      <alignment/>
    </xf>
    <xf numFmtId="3" fontId="10" fillId="0" borderId="4" xfId="0" applyNumberFormat="1" applyFont="1" applyFill="1" applyBorder="1" applyAlignment="1" quotePrefix="1">
      <alignment horizontal="center"/>
    </xf>
    <xf numFmtId="3" fontId="10" fillId="0" borderId="8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vertical="center" wrapText="1"/>
    </xf>
    <xf numFmtId="10" fontId="10" fillId="0" borderId="4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 wrapText="1"/>
    </xf>
    <xf numFmtId="10" fontId="10" fillId="0" borderId="11" xfId="0" applyNumberFormat="1" applyFont="1" applyFill="1" applyBorder="1" applyAlignment="1">
      <alignment vertical="center" wrapText="1"/>
    </xf>
    <xf numFmtId="10" fontId="10" fillId="0" borderId="44" xfId="0" applyNumberFormat="1" applyFont="1" applyFill="1" applyBorder="1" applyAlignment="1">
      <alignment vertical="center" wrapText="1"/>
    </xf>
    <xf numFmtId="3" fontId="10" fillId="0" borderId="42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/>
    </xf>
    <xf numFmtId="3" fontId="10" fillId="0" borderId="3" xfId="0" applyNumberFormat="1" applyFont="1" applyFill="1" applyBorder="1" applyAlignment="1" quotePrefix="1">
      <alignment horizontal="center"/>
    </xf>
    <xf numFmtId="3" fontId="10" fillId="0" borderId="49" xfId="0" applyNumberFormat="1" applyFont="1" applyFill="1" applyBorder="1" applyAlignment="1" quotePrefix="1">
      <alignment horizontal="center"/>
    </xf>
    <xf numFmtId="3" fontId="10" fillId="0" borderId="44" xfId="0" applyNumberFormat="1" applyFont="1" applyFill="1" applyBorder="1" applyAlignment="1" quotePrefix="1">
      <alignment horizontal="center"/>
    </xf>
    <xf numFmtId="3" fontId="10" fillId="0" borderId="38" xfId="20" applyNumberFormat="1" applyFont="1" applyFill="1" applyBorder="1" applyAlignment="1">
      <alignment horizontal="right" vertical="center"/>
      <protection/>
    </xf>
    <xf numFmtId="3" fontId="9" fillId="0" borderId="50" xfId="0" applyNumberFormat="1" applyFont="1" applyFill="1" applyBorder="1" applyAlignment="1">
      <alignment vertical="center" wrapText="1"/>
    </xf>
    <xf numFmtId="3" fontId="9" fillId="0" borderId="24" xfId="0" applyNumberFormat="1" applyFont="1" applyFill="1" applyBorder="1" applyAlignment="1">
      <alignment vertical="center" wrapText="1"/>
    </xf>
    <xf numFmtId="3" fontId="9" fillId="0" borderId="44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0" fontId="2" fillId="0" borderId="51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10" fontId="10" fillId="2" borderId="10" xfId="0" applyNumberFormat="1" applyFont="1" applyFill="1" applyBorder="1" applyAlignment="1">
      <alignment vertical="center" wrapText="1"/>
    </xf>
    <xf numFmtId="3" fontId="10" fillId="0" borderId="36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0" fillId="0" borderId="9" xfId="0" applyFont="1" applyFill="1" applyBorder="1" applyAlignment="1">
      <alignment/>
    </xf>
    <xf numFmtId="0" fontId="9" fillId="0" borderId="52" xfId="0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3" fontId="10" fillId="0" borderId="14" xfId="20" applyNumberFormat="1" applyFont="1" applyFill="1" applyBorder="1" applyAlignment="1">
      <alignment horizontal="center" vertical="center"/>
      <protection/>
    </xf>
    <xf numFmtId="3" fontId="9" fillId="0" borderId="20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3" fontId="2" fillId="0" borderId="0" xfId="20" applyNumberFormat="1" applyFont="1" applyFill="1" applyBorder="1" applyAlignment="1">
      <alignment horizontal="center" vertical="center"/>
      <protection/>
    </xf>
    <xf numFmtId="3" fontId="9" fillId="0" borderId="12" xfId="0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3" fontId="2" fillId="0" borderId="0" xfId="20" applyNumberFormat="1" applyFont="1" applyFill="1" applyBorder="1" applyAlignment="1">
      <alignment horizontal="right" vertical="center"/>
      <protection/>
    </xf>
    <xf numFmtId="0" fontId="10" fillId="2" borderId="36" xfId="20" applyFont="1" applyFill="1" applyBorder="1" applyAlignment="1">
      <alignment horizontal="left" vertical="center"/>
      <protection/>
    </xf>
    <xf numFmtId="0" fontId="10" fillId="2" borderId="52" xfId="20" applyFont="1" applyFill="1" applyBorder="1" applyAlignment="1">
      <alignment horizontal="center" vertical="center"/>
      <protection/>
    </xf>
    <xf numFmtId="0" fontId="9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left" vertical="center"/>
    </xf>
    <xf numFmtId="3" fontId="3" fillId="2" borderId="40" xfId="0" applyNumberFormat="1" applyFont="1" applyFill="1" applyBorder="1" applyAlignment="1">
      <alignment horizontal="left" vertical="center"/>
    </xf>
    <xf numFmtId="3" fontId="3" fillId="2" borderId="41" xfId="0" applyNumberFormat="1" applyFont="1" applyFill="1" applyBorder="1" applyAlignment="1">
      <alignment horizontal="left" vertical="center"/>
    </xf>
    <xf numFmtId="3" fontId="3" fillId="2" borderId="13" xfId="0" applyNumberFormat="1" applyFont="1" applyFill="1" applyBorder="1" applyAlignment="1">
      <alignment horizontal="left" vertical="center"/>
    </xf>
    <xf numFmtId="3" fontId="10" fillId="2" borderId="16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/>
    </xf>
    <xf numFmtId="0" fontId="10" fillId="2" borderId="40" xfId="20" applyFont="1" applyFill="1" applyBorder="1" applyAlignment="1">
      <alignment horizontal="left" vertical="center"/>
      <protection/>
    </xf>
    <xf numFmtId="0" fontId="10" fillId="2" borderId="41" xfId="20" applyFont="1" applyFill="1" applyBorder="1" applyAlignment="1">
      <alignment horizontal="left" vertical="center"/>
      <protection/>
    </xf>
    <xf numFmtId="0" fontId="3" fillId="2" borderId="58" xfId="0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10" fillId="2" borderId="60" xfId="20" applyFont="1" applyFill="1" applyBorder="1" applyAlignment="1">
      <alignment horizontal="center" vertical="center" wrapText="1"/>
      <protection/>
    </xf>
    <xf numFmtId="0" fontId="9" fillId="0" borderId="61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10" fillId="2" borderId="28" xfId="20" applyFont="1" applyFill="1" applyBorder="1" applyAlignment="1">
      <alignment horizontal="center" vertical="center" wrapText="1"/>
      <protection/>
    </xf>
    <xf numFmtId="0" fontId="9" fillId="0" borderId="6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2" borderId="63" xfId="20" applyFont="1" applyFill="1" applyBorder="1" applyAlignment="1">
      <alignment horizontal="center" vertical="center" wrapText="1"/>
      <protection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58" xfId="0" applyFont="1" applyFill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10" fillId="2" borderId="6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10" fillId="2" borderId="68" xfId="20" applyFont="1" applyFill="1" applyBorder="1" applyAlignment="1">
      <alignment horizontal="center" vertical="center"/>
      <protection/>
    </xf>
    <xf numFmtId="0" fontId="10" fillId="2" borderId="1" xfId="20" applyFont="1" applyFill="1" applyBorder="1" applyAlignment="1">
      <alignment horizontal="center" vertical="center"/>
      <protection/>
    </xf>
    <xf numFmtId="0" fontId="10" fillId="2" borderId="69" xfId="20" applyFont="1" applyFill="1" applyBorder="1" applyAlignment="1">
      <alignment horizontal="center" vertical="center"/>
      <protection/>
    </xf>
    <xf numFmtId="0" fontId="4" fillId="0" borderId="5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59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10" fillId="2" borderId="57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7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164" fontId="0" fillId="0" borderId="16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42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K Odpisový plán na rok 2002" xfId="20"/>
    <cellStyle name="Percent" xfId="21"/>
    <cellStyle name="Followed Hyperlink" xfId="22"/>
  </cellStyles>
  <dxfs count="3">
    <dxf>
      <font>
        <color rgb="FFFF0000"/>
      </font>
      <border/>
    </dxf>
    <dxf>
      <font>
        <color rgb="FF0000FF"/>
      </font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2" width="8.25390625" style="2" customWidth="1"/>
    <col min="3" max="3" width="9.75390625" style="2" customWidth="1"/>
    <col min="4" max="4" width="8.625" style="2" customWidth="1"/>
    <col min="5" max="5" width="9.375" style="2" customWidth="1"/>
    <col min="6" max="7" width="9.75390625" style="2" customWidth="1"/>
    <col min="8" max="8" width="8.75390625" style="2" customWidth="1"/>
    <col min="9" max="9" width="9.375" style="0" customWidth="1"/>
    <col min="10" max="10" width="10.375" style="0" customWidth="1"/>
    <col min="12" max="12" width="11.375" style="0" bestFit="1" customWidth="1"/>
    <col min="15" max="15" width="9.75390625" style="0" customWidth="1"/>
  </cols>
  <sheetData>
    <row r="1" ht="12.75">
      <c r="L1" s="4" t="s">
        <v>103</v>
      </c>
    </row>
    <row r="2" ht="12.75">
      <c r="L2" s="4" t="s">
        <v>62</v>
      </c>
    </row>
    <row r="3" spans="1:14" ht="15.75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4.25" customHeight="1" thickBot="1">
      <c r="A4" s="140"/>
      <c r="B4" s="1"/>
      <c r="C4" s="1"/>
      <c r="D4" s="1"/>
      <c r="E4" s="1"/>
      <c r="F4" s="1"/>
      <c r="G4" s="1"/>
      <c r="H4" s="1"/>
      <c r="N4" t="s">
        <v>26</v>
      </c>
    </row>
    <row r="5" spans="1:14" ht="20.25" customHeight="1" thickBot="1">
      <c r="A5" s="197" t="s">
        <v>54</v>
      </c>
      <c r="B5" s="202" t="s">
        <v>46</v>
      </c>
      <c r="C5" s="203"/>
      <c r="D5" s="203"/>
      <c r="E5" s="203"/>
      <c r="F5" s="203"/>
      <c r="G5" s="203" t="s">
        <v>26</v>
      </c>
      <c r="H5" s="203"/>
      <c r="I5" s="203"/>
      <c r="J5" s="204"/>
      <c r="K5" s="204"/>
      <c r="L5" s="204"/>
      <c r="M5" s="204"/>
      <c r="N5" s="205"/>
    </row>
    <row r="6" spans="1:14" ht="12.75">
      <c r="A6" s="198"/>
      <c r="B6" s="34" t="s">
        <v>63</v>
      </c>
      <c r="C6" s="35"/>
      <c r="D6" s="36"/>
      <c r="E6" s="34" t="s">
        <v>87</v>
      </c>
      <c r="F6" s="35"/>
      <c r="G6" s="36"/>
      <c r="H6" s="200" t="s">
        <v>64</v>
      </c>
      <c r="I6" s="201"/>
      <c r="J6" s="35" t="s">
        <v>88</v>
      </c>
      <c r="K6" s="57"/>
      <c r="L6" s="36"/>
      <c r="M6" s="200" t="s">
        <v>89</v>
      </c>
      <c r="N6" s="206"/>
    </row>
    <row r="7" spans="1:14" ht="12.75">
      <c r="A7" s="198"/>
      <c r="B7" s="37" t="s">
        <v>0</v>
      </c>
      <c r="C7" s="38" t="s">
        <v>27</v>
      </c>
      <c r="D7" s="39" t="s">
        <v>1</v>
      </c>
      <c r="E7" s="37" t="s">
        <v>0</v>
      </c>
      <c r="F7" s="38" t="s">
        <v>27</v>
      </c>
      <c r="G7" s="39" t="s">
        <v>1</v>
      </c>
      <c r="H7" s="59" t="s">
        <v>1</v>
      </c>
      <c r="I7" s="59" t="s">
        <v>2</v>
      </c>
      <c r="J7" s="58" t="s">
        <v>0</v>
      </c>
      <c r="K7" s="38" t="s">
        <v>27</v>
      </c>
      <c r="L7" s="39" t="s">
        <v>1</v>
      </c>
      <c r="M7" s="59" t="s">
        <v>1</v>
      </c>
      <c r="N7" s="39" t="s">
        <v>2</v>
      </c>
    </row>
    <row r="8" spans="1:14" ht="13.5" thickBot="1">
      <c r="A8" s="199"/>
      <c r="B8" s="40" t="s">
        <v>3</v>
      </c>
      <c r="C8" s="41" t="s">
        <v>3</v>
      </c>
      <c r="D8" s="42"/>
      <c r="E8" s="40" t="s">
        <v>3</v>
      </c>
      <c r="F8" s="41" t="s">
        <v>3</v>
      </c>
      <c r="G8" s="42"/>
      <c r="H8" s="61" t="s">
        <v>4</v>
      </c>
      <c r="I8" s="79" t="s">
        <v>5</v>
      </c>
      <c r="J8" s="60" t="s">
        <v>3</v>
      </c>
      <c r="K8" s="41" t="s">
        <v>3</v>
      </c>
      <c r="L8" s="42"/>
      <c r="M8" s="61" t="s">
        <v>4</v>
      </c>
      <c r="N8" s="42" t="s">
        <v>5</v>
      </c>
    </row>
    <row r="9" spans="1:14" ht="15" customHeight="1">
      <c r="A9" s="26" t="s">
        <v>65</v>
      </c>
      <c r="B9" s="43">
        <v>0</v>
      </c>
      <c r="C9" s="44">
        <v>0</v>
      </c>
      <c r="D9" s="45">
        <f>SUM(B9:C9)</f>
        <v>0</v>
      </c>
      <c r="E9" s="43">
        <v>0</v>
      </c>
      <c r="F9" s="44">
        <v>0</v>
      </c>
      <c r="G9" s="45">
        <f>SUM(E9:F9)</f>
        <v>0</v>
      </c>
      <c r="H9" s="110">
        <f>SUM(F9:G9)</f>
        <v>0</v>
      </c>
      <c r="I9" s="111">
        <f>IF(D9=0,0,+G9/D9)</f>
        <v>0</v>
      </c>
      <c r="J9" s="122">
        <v>0</v>
      </c>
      <c r="K9" s="123">
        <v>0</v>
      </c>
      <c r="L9" s="124">
        <f>SUM(J9:K9)</f>
        <v>0</v>
      </c>
      <c r="M9" s="110">
        <v>0</v>
      </c>
      <c r="N9" s="111">
        <f>IF(G9=0,0,+L9/G9)</f>
        <v>0</v>
      </c>
    </row>
    <row r="10" spans="1:14" ht="15" customHeight="1">
      <c r="A10" s="27" t="s">
        <v>66</v>
      </c>
      <c r="B10" s="46">
        <v>664</v>
      </c>
      <c r="C10" s="47">
        <v>0</v>
      </c>
      <c r="D10" s="45">
        <f aca="true" t="shared" si="0" ref="D10:D18">SUM(B10:C10)</f>
        <v>664</v>
      </c>
      <c r="E10" s="46">
        <v>348</v>
      </c>
      <c r="F10" s="44">
        <v>0</v>
      </c>
      <c r="G10" s="45">
        <f aca="true" t="shared" si="1" ref="G10:G18">SUM(E10:F10)</f>
        <v>348</v>
      </c>
      <c r="H10" s="112">
        <f>+G10-D10</f>
        <v>-316</v>
      </c>
      <c r="I10" s="111">
        <f>IF(D10=0,0,+G10/D10)</f>
        <v>0.5240963855421686</v>
      </c>
      <c r="J10" s="63">
        <v>280</v>
      </c>
      <c r="K10" s="64">
        <v>0</v>
      </c>
      <c r="L10" s="124">
        <f aca="true" t="shared" si="2" ref="L10:L18">SUM(J10:K10)</f>
        <v>280</v>
      </c>
      <c r="M10" s="112">
        <f>+L10-G10</f>
        <v>-68</v>
      </c>
      <c r="N10" s="111">
        <f>IF(G10=0,0,+L10/G10)</f>
        <v>0.8045977011494253</v>
      </c>
    </row>
    <row r="11" spans="1:14" ht="15" customHeight="1">
      <c r="A11" s="27" t="s">
        <v>67</v>
      </c>
      <c r="B11" s="46">
        <v>0</v>
      </c>
      <c r="C11" s="47">
        <v>0</v>
      </c>
      <c r="D11" s="45">
        <f t="shared" si="0"/>
        <v>0</v>
      </c>
      <c r="E11" s="46">
        <v>57</v>
      </c>
      <c r="F11" s="44">
        <v>0</v>
      </c>
      <c r="G11" s="45">
        <f t="shared" si="1"/>
        <v>57</v>
      </c>
      <c r="H11" s="112">
        <f>+G11-D11</f>
        <v>57</v>
      </c>
      <c r="I11" s="111">
        <f>IF(D11=0,0,+G11/D11)</f>
        <v>0</v>
      </c>
      <c r="J11" s="63">
        <v>15</v>
      </c>
      <c r="K11" s="64">
        <v>0</v>
      </c>
      <c r="L11" s="124">
        <f t="shared" si="2"/>
        <v>15</v>
      </c>
      <c r="M11" s="112">
        <f>+L11-G11</f>
        <v>-42</v>
      </c>
      <c r="N11" s="111">
        <f>IF(G11=0,0,+L11/G11)</f>
        <v>0.2631578947368421</v>
      </c>
    </row>
    <row r="12" spans="1:14" ht="15" customHeight="1">
      <c r="A12" s="27" t="s">
        <v>68</v>
      </c>
      <c r="B12" s="46">
        <v>144</v>
      </c>
      <c r="C12" s="47">
        <v>0</v>
      </c>
      <c r="D12" s="45">
        <f t="shared" si="0"/>
        <v>144</v>
      </c>
      <c r="E12" s="46">
        <v>95</v>
      </c>
      <c r="F12" s="44">
        <v>0</v>
      </c>
      <c r="G12" s="45">
        <f t="shared" si="1"/>
        <v>95</v>
      </c>
      <c r="H12" s="112">
        <f aca="true" t="shared" si="3" ref="H12:H38">+G12-D12</f>
        <v>-49</v>
      </c>
      <c r="I12" s="111">
        <f aca="true" t="shared" si="4" ref="I12:I38">IF(D12=0,0,+G12/D12)</f>
        <v>0.6597222222222222</v>
      </c>
      <c r="J12" s="63">
        <v>20</v>
      </c>
      <c r="K12" s="64">
        <v>0</v>
      </c>
      <c r="L12" s="124">
        <f t="shared" si="2"/>
        <v>20</v>
      </c>
      <c r="M12" s="112">
        <f aca="true" t="shared" si="5" ref="M12:M38">+L12-G12</f>
        <v>-75</v>
      </c>
      <c r="N12" s="111">
        <f aca="true" t="shared" si="6" ref="N12:N38">IF(G12=0,0,+L12/G12)</f>
        <v>0.21052631578947367</v>
      </c>
    </row>
    <row r="13" spans="1:14" ht="15" customHeight="1">
      <c r="A13" s="27" t="s">
        <v>6</v>
      </c>
      <c r="B13" s="46">
        <v>0</v>
      </c>
      <c r="C13" s="47">
        <v>0</v>
      </c>
      <c r="D13" s="45">
        <f t="shared" si="0"/>
        <v>0</v>
      </c>
      <c r="E13" s="46">
        <v>6</v>
      </c>
      <c r="F13" s="44">
        <v>0</v>
      </c>
      <c r="G13" s="45">
        <f t="shared" si="1"/>
        <v>6</v>
      </c>
      <c r="H13" s="112">
        <f t="shared" si="3"/>
        <v>6</v>
      </c>
      <c r="I13" s="111">
        <f t="shared" si="4"/>
        <v>0</v>
      </c>
      <c r="J13" s="63">
        <v>0</v>
      </c>
      <c r="K13" s="64">
        <v>0</v>
      </c>
      <c r="L13" s="124">
        <f t="shared" si="2"/>
        <v>0</v>
      </c>
      <c r="M13" s="112">
        <f t="shared" si="5"/>
        <v>-6</v>
      </c>
      <c r="N13" s="111">
        <f t="shared" si="6"/>
        <v>0</v>
      </c>
    </row>
    <row r="14" spans="1:14" ht="15" customHeight="1">
      <c r="A14" s="27" t="s">
        <v>7</v>
      </c>
      <c r="B14" s="46">
        <v>548</v>
      </c>
      <c r="C14" s="47">
        <v>0</v>
      </c>
      <c r="D14" s="45">
        <f t="shared" si="0"/>
        <v>548</v>
      </c>
      <c r="E14" s="46">
        <v>42</v>
      </c>
      <c r="F14" s="44">
        <v>0</v>
      </c>
      <c r="G14" s="45">
        <f t="shared" si="1"/>
        <v>42</v>
      </c>
      <c r="H14" s="112">
        <f t="shared" si="3"/>
        <v>-506</v>
      </c>
      <c r="I14" s="111">
        <f t="shared" si="4"/>
        <v>0.07664233576642336</v>
      </c>
      <c r="J14" s="63">
        <v>0</v>
      </c>
      <c r="K14" s="64">
        <v>0</v>
      </c>
      <c r="L14" s="124">
        <f t="shared" si="2"/>
        <v>0</v>
      </c>
      <c r="M14" s="112">
        <f t="shared" si="5"/>
        <v>-42</v>
      </c>
      <c r="N14" s="111">
        <f t="shared" si="6"/>
        <v>0</v>
      </c>
    </row>
    <row r="15" spans="1:14" ht="24">
      <c r="A15" s="27" t="s">
        <v>70</v>
      </c>
      <c r="B15" s="46">
        <v>0</v>
      </c>
      <c r="C15" s="47">
        <v>0</v>
      </c>
      <c r="D15" s="45">
        <f>SUM(B15:C15)</f>
        <v>0</v>
      </c>
      <c r="E15" s="46">
        <v>0</v>
      </c>
      <c r="F15" s="44">
        <v>0</v>
      </c>
      <c r="G15" s="45">
        <f>SUM(E15:F15)</f>
        <v>0</v>
      </c>
      <c r="H15" s="112">
        <f>+G15-D15</f>
        <v>0</v>
      </c>
      <c r="I15" s="111">
        <f>IF(D15=0,0,+G15/D15)</f>
        <v>0</v>
      </c>
      <c r="J15" s="63">
        <v>0</v>
      </c>
      <c r="K15" s="64">
        <v>0</v>
      </c>
      <c r="L15" s="124">
        <f>SUM(J15:K15)</f>
        <v>0</v>
      </c>
      <c r="M15" s="112">
        <f>+L15-G15</f>
        <v>0</v>
      </c>
      <c r="N15" s="111">
        <f>IF(G15=0,0,+L15/G15)</f>
        <v>0</v>
      </c>
    </row>
    <row r="16" spans="1:14" ht="15" customHeight="1">
      <c r="A16" s="27" t="s">
        <v>69</v>
      </c>
      <c r="B16" s="46">
        <v>548</v>
      </c>
      <c r="C16" s="47">
        <v>0</v>
      </c>
      <c r="D16" s="45">
        <f t="shared" si="0"/>
        <v>548</v>
      </c>
      <c r="E16" s="46">
        <v>0</v>
      </c>
      <c r="F16" s="44">
        <v>0</v>
      </c>
      <c r="G16" s="45">
        <f t="shared" si="1"/>
        <v>0</v>
      </c>
      <c r="H16" s="112">
        <f t="shared" si="3"/>
        <v>-548</v>
      </c>
      <c r="I16" s="111">
        <f t="shared" si="4"/>
        <v>0</v>
      </c>
      <c r="J16" s="63">
        <v>0</v>
      </c>
      <c r="K16" s="64">
        <v>0</v>
      </c>
      <c r="L16" s="124">
        <f t="shared" si="2"/>
        <v>0</v>
      </c>
      <c r="M16" s="112">
        <f t="shared" si="5"/>
        <v>0</v>
      </c>
      <c r="N16" s="111">
        <f t="shared" si="6"/>
        <v>0</v>
      </c>
    </row>
    <row r="17" spans="1:14" ht="15" customHeight="1">
      <c r="A17" s="133" t="s">
        <v>93</v>
      </c>
      <c r="B17" s="48"/>
      <c r="C17" s="49"/>
      <c r="D17" s="45"/>
      <c r="E17" s="48"/>
      <c r="F17" s="44"/>
      <c r="G17" s="45"/>
      <c r="H17" s="112">
        <f t="shared" si="3"/>
        <v>0</v>
      </c>
      <c r="I17" s="111">
        <f t="shared" si="4"/>
        <v>0</v>
      </c>
      <c r="J17" s="62"/>
      <c r="K17" s="125"/>
      <c r="L17" s="124"/>
      <c r="M17" s="112">
        <f t="shared" si="5"/>
        <v>0</v>
      </c>
      <c r="N17" s="111">
        <f t="shared" si="6"/>
        <v>0</v>
      </c>
    </row>
    <row r="18" spans="1:15" ht="24.75" customHeight="1" thickBot="1">
      <c r="A18" s="28" t="s">
        <v>92</v>
      </c>
      <c r="B18" s="138">
        <v>15657</v>
      </c>
      <c r="C18" s="125">
        <v>0</v>
      </c>
      <c r="D18" s="85">
        <f t="shared" si="0"/>
        <v>15657</v>
      </c>
      <c r="E18" s="138">
        <v>16850</v>
      </c>
      <c r="F18" s="123">
        <v>0</v>
      </c>
      <c r="G18" s="45">
        <f t="shared" si="1"/>
        <v>16850</v>
      </c>
      <c r="H18" s="113">
        <f t="shared" si="3"/>
        <v>1193</v>
      </c>
      <c r="I18" s="114">
        <f t="shared" si="4"/>
        <v>1.0761959506929808</v>
      </c>
      <c r="J18" s="62">
        <v>14988</v>
      </c>
      <c r="K18" s="125">
        <v>0</v>
      </c>
      <c r="L18" s="124">
        <f t="shared" si="2"/>
        <v>14988</v>
      </c>
      <c r="M18" s="113">
        <f t="shared" si="5"/>
        <v>-1862</v>
      </c>
      <c r="N18" s="114">
        <f t="shared" si="6"/>
        <v>0.8894955489614244</v>
      </c>
      <c r="O18" s="220"/>
    </row>
    <row r="19" spans="1:15" ht="15" customHeight="1" thickBot="1">
      <c r="A19" s="32" t="s">
        <v>8</v>
      </c>
      <c r="B19" s="50">
        <f>SUM(B9+B10+B12+B13+B14+B18)</f>
        <v>17013</v>
      </c>
      <c r="C19" s="51">
        <f>SUM(C9+C10+C12+C13+C14+C18)</f>
        <v>0</v>
      </c>
      <c r="D19" s="52">
        <f>SUM(D9+D10+D12+D13+D14+D18)</f>
        <v>17013</v>
      </c>
      <c r="E19" s="50">
        <f>SUM(E10+E11+E12+E13+E14+E18)</f>
        <v>17398</v>
      </c>
      <c r="F19" s="51">
        <f>SUM(F9+F10+F12+F13+F14+F18)</f>
        <v>0</v>
      </c>
      <c r="G19" s="52">
        <f>SUM(G9+G10+G11+G12+G13+G14+G18)</f>
        <v>17398</v>
      </c>
      <c r="H19" s="50">
        <f t="shared" si="3"/>
        <v>385</v>
      </c>
      <c r="I19" s="128">
        <f t="shared" si="4"/>
        <v>1.0226297537177453</v>
      </c>
      <c r="J19" s="51">
        <f>SUM(J9+J10+J11+J12+J13+J14+J18)</f>
        <v>15303</v>
      </c>
      <c r="K19" s="51">
        <f>SUM(K9+K10+K12+K13+K14+K18)</f>
        <v>0</v>
      </c>
      <c r="L19" s="52">
        <f>SUM(L9+L10+L11+L12+L13+L14+L18)</f>
        <v>15303</v>
      </c>
      <c r="M19" s="50">
        <f t="shared" si="5"/>
        <v>-2095</v>
      </c>
      <c r="N19" s="128">
        <f t="shared" si="6"/>
        <v>0.8795838602138176</v>
      </c>
      <c r="O19" s="220"/>
    </row>
    <row r="20" spans="1:15" ht="15" customHeight="1">
      <c r="A20" s="29" t="s">
        <v>9</v>
      </c>
      <c r="B20" s="142">
        <v>989</v>
      </c>
      <c r="C20" s="123">
        <v>0</v>
      </c>
      <c r="D20" s="85">
        <f aca="true" t="shared" si="7" ref="D20:D37">SUM(B20:C20)</f>
        <v>989</v>
      </c>
      <c r="E20" s="142">
        <v>1425</v>
      </c>
      <c r="F20" s="123">
        <v>0</v>
      </c>
      <c r="G20" s="45">
        <f aca="true" t="shared" si="8" ref="G20:G37">SUM(E20:F20)</f>
        <v>1425</v>
      </c>
      <c r="H20" s="110">
        <f t="shared" si="3"/>
        <v>436</v>
      </c>
      <c r="I20" s="115">
        <f t="shared" si="4"/>
        <v>1.4408493427704752</v>
      </c>
      <c r="J20" s="122">
        <v>370</v>
      </c>
      <c r="K20" s="123">
        <v>0</v>
      </c>
      <c r="L20" s="124">
        <f aca="true" t="shared" si="9" ref="L20:L37">SUM(J20:K20)</f>
        <v>370</v>
      </c>
      <c r="M20" s="110">
        <f t="shared" si="5"/>
        <v>-1055</v>
      </c>
      <c r="N20" s="111">
        <f t="shared" si="6"/>
        <v>0.2596491228070175</v>
      </c>
      <c r="O20" s="239"/>
    </row>
    <row r="21" spans="1:15" ht="24">
      <c r="A21" s="27" t="s">
        <v>10</v>
      </c>
      <c r="B21" s="142">
        <v>417</v>
      </c>
      <c r="C21" s="123">
        <v>0</v>
      </c>
      <c r="D21" s="85">
        <f t="shared" si="7"/>
        <v>417</v>
      </c>
      <c r="E21" s="142">
        <v>1030</v>
      </c>
      <c r="F21" s="123">
        <v>0</v>
      </c>
      <c r="G21" s="45">
        <f t="shared" si="8"/>
        <v>1030</v>
      </c>
      <c r="H21" s="112">
        <f t="shared" si="3"/>
        <v>613</v>
      </c>
      <c r="I21" s="111">
        <f t="shared" si="4"/>
        <v>2.470023980815348</v>
      </c>
      <c r="J21" s="122">
        <v>50</v>
      </c>
      <c r="K21" s="123">
        <v>0</v>
      </c>
      <c r="L21" s="124">
        <f t="shared" si="9"/>
        <v>50</v>
      </c>
      <c r="M21" s="110">
        <f t="shared" si="5"/>
        <v>-980</v>
      </c>
      <c r="N21" s="111">
        <f t="shared" si="6"/>
        <v>0.04854368932038835</v>
      </c>
      <c r="O21" s="239"/>
    </row>
    <row r="22" spans="1:15" ht="15" customHeight="1">
      <c r="A22" s="27" t="s">
        <v>11</v>
      </c>
      <c r="B22" s="82">
        <v>1403</v>
      </c>
      <c r="C22" s="123">
        <v>0</v>
      </c>
      <c r="D22" s="85">
        <f t="shared" si="7"/>
        <v>1403</v>
      </c>
      <c r="E22" s="82">
        <v>1078</v>
      </c>
      <c r="F22" s="64">
        <v>0</v>
      </c>
      <c r="G22" s="45">
        <f t="shared" si="8"/>
        <v>1078</v>
      </c>
      <c r="H22" s="112">
        <f t="shared" si="3"/>
        <v>-325</v>
      </c>
      <c r="I22" s="111">
        <f t="shared" si="4"/>
        <v>0.7683535281539559</v>
      </c>
      <c r="J22" s="82">
        <v>750</v>
      </c>
      <c r="K22" s="64">
        <v>0</v>
      </c>
      <c r="L22" s="124">
        <f t="shared" si="9"/>
        <v>750</v>
      </c>
      <c r="M22" s="110">
        <f t="shared" si="5"/>
        <v>-328</v>
      </c>
      <c r="N22" s="111">
        <f t="shared" si="6"/>
        <v>0.6957328385899815</v>
      </c>
      <c r="O22" s="2"/>
    </row>
    <row r="23" spans="1:15" ht="24">
      <c r="A23" s="27" t="s">
        <v>71</v>
      </c>
      <c r="B23" s="82">
        <v>0</v>
      </c>
      <c r="C23" s="123">
        <v>0</v>
      </c>
      <c r="D23" s="85">
        <f t="shared" si="7"/>
        <v>0</v>
      </c>
      <c r="E23" s="82">
        <v>0</v>
      </c>
      <c r="F23" s="64">
        <v>0</v>
      </c>
      <c r="G23" s="45">
        <f t="shared" si="8"/>
        <v>0</v>
      </c>
      <c r="H23" s="112">
        <f t="shared" si="3"/>
        <v>0</v>
      </c>
      <c r="I23" s="111">
        <f t="shared" si="4"/>
        <v>0</v>
      </c>
      <c r="J23" s="63">
        <v>0</v>
      </c>
      <c r="K23" s="64">
        <v>0</v>
      </c>
      <c r="L23" s="124">
        <f t="shared" si="9"/>
        <v>0</v>
      </c>
      <c r="M23" s="110">
        <f t="shared" si="5"/>
        <v>0</v>
      </c>
      <c r="N23" s="111">
        <f t="shared" si="6"/>
        <v>0</v>
      </c>
      <c r="O23" s="2"/>
    </row>
    <row r="24" spans="1:15" ht="15" customHeight="1">
      <c r="A24" s="27" t="s">
        <v>12</v>
      </c>
      <c r="B24" s="82">
        <v>122</v>
      </c>
      <c r="C24" s="123">
        <v>0</v>
      </c>
      <c r="D24" s="85">
        <f t="shared" si="7"/>
        <v>122</v>
      </c>
      <c r="E24" s="82">
        <v>69</v>
      </c>
      <c r="F24" s="64">
        <v>0</v>
      </c>
      <c r="G24" s="45">
        <f t="shared" si="8"/>
        <v>69</v>
      </c>
      <c r="H24" s="112">
        <f t="shared" si="3"/>
        <v>-53</v>
      </c>
      <c r="I24" s="111">
        <f t="shared" si="4"/>
        <v>0.5655737704918032</v>
      </c>
      <c r="J24" s="63">
        <v>14</v>
      </c>
      <c r="K24" s="64">
        <v>0</v>
      </c>
      <c r="L24" s="124">
        <f t="shared" si="9"/>
        <v>14</v>
      </c>
      <c r="M24" s="110">
        <f t="shared" si="5"/>
        <v>-55</v>
      </c>
      <c r="N24" s="111">
        <f t="shared" si="6"/>
        <v>0.2028985507246377</v>
      </c>
      <c r="O24" s="2"/>
    </row>
    <row r="25" spans="1:15" ht="15" customHeight="1">
      <c r="A25" s="27" t="s">
        <v>13</v>
      </c>
      <c r="B25" s="63">
        <v>2857</v>
      </c>
      <c r="C25" s="123">
        <v>0</v>
      </c>
      <c r="D25" s="85">
        <f t="shared" si="7"/>
        <v>2857</v>
      </c>
      <c r="E25" s="63">
        <v>2446</v>
      </c>
      <c r="F25" s="64">
        <v>0</v>
      </c>
      <c r="G25" s="45">
        <f t="shared" si="8"/>
        <v>2446</v>
      </c>
      <c r="H25" s="112">
        <f t="shared" si="3"/>
        <v>-411</v>
      </c>
      <c r="I25" s="111">
        <f t="shared" si="4"/>
        <v>0.8561428071403571</v>
      </c>
      <c r="J25" s="63">
        <v>1842</v>
      </c>
      <c r="K25" s="64">
        <v>0</v>
      </c>
      <c r="L25" s="124">
        <f t="shared" si="9"/>
        <v>1842</v>
      </c>
      <c r="M25" s="110">
        <f t="shared" si="5"/>
        <v>-604</v>
      </c>
      <c r="N25" s="111">
        <f t="shared" si="6"/>
        <v>0.7530662305805397</v>
      </c>
      <c r="O25" s="2"/>
    </row>
    <row r="26" spans="1:15" ht="12.75">
      <c r="A26" s="27" t="s">
        <v>14</v>
      </c>
      <c r="B26" s="82">
        <v>238</v>
      </c>
      <c r="C26" s="123">
        <v>0</v>
      </c>
      <c r="D26" s="85">
        <f t="shared" si="7"/>
        <v>238</v>
      </c>
      <c r="E26" s="82">
        <v>123</v>
      </c>
      <c r="F26" s="64">
        <v>0</v>
      </c>
      <c r="G26" s="45">
        <f t="shared" si="8"/>
        <v>123</v>
      </c>
      <c r="H26" s="112">
        <f t="shared" si="3"/>
        <v>-115</v>
      </c>
      <c r="I26" s="111">
        <f t="shared" si="4"/>
        <v>0.5168067226890757</v>
      </c>
      <c r="J26" s="63">
        <v>200</v>
      </c>
      <c r="K26" s="64">
        <v>0</v>
      </c>
      <c r="L26" s="124">
        <f t="shared" si="9"/>
        <v>200</v>
      </c>
      <c r="M26" s="110">
        <f t="shared" si="5"/>
        <v>77</v>
      </c>
      <c r="N26" s="111">
        <f t="shared" si="6"/>
        <v>1.6260162601626016</v>
      </c>
      <c r="O26" s="2"/>
    </row>
    <row r="27" spans="1:15" ht="15" customHeight="1">
      <c r="A27" s="27" t="s">
        <v>15</v>
      </c>
      <c r="B27" s="82">
        <v>2466</v>
      </c>
      <c r="C27" s="123">
        <v>0</v>
      </c>
      <c r="D27" s="85">
        <f t="shared" si="7"/>
        <v>2466</v>
      </c>
      <c r="E27" s="82">
        <v>2225</v>
      </c>
      <c r="F27" s="64">
        <v>0</v>
      </c>
      <c r="G27" s="45">
        <f t="shared" si="8"/>
        <v>2225</v>
      </c>
      <c r="H27" s="112">
        <f t="shared" si="3"/>
        <v>-241</v>
      </c>
      <c r="I27" s="111">
        <f t="shared" si="4"/>
        <v>0.9022708840227088</v>
      </c>
      <c r="J27" s="63">
        <v>1052</v>
      </c>
      <c r="K27" s="64">
        <v>0</v>
      </c>
      <c r="L27" s="124">
        <f t="shared" si="9"/>
        <v>1052</v>
      </c>
      <c r="M27" s="110">
        <f t="shared" si="5"/>
        <v>-1173</v>
      </c>
      <c r="N27" s="111">
        <f t="shared" si="6"/>
        <v>0.4728089887640449</v>
      </c>
      <c r="O27" s="2"/>
    </row>
    <row r="28" spans="1:15" ht="15" customHeight="1">
      <c r="A28" s="30" t="s">
        <v>16</v>
      </c>
      <c r="B28" s="63">
        <v>10590</v>
      </c>
      <c r="C28" s="123">
        <v>0</v>
      </c>
      <c r="D28" s="85">
        <f t="shared" si="7"/>
        <v>10590</v>
      </c>
      <c r="E28" s="63">
        <v>10740</v>
      </c>
      <c r="F28" s="64">
        <v>0</v>
      </c>
      <c r="G28" s="45">
        <f t="shared" si="8"/>
        <v>10740</v>
      </c>
      <c r="H28" s="112">
        <f t="shared" si="3"/>
        <v>150</v>
      </c>
      <c r="I28" s="111">
        <f t="shared" si="4"/>
        <v>1.0141643059490084</v>
      </c>
      <c r="J28" s="63">
        <v>10571</v>
      </c>
      <c r="K28" s="64">
        <v>0</v>
      </c>
      <c r="L28" s="124">
        <f t="shared" si="9"/>
        <v>10571</v>
      </c>
      <c r="M28" s="110">
        <f t="shared" si="5"/>
        <v>-169</v>
      </c>
      <c r="N28" s="111">
        <f t="shared" si="6"/>
        <v>0.9842644320297952</v>
      </c>
      <c r="O28" s="2"/>
    </row>
    <row r="29" spans="1:15" ht="15" customHeight="1">
      <c r="A29" s="27" t="s">
        <v>17</v>
      </c>
      <c r="B29" s="82">
        <v>7952</v>
      </c>
      <c r="C29" s="123">
        <v>0</v>
      </c>
      <c r="D29" s="85">
        <f t="shared" si="7"/>
        <v>7952</v>
      </c>
      <c r="E29" s="82">
        <v>7937</v>
      </c>
      <c r="F29" s="64">
        <v>0</v>
      </c>
      <c r="G29" s="45">
        <f t="shared" si="8"/>
        <v>7937</v>
      </c>
      <c r="H29" s="112">
        <f t="shared" si="3"/>
        <v>-15</v>
      </c>
      <c r="I29" s="111">
        <f t="shared" si="4"/>
        <v>0.9981136820925554</v>
      </c>
      <c r="J29" s="82">
        <v>7810</v>
      </c>
      <c r="K29" s="64">
        <v>0</v>
      </c>
      <c r="L29" s="124">
        <f t="shared" si="9"/>
        <v>7810</v>
      </c>
      <c r="M29" s="110">
        <f t="shared" si="5"/>
        <v>-127</v>
      </c>
      <c r="N29" s="111">
        <f t="shared" si="6"/>
        <v>0.9839989920624921</v>
      </c>
      <c r="O29" s="2"/>
    </row>
    <row r="30" spans="1:15" ht="15" customHeight="1">
      <c r="A30" s="30" t="s">
        <v>18</v>
      </c>
      <c r="B30" s="82">
        <v>7462</v>
      </c>
      <c r="C30" s="123">
        <v>0</v>
      </c>
      <c r="D30" s="85">
        <f t="shared" si="7"/>
        <v>7462</v>
      </c>
      <c r="E30" s="82">
        <v>7690</v>
      </c>
      <c r="F30" s="64">
        <v>0</v>
      </c>
      <c r="G30" s="45">
        <f t="shared" si="8"/>
        <v>7690</v>
      </c>
      <c r="H30" s="112">
        <f t="shared" si="3"/>
        <v>228</v>
      </c>
      <c r="I30" s="111">
        <f t="shared" si="4"/>
        <v>1.030554811042616</v>
      </c>
      <c r="J30" s="82">
        <v>7690</v>
      </c>
      <c r="K30" s="64">
        <v>0</v>
      </c>
      <c r="L30" s="124">
        <f t="shared" si="9"/>
        <v>7690</v>
      </c>
      <c r="M30" s="110">
        <f t="shared" si="5"/>
        <v>0</v>
      </c>
      <c r="N30" s="111">
        <f t="shared" si="6"/>
        <v>1</v>
      </c>
      <c r="O30" s="2"/>
    </row>
    <row r="31" spans="1:15" ht="15" customHeight="1">
      <c r="A31" s="27" t="s">
        <v>19</v>
      </c>
      <c r="B31" s="82">
        <v>490</v>
      </c>
      <c r="C31" s="123">
        <v>0</v>
      </c>
      <c r="D31" s="85">
        <f t="shared" si="7"/>
        <v>490</v>
      </c>
      <c r="E31" s="82">
        <v>247</v>
      </c>
      <c r="F31" s="64">
        <v>0</v>
      </c>
      <c r="G31" s="45">
        <f t="shared" si="8"/>
        <v>247</v>
      </c>
      <c r="H31" s="112">
        <f t="shared" si="3"/>
        <v>-243</v>
      </c>
      <c r="I31" s="111">
        <f t="shared" si="4"/>
        <v>0.5040816326530613</v>
      </c>
      <c r="J31" s="82">
        <v>120</v>
      </c>
      <c r="K31" s="64">
        <v>0</v>
      </c>
      <c r="L31" s="124">
        <f t="shared" si="9"/>
        <v>120</v>
      </c>
      <c r="M31" s="110">
        <f t="shared" si="5"/>
        <v>-127</v>
      </c>
      <c r="N31" s="111">
        <f t="shared" si="6"/>
        <v>0.48582995951417</v>
      </c>
      <c r="O31" s="193"/>
    </row>
    <row r="32" spans="1:15" ht="12.75" customHeight="1">
      <c r="A32" s="27" t="s">
        <v>20</v>
      </c>
      <c r="B32" s="82">
        <v>2638</v>
      </c>
      <c r="C32" s="123">
        <v>0</v>
      </c>
      <c r="D32" s="85">
        <f t="shared" si="7"/>
        <v>2638</v>
      </c>
      <c r="E32" s="82">
        <v>2803</v>
      </c>
      <c r="F32" s="64">
        <v>0</v>
      </c>
      <c r="G32" s="45">
        <f t="shared" si="8"/>
        <v>2803</v>
      </c>
      <c r="H32" s="112">
        <f t="shared" si="3"/>
        <v>165</v>
      </c>
      <c r="I32" s="111">
        <f t="shared" si="4"/>
        <v>1.0625473843821076</v>
      </c>
      <c r="J32" s="82">
        <v>2761</v>
      </c>
      <c r="K32" s="64">
        <v>0</v>
      </c>
      <c r="L32" s="124">
        <f t="shared" si="9"/>
        <v>2761</v>
      </c>
      <c r="M32" s="110">
        <f t="shared" si="5"/>
        <v>-42</v>
      </c>
      <c r="N32" s="111">
        <f t="shared" si="6"/>
        <v>0.9850160542276133</v>
      </c>
      <c r="O32" s="193"/>
    </row>
    <row r="33" spans="1:15" ht="15" customHeight="1">
      <c r="A33" s="30" t="s">
        <v>21</v>
      </c>
      <c r="B33" s="82">
        <v>5</v>
      </c>
      <c r="C33" s="123">
        <v>0</v>
      </c>
      <c r="D33" s="85">
        <f t="shared" si="7"/>
        <v>5</v>
      </c>
      <c r="E33" s="82">
        <v>3</v>
      </c>
      <c r="F33" s="64">
        <v>0</v>
      </c>
      <c r="G33" s="45">
        <f t="shared" si="8"/>
        <v>3</v>
      </c>
      <c r="H33" s="112">
        <f t="shared" si="3"/>
        <v>-2</v>
      </c>
      <c r="I33" s="111">
        <f t="shared" si="4"/>
        <v>0.6</v>
      </c>
      <c r="J33" s="63">
        <v>3</v>
      </c>
      <c r="K33" s="64">
        <v>0</v>
      </c>
      <c r="L33" s="124">
        <f t="shared" si="9"/>
        <v>3</v>
      </c>
      <c r="M33" s="110">
        <f t="shared" si="5"/>
        <v>0</v>
      </c>
      <c r="N33" s="111">
        <f t="shared" si="6"/>
        <v>1</v>
      </c>
      <c r="O33" s="193"/>
    </row>
    <row r="34" spans="1:15" ht="21.75" customHeight="1">
      <c r="A34" s="30" t="s">
        <v>95</v>
      </c>
      <c r="B34" s="82">
        <v>173</v>
      </c>
      <c r="C34" s="123">
        <v>0</v>
      </c>
      <c r="D34" s="85">
        <f t="shared" si="7"/>
        <v>173</v>
      </c>
      <c r="E34" s="82">
        <v>240</v>
      </c>
      <c r="F34" s="64">
        <v>0</v>
      </c>
      <c r="G34" s="45">
        <f t="shared" si="8"/>
        <v>240</v>
      </c>
      <c r="H34" s="112">
        <f t="shared" si="3"/>
        <v>67</v>
      </c>
      <c r="I34" s="111">
        <f t="shared" si="4"/>
        <v>1.3872832369942196</v>
      </c>
      <c r="J34" s="63">
        <v>206</v>
      </c>
      <c r="K34" s="64">
        <v>0</v>
      </c>
      <c r="L34" s="124">
        <f t="shared" si="9"/>
        <v>206</v>
      </c>
      <c r="M34" s="110">
        <f t="shared" si="5"/>
        <v>-34</v>
      </c>
      <c r="N34" s="111">
        <f t="shared" si="6"/>
        <v>0.8583333333333333</v>
      </c>
      <c r="O34" s="2"/>
    </row>
    <row r="35" spans="1:14" ht="24">
      <c r="A35" s="27" t="s">
        <v>72</v>
      </c>
      <c r="B35" s="82">
        <v>780</v>
      </c>
      <c r="C35" s="123">
        <v>0</v>
      </c>
      <c r="D35" s="85">
        <f t="shared" si="7"/>
        <v>780</v>
      </c>
      <c r="E35" s="82">
        <v>1344</v>
      </c>
      <c r="F35" s="64">
        <v>0</v>
      </c>
      <c r="G35" s="45">
        <f t="shared" si="8"/>
        <v>1344</v>
      </c>
      <c r="H35" s="112">
        <f t="shared" si="3"/>
        <v>564</v>
      </c>
      <c r="I35" s="111">
        <f t="shared" si="4"/>
        <v>1.7230769230769232</v>
      </c>
      <c r="J35" s="63">
        <v>1547</v>
      </c>
      <c r="K35" s="64">
        <v>0</v>
      </c>
      <c r="L35" s="124">
        <f t="shared" si="9"/>
        <v>1547</v>
      </c>
      <c r="M35" s="110">
        <f t="shared" si="5"/>
        <v>203</v>
      </c>
      <c r="N35" s="111">
        <f t="shared" si="6"/>
        <v>1.1510416666666667</v>
      </c>
    </row>
    <row r="36" spans="1:15" ht="24">
      <c r="A36" s="27" t="s">
        <v>22</v>
      </c>
      <c r="B36" s="46">
        <v>780</v>
      </c>
      <c r="C36" s="44">
        <v>0</v>
      </c>
      <c r="D36" s="45">
        <f t="shared" si="7"/>
        <v>780</v>
      </c>
      <c r="E36" s="46">
        <v>1344</v>
      </c>
      <c r="F36" s="47">
        <v>0</v>
      </c>
      <c r="G36" s="45">
        <f t="shared" si="8"/>
        <v>1344</v>
      </c>
      <c r="H36" s="112">
        <f t="shared" si="3"/>
        <v>564</v>
      </c>
      <c r="I36" s="111">
        <f t="shared" si="4"/>
        <v>1.7230769230769232</v>
      </c>
      <c r="J36" s="63">
        <v>1547</v>
      </c>
      <c r="K36" s="64">
        <v>0</v>
      </c>
      <c r="L36" s="124">
        <f t="shared" si="9"/>
        <v>1547</v>
      </c>
      <c r="M36" s="110">
        <f t="shared" si="5"/>
        <v>203</v>
      </c>
      <c r="N36" s="111">
        <f t="shared" si="6"/>
        <v>1.1510416666666667</v>
      </c>
      <c r="O36" s="86"/>
    </row>
    <row r="37" spans="1:14" ht="15" customHeight="1" thickBot="1">
      <c r="A37" s="31" t="s">
        <v>23</v>
      </c>
      <c r="B37" s="48">
        <v>0</v>
      </c>
      <c r="C37" s="44">
        <v>0</v>
      </c>
      <c r="D37" s="45">
        <f t="shared" si="7"/>
        <v>0</v>
      </c>
      <c r="E37" s="138">
        <v>94</v>
      </c>
      <c r="F37" s="49">
        <v>0</v>
      </c>
      <c r="G37" s="45">
        <f t="shared" si="8"/>
        <v>94</v>
      </c>
      <c r="H37" s="113">
        <f t="shared" si="3"/>
        <v>94</v>
      </c>
      <c r="I37" s="114">
        <f t="shared" si="4"/>
        <v>0</v>
      </c>
      <c r="J37" s="62">
        <v>0</v>
      </c>
      <c r="K37" s="125">
        <v>0</v>
      </c>
      <c r="L37" s="124">
        <f t="shared" si="9"/>
        <v>0</v>
      </c>
      <c r="M37" s="116">
        <f t="shared" si="5"/>
        <v>-94</v>
      </c>
      <c r="N37" s="114">
        <f t="shared" si="6"/>
        <v>0</v>
      </c>
    </row>
    <row r="38" spans="1:14" ht="15" customHeight="1" thickBot="1">
      <c r="A38" s="32" t="s">
        <v>24</v>
      </c>
      <c r="B38" s="53">
        <f aca="true" t="shared" si="10" ref="B38:G38">SUM(B20+B22+B23+B24+B25+B28+B33+B34+B35+B37)</f>
        <v>16919</v>
      </c>
      <c r="C38" s="54">
        <f t="shared" si="10"/>
        <v>0</v>
      </c>
      <c r="D38" s="55">
        <f t="shared" si="10"/>
        <v>16919</v>
      </c>
      <c r="E38" s="50">
        <f t="shared" si="10"/>
        <v>17439</v>
      </c>
      <c r="F38" s="51">
        <f t="shared" si="10"/>
        <v>0</v>
      </c>
      <c r="G38" s="52">
        <f t="shared" si="10"/>
        <v>17439</v>
      </c>
      <c r="H38" s="50">
        <f t="shared" si="3"/>
        <v>520</v>
      </c>
      <c r="I38" s="128">
        <f t="shared" si="4"/>
        <v>1.0307346769903658</v>
      </c>
      <c r="J38" s="51">
        <f>SUM(J20+J22+J23+J24+J25+J28+J33+J34+J35+J37)</f>
        <v>15303</v>
      </c>
      <c r="K38" s="51">
        <f>SUM(K20+K22+K23+K24+K25+K28+K33+K34+K35+K37)</f>
        <v>0</v>
      </c>
      <c r="L38" s="52">
        <f>SUM(L20+L22+L23+L24+L25+L28+L33+L34+L35+L37)</f>
        <v>15303</v>
      </c>
      <c r="M38" s="50">
        <f t="shared" si="5"/>
        <v>-2136</v>
      </c>
      <c r="N38" s="128">
        <f t="shared" si="6"/>
        <v>0.877515912609668</v>
      </c>
    </row>
    <row r="39" spans="1:14" ht="15" customHeight="1" thickBot="1">
      <c r="A39" s="32" t="s">
        <v>25</v>
      </c>
      <c r="B39" s="50">
        <f>B19-B38</f>
        <v>94</v>
      </c>
      <c r="C39" s="51">
        <f>C19-C38</f>
        <v>0</v>
      </c>
      <c r="D39" s="56">
        <f>SUM(B39:C39)</f>
        <v>94</v>
      </c>
      <c r="E39" s="50">
        <f>E19-E38</f>
        <v>-41</v>
      </c>
      <c r="F39" s="51">
        <f>F19-F38</f>
        <v>0</v>
      </c>
      <c r="G39" s="56">
        <f>SUM(E39:F39)</f>
        <v>-41</v>
      </c>
      <c r="H39" s="50">
        <f>+E39-B39</f>
        <v>-135</v>
      </c>
      <c r="I39" s="128"/>
      <c r="J39" s="50">
        <f>J19-J38</f>
        <v>0</v>
      </c>
      <c r="K39" s="51">
        <f>K19-K38</f>
        <v>0</v>
      </c>
      <c r="L39" s="56">
        <f>SUM(J39:K39)</f>
        <v>0</v>
      </c>
      <c r="M39" s="50"/>
      <c r="N39" s="128"/>
    </row>
    <row r="40" spans="1:14" ht="24.75" thickBot="1">
      <c r="A40" s="32" t="s">
        <v>33</v>
      </c>
      <c r="B40" s="182">
        <v>0</v>
      </c>
      <c r="C40" s="183"/>
      <c r="D40" s="184"/>
      <c r="E40" s="165">
        <v>0</v>
      </c>
      <c r="F40" s="166"/>
      <c r="G40" s="167"/>
      <c r="H40" s="50"/>
      <c r="I40" s="128"/>
      <c r="J40" s="165">
        <v>0</v>
      </c>
      <c r="K40" s="194"/>
      <c r="L40" s="195"/>
      <c r="M40" s="50"/>
      <c r="N40" s="128"/>
    </row>
    <row r="41" spans="1:14" ht="21.75" customHeight="1" thickBot="1">
      <c r="A41" s="33" t="s">
        <v>40</v>
      </c>
      <c r="B41" s="222"/>
      <c r="C41" s="183"/>
      <c r="D41" s="183"/>
      <c r="E41" s="165">
        <f>+E40+F40</f>
        <v>0</v>
      </c>
      <c r="F41" s="166"/>
      <c r="G41" s="167"/>
      <c r="H41" s="25"/>
      <c r="I41" s="25"/>
      <c r="J41" s="25"/>
      <c r="K41" s="25"/>
      <c r="L41" s="25"/>
      <c r="M41" s="25"/>
      <c r="N41" s="25"/>
    </row>
    <row r="42" spans="1:14" s="135" customFormat="1" ht="16.5" customHeight="1">
      <c r="A42" s="232" t="s">
        <v>94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134"/>
    </row>
    <row r="43" spans="1:14" s="135" customFormat="1" ht="14.25" customHeight="1">
      <c r="A43" s="134"/>
      <c r="B43" s="134"/>
      <c r="C43" s="134"/>
      <c r="D43" s="134"/>
      <c r="E43" s="134"/>
      <c r="F43" s="134"/>
      <c r="G43" s="134"/>
      <c r="H43" s="134"/>
      <c r="I43" s="136"/>
      <c r="J43" s="134"/>
      <c r="K43" s="134"/>
      <c r="L43" s="134"/>
      <c r="M43" s="134"/>
      <c r="N43" s="134"/>
    </row>
    <row r="44" spans="1:10" ht="14.25" customHeight="1" thickBot="1">
      <c r="A44" s="88" t="s">
        <v>45</v>
      </c>
      <c r="B44" s="221" t="s">
        <v>84</v>
      </c>
      <c r="C44" s="221"/>
      <c r="D44" s="221"/>
      <c r="E44" s="221"/>
      <c r="F44" s="221"/>
      <c r="G44" s="221"/>
      <c r="H44" s="221"/>
      <c r="I44" s="221"/>
      <c r="J44" t="s">
        <v>26</v>
      </c>
    </row>
    <row r="45" spans="1:12" ht="14.25" customHeight="1">
      <c r="A45" s="173" t="s">
        <v>32</v>
      </c>
      <c r="B45" s="176" t="s">
        <v>85</v>
      </c>
      <c r="C45" s="210" t="s">
        <v>90</v>
      </c>
      <c r="D45" s="211"/>
      <c r="E45" s="211"/>
      <c r="F45" s="211"/>
      <c r="G45" s="211"/>
      <c r="H45" s="211"/>
      <c r="I45" s="212"/>
      <c r="J45" s="179" t="s">
        <v>86</v>
      </c>
      <c r="L45" s="131"/>
    </row>
    <row r="46" spans="1:10" ht="14.25" customHeight="1">
      <c r="A46" s="174"/>
      <c r="B46" s="177"/>
      <c r="C46" s="151" t="s">
        <v>30</v>
      </c>
      <c r="D46" s="150" t="s">
        <v>31</v>
      </c>
      <c r="E46" s="169"/>
      <c r="F46" s="169"/>
      <c r="G46" s="169"/>
      <c r="H46" s="169"/>
      <c r="I46" s="170"/>
      <c r="J46" s="180"/>
    </row>
    <row r="47" spans="1:10" ht="14.25" customHeight="1">
      <c r="A47" s="175"/>
      <c r="B47" s="178"/>
      <c r="C47" s="152"/>
      <c r="D47" s="65">
        <v>1</v>
      </c>
      <c r="E47" s="65">
        <v>2</v>
      </c>
      <c r="F47" s="65">
        <v>3</v>
      </c>
      <c r="G47" s="65">
        <v>4</v>
      </c>
      <c r="H47" s="66">
        <v>5</v>
      </c>
      <c r="I47" s="66">
        <v>6</v>
      </c>
      <c r="J47" s="181"/>
    </row>
    <row r="48" spans="1:10" ht="14.25" customHeight="1" thickBot="1">
      <c r="A48" s="137">
        <v>64625</v>
      </c>
      <c r="B48" s="67">
        <v>8815</v>
      </c>
      <c r="C48" s="67">
        <f>SUM(D48:I48)</f>
        <v>1547</v>
      </c>
      <c r="D48" s="68">
        <v>404</v>
      </c>
      <c r="E48" s="67">
        <v>295</v>
      </c>
      <c r="F48" s="67">
        <v>111</v>
      </c>
      <c r="G48" s="67">
        <v>0</v>
      </c>
      <c r="H48" s="69">
        <v>0</v>
      </c>
      <c r="I48" s="121">
        <v>737</v>
      </c>
      <c r="J48" s="80">
        <f>A48-B48-C48</f>
        <v>54263</v>
      </c>
    </row>
    <row r="49" spans="1:9" ht="14.25" customHeight="1">
      <c r="A49" s="14"/>
      <c r="B49" s="15"/>
      <c r="C49" s="15"/>
      <c r="D49" s="15"/>
      <c r="E49" s="15"/>
      <c r="F49" s="15"/>
      <c r="G49" s="15"/>
      <c r="H49" s="15"/>
      <c r="I49" s="15"/>
    </row>
    <row r="50" spans="1:9" ht="14.25" customHeight="1">
      <c r="A50" s="141"/>
      <c r="B50" s="149"/>
      <c r="C50" s="15"/>
      <c r="D50" s="15"/>
      <c r="E50" s="15"/>
      <c r="F50" s="15"/>
      <c r="G50" s="15"/>
      <c r="H50" s="15"/>
      <c r="I50" s="15"/>
    </row>
    <row r="51" spans="1:12" ht="14.25" customHeight="1" thickBot="1">
      <c r="A51" s="168" t="s">
        <v>55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</row>
    <row r="52" spans="1:12" ht="21.75" customHeight="1">
      <c r="A52" s="171" t="s">
        <v>34</v>
      </c>
      <c r="B52" s="154" t="s">
        <v>79</v>
      </c>
      <c r="C52" s="156" t="s">
        <v>78</v>
      </c>
      <c r="D52" s="157"/>
      <c r="E52" s="157"/>
      <c r="F52" s="158"/>
      <c r="G52" s="154" t="s">
        <v>80</v>
      </c>
      <c r="H52" s="191" t="s">
        <v>41</v>
      </c>
      <c r="I52" s="192" t="s">
        <v>83</v>
      </c>
      <c r="J52" s="213"/>
      <c r="K52" s="213"/>
      <c r="L52" s="214"/>
    </row>
    <row r="53" spans="1:12" ht="23.25" thickBot="1">
      <c r="A53" s="172"/>
      <c r="B53" s="155"/>
      <c r="C53" s="70" t="s">
        <v>73</v>
      </c>
      <c r="D53" s="71" t="s">
        <v>35</v>
      </c>
      <c r="E53" s="71" t="s">
        <v>36</v>
      </c>
      <c r="F53" s="72" t="s">
        <v>74</v>
      </c>
      <c r="G53" s="155"/>
      <c r="H53" s="215"/>
      <c r="I53" s="70" t="s">
        <v>81</v>
      </c>
      <c r="J53" s="71" t="s">
        <v>35</v>
      </c>
      <c r="K53" s="71" t="s">
        <v>36</v>
      </c>
      <c r="L53" s="81" t="s">
        <v>82</v>
      </c>
    </row>
    <row r="54" spans="1:12" ht="14.25" customHeight="1">
      <c r="A54" s="126" t="s">
        <v>37</v>
      </c>
      <c r="B54" s="117">
        <v>2603.34</v>
      </c>
      <c r="C54" s="118" t="s">
        <v>38</v>
      </c>
      <c r="D54" s="118" t="s">
        <v>38</v>
      </c>
      <c r="E54" s="118" t="s">
        <v>38</v>
      </c>
      <c r="F54" s="119" t="s">
        <v>38</v>
      </c>
      <c r="G54" s="117">
        <v>1306.02</v>
      </c>
      <c r="H54" s="106" t="s">
        <v>38</v>
      </c>
      <c r="I54" s="118" t="s">
        <v>38</v>
      </c>
      <c r="J54" s="118" t="s">
        <v>38</v>
      </c>
      <c r="K54" s="118" t="s">
        <v>38</v>
      </c>
      <c r="L54" s="120" t="s">
        <v>38</v>
      </c>
    </row>
    <row r="55" spans="1:12" ht="14.25" customHeight="1">
      <c r="A55" s="102" t="s">
        <v>58</v>
      </c>
      <c r="B55" s="104">
        <v>72.79</v>
      </c>
      <c r="C55" s="87">
        <v>72.79</v>
      </c>
      <c r="D55" s="87">
        <v>0</v>
      </c>
      <c r="E55" s="87">
        <v>0</v>
      </c>
      <c r="F55" s="129">
        <f>+C55+D55-E55</f>
        <v>72.79</v>
      </c>
      <c r="G55" s="104">
        <v>72.79</v>
      </c>
      <c r="H55" s="107">
        <f>+G55-F55</f>
        <v>0</v>
      </c>
      <c r="I55" s="87">
        <f>F55</f>
        <v>72.79</v>
      </c>
      <c r="J55" s="87">
        <v>0</v>
      </c>
      <c r="K55" s="87">
        <v>0</v>
      </c>
      <c r="L55" s="107">
        <f>+I55+J55-K55</f>
        <v>72.79</v>
      </c>
    </row>
    <row r="56" spans="1:12" ht="14.25" customHeight="1">
      <c r="A56" s="102" t="s">
        <v>59</v>
      </c>
      <c r="B56" s="104">
        <v>312.87</v>
      </c>
      <c r="C56" s="87">
        <v>312.87</v>
      </c>
      <c r="D56" s="87">
        <v>0</v>
      </c>
      <c r="E56" s="87">
        <v>0</v>
      </c>
      <c r="F56" s="129">
        <f>+C56+D56-E56</f>
        <v>312.87</v>
      </c>
      <c r="G56" s="104">
        <v>312.89</v>
      </c>
      <c r="H56" s="107">
        <f>+G56-F56</f>
        <v>0.01999999999998181</v>
      </c>
      <c r="I56" s="87">
        <v>313</v>
      </c>
      <c r="J56" s="87">
        <v>0</v>
      </c>
      <c r="K56" s="87">
        <v>0</v>
      </c>
      <c r="L56" s="107">
        <f>+I56+J56-K56</f>
        <v>313</v>
      </c>
    </row>
    <row r="57" spans="1:12" ht="14.25" customHeight="1">
      <c r="A57" s="102" t="s">
        <v>60</v>
      </c>
      <c r="B57" s="104">
        <v>1345.87</v>
      </c>
      <c r="C57" s="87">
        <v>1346</v>
      </c>
      <c r="D57" s="87">
        <v>1401</v>
      </c>
      <c r="E57" s="87">
        <v>2687</v>
      </c>
      <c r="F57" s="129">
        <f>+C57+D57-E57</f>
        <v>60</v>
      </c>
      <c r="G57" s="104">
        <v>59.98</v>
      </c>
      <c r="H57" s="107">
        <f>+G57-F57</f>
        <v>-0.020000000000003126</v>
      </c>
      <c r="I57" s="87">
        <v>60</v>
      </c>
      <c r="J57" s="87">
        <v>1547</v>
      </c>
      <c r="K57" s="87">
        <v>1384</v>
      </c>
      <c r="L57" s="107">
        <f>+I57+J57-K57</f>
        <v>223</v>
      </c>
    </row>
    <row r="58" spans="1:12" ht="14.25" customHeight="1">
      <c r="A58" s="102" t="s">
        <v>61</v>
      </c>
      <c r="B58" s="104">
        <v>871.81</v>
      </c>
      <c r="C58" s="118" t="s">
        <v>38</v>
      </c>
      <c r="D58" s="118" t="s">
        <v>38</v>
      </c>
      <c r="E58" s="118" t="s">
        <v>38</v>
      </c>
      <c r="F58" s="119" t="s">
        <v>38</v>
      </c>
      <c r="G58" s="104">
        <v>860.38</v>
      </c>
      <c r="H58" s="108" t="s">
        <v>38</v>
      </c>
      <c r="I58" s="118" t="s">
        <v>38</v>
      </c>
      <c r="J58" s="118" t="s">
        <v>38</v>
      </c>
      <c r="K58" s="118" t="s">
        <v>38</v>
      </c>
      <c r="L58" s="120" t="s">
        <v>38</v>
      </c>
    </row>
    <row r="59" spans="1:12" ht="14.25" customHeight="1" thickBot="1">
      <c r="A59" s="103" t="s">
        <v>39</v>
      </c>
      <c r="B59" s="105">
        <v>16.03</v>
      </c>
      <c r="C59" s="84">
        <v>9</v>
      </c>
      <c r="D59" s="84">
        <v>154</v>
      </c>
      <c r="E59" s="84">
        <v>143</v>
      </c>
      <c r="F59" s="130">
        <f>+C59+D59-E59</f>
        <v>20</v>
      </c>
      <c r="G59" s="105">
        <v>26.4</v>
      </c>
      <c r="H59" s="109">
        <f>+G59-F59</f>
        <v>6.399999999999999</v>
      </c>
      <c r="I59" s="84">
        <f>F59</f>
        <v>20</v>
      </c>
      <c r="J59" s="84">
        <v>77</v>
      </c>
      <c r="K59" s="84">
        <v>90</v>
      </c>
      <c r="L59" s="109">
        <f>+I59+J59-K59</f>
        <v>7</v>
      </c>
    </row>
    <row r="60" spans="1:12" ht="14.25" customHeight="1">
      <c r="A60" s="88"/>
      <c r="B60" s="12"/>
      <c r="C60" s="12"/>
      <c r="D60" s="12"/>
      <c r="E60" s="12"/>
      <c r="F60" s="12"/>
      <c r="G60" s="12"/>
      <c r="H60" s="12"/>
      <c r="I60" s="12"/>
      <c r="J60" s="143"/>
      <c r="K60" s="12"/>
      <c r="L60" s="12"/>
    </row>
    <row r="61" spans="1:12" ht="14.25" customHeight="1">
      <c r="A61" s="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ht="14.25" customHeight="1" thickBot="1">
      <c r="A62" s="88"/>
    </row>
    <row r="63" spans="1:12" ht="14.25" customHeight="1">
      <c r="A63" s="159" t="s">
        <v>76</v>
      </c>
      <c r="B63" s="160"/>
      <c r="C63" s="160"/>
      <c r="D63" s="160"/>
      <c r="E63" s="160"/>
      <c r="F63" s="160"/>
      <c r="G63" s="160"/>
      <c r="H63" s="160"/>
      <c r="I63" s="160"/>
      <c r="J63" s="160"/>
      <c r="K63" s="9"/>
      <c r="L63" s="10"/>
    </row>
    <row r="64" spans="1:12" ht="14.25" customHeight="1">
      <c r="A64" s="164" t="s">
        <v>29</v>
      </c>
      <c r="B64" s="162"/>
      <c r="C64" s="162"/>
      <c r="D64" s="162"/>
      <c r="E64" s="163"/>
      <c r="F64" s="11" t="s">
        <v>28</v>
      </c>
      <c r="G64" s="161" t="s">
        <v>42</v>
      </c>
      <c r="H64" s="162"/>
      <c r="I64" s="162"/>
      <c r="J64" s="162"/>
      <c r="K64" s="163"/>
      <c r="L64" s="13" t="s">
        <v>28</v>
      </c>
    </row>
    <row r="65" spans="1:12" ht="14.25" customHeight="1">
      <c r="A65" s="233" t="s">
        <v>96</v>
      </c>
      <c r="B65" s="234"/>
      <c r="C65" s="234"/>
      <c r="D65" s="234"/>
      <c r="E65" s="235"/>
      <c r="F65" s="101">
        <v>45</v>
      </c>
      <c r="G65" s="207"/>
      <c r="H65" s="208"/>
      <c r="I65" s="208"/>
      <c r="J65" s="208"/>
      <c r="K65" s="209"/>
      <c r="L65" s="83"/>
    </row>
    <row r="66" spans="1:12" ht="14.25" customHeight="1">
      <c r="A66" s="236" t="s">
        <v>97</v>
      </c>
      <c r="B66" s="237"/>
      <c r="C66" s="237"/>
      <c r="D66" s="237"/>
      <c r="E66" s="237"/>
      <c r="F66" s="96">
        <v>145</v>
      </c>
      <c r="G66" s="207"/>
      <c r="H66" s="208"/>
      <c r="I66" s="208"/>
      <c r="J66" s="208"/>
      <c r="K66" s="208"/>
      <c r="L66" s="83"/>
    </row>
    <row r="67" spans="1:12" ht="14.25" customHeight="1">
      <c r="A67" s="90" t="s">
        <v>98</v>
      </c>
      <c r="B67" s="91"/>
      <c r="C67" s="91"/>
      <c r="D67" s="91"/>
      <c r="E67" s="92"/>
      <c r="F67" s="97">
        <v>110</v>
      </c>
      <c r="G67" s="144"/>
      <c r="H67" s="145"/>
      <c r="I67" s="145"/>
      <c r="J67" s="145"/>
      <c r="K67" s="145"/>
      <c r="L67" s="83"/>
    </row>
    <row r="68" spans="1:12" ht="14.25" customHeight="1">
      <c r="A68" s="146" t="s">
        <v>99</v>
      </c>
      <c r="B68" s="147"/>
      <c r="C68" s="147"/>
      <c r="D68" s="147"/>
      <c r="E68" s="148"/>
      <c r="F68" s="24">
        <v>110</v>
      </c>
      <c r="G68" s="144"/>
      <c r="H68" s="145"/>
      <c r="I68" s="145"/>
      <c r="J68" s="145"/>
      <c r="K68" s="145"/>
      <c r="L68" s="83"/>
    </row>
    <row r="69" spans="1:12" ht="14.25" customHeight="1">
      <c r="A69" s="146" t="s">
        <v>100</v>
      </c>
      <c r="B69" s="147"/>
      <c r="C69" s="147"/>
      <c r="D69" s="147"/>
      <c r="E69" s="148"/>
      <c r="F69" s="24">
        <v>82</v>
      </c>
      <c r="G69" s="144"/>
      <c r="H69" s="145"/>
      <c r="I69" s="145"/>
      <c r="J69" s="145"/>
      <c r="K69" s="145"/>
      <c r="L69" s="83"/>
    </row>
    <row r="70" spans="1:12" ht="14.25" customHeight="1">
      <c r="A70" s="146" t="s">
        <v>101</v>
      </c>
      <c r="B70" s="147"/>
      <c r="C70" s="147"/>
      <c r="D70" s="147"/>
      <c r="E70" s="148"/>
      <c r="F70" s="24">
        <v>110</v>
      </c>
      <c r="G70" s="144"/>
      <c r="H70" s="145"/>
      <c r="I70" s="145"/>
      <c r="J70" s="145"/>
      <c r="K70" s="145"/>
      <c r="L70" s="83"/>
    </row>
    <row r="71" spans="1:12" ht="14.25" customHeight="1" thickBot="1">
      <c r="A71" s="98" t="s">
        <v>102</v>
      </c>
      <c r="B71" s="99"/>
      <c r="C71" s="99"/>
      <c r="D71" s="99"/>
      <c r="E71" s="100"/>
      <c r="F71" s="139">
        <v>45</v>
      </c>
      <c r="G71" s="93"/>
      <c r="H71" s="94"/>
      <c r="I71" s="94"/>
      <c r="J71" s="94"/>
      <c r="K71" s="94"/>
      <c r="L71" s="95"/>
    </row>
    <row r="72" spans="1:12" ht="14.25" customHeight="1" thickBot="1">
      <c r="A72" s="223" t="s">
        <v>47</v>
      </c>
      <c r="B72" s="224"/>
      <c r="C72" s="224"/>
      <c r="D72" s="224"/>
      <c r="E72" s="225"/>
      <c r="F72" s="22">
        <f>SUM(F65:F71)</f>
        <v>647</v>
      </c>
      <c r="G72" s="227" t="s">
        <v>47</v>
      </c>
      <c r="H72" s="228"/>
      <c r="I72" s="228"/>
      <c r="J72" s="228"/>
      <c r="K72" s="226"/>
      <c r="L72" s="23">
        <f>SUM(L65:L66)</f>
        <v>0</v>
      </c>
    </row>
    <row r="73" spans="1:12" ht="14.25" customHeight="1" thickBot="1">
      <c r="A73" s="227" t="s">
        <v>57</v>
      </c>
      <c r="B73" s="228"/>
      <c r="C73" s="228"/>
      <c r="D73" s="228"/>
      <c r="E73" s="229"/>
      <c r="F73" s="132">
        <v>737</v>
      </c>
      <c r="G73" s="25"/>
      <c r="H73" s="25"/>
      <c r="I73" s="25"/>
      <c r="J73" s="25"/>
      <c r="K73" s="25"/>
      <c r="L73" s="25"/>
    </row>
    <row r="74" ht="14.25" customHeight="1">
      <c r="A74" s="2"/>
    </row>
    <row r="75" ht="14.25" customHeight="1">
      <c r="A75" s="2"/>
    </row>
    <row r="76" ht="14.25" customHeight="1">
      <c r="A76" s="2"/>
    </row>
    <row r="77" spans="2:9" ht="14.25" customHeight="1">
      <c r="B77" s="153" t="s">
        <v>91</v>
      </c>
      <c r="C77" s="153"/>
      <c r="D77" s="153"/>
      <c r="E77" s="153"/>
      <c r="F77" s="153"/>
      <c r="G77" s="153"/>
      <c r="H77" s="153"/>
      <c r="I77" s="153"/>
    </row>
    <row r="78" ht="13.5" thickBot="1">
      <c r="B78" s="88"/>
    </row>
    <row r="79" spans="2:9" ht="13.5" thickBot="1">
      <c r="B79" s="16" t="s">
        <v>48</v>
      </c>
      <c r="C79" s="17"/>
      <c r="D79" s="18"/>
      <c r="E79" s="217" t="s">
        <v>49</v>
      </c>
      <c r="F79" s="218"/>
      <c r="G79" s="219"/>
      <c r="H79" s="185" t="s">
        <v>43</v>
      </c>
      <c r="I79" s="186"/>
    </row>
    <row r="80" spans="2:9" ht="12.75">
      <c r="B80" s="73" t="s">
        <v>44</v>
      </c>
      <c r="C80" s="74" t="s">
        <v>50</v>
      </c>
      <c r="D80" s="75" t="s">
        <v>51</v>
      </c>
      <c r="E80" s="73" t="s">
        <v>44</v>
      </c>
      <c r="F80" s="74" t="s">
        <v>50</v>
      </c>
      <c r="G80" s="75" t="s">
        <v>52</v>
      </c>
      <c r="H80" s="187" t="s">
        <v>53</v>
      </c>
      <c r="I80" s="188"/>
    </row>
    <row r="81" spans="2:9" ht="13.5" thickBot="1">
      <c r="B81" s="76">
        <v>2010</v>
      </c>
      <c r="C81" s="77">
        <v>2011</v>
      </c>
      <c r="D81" s="78"/>
      <c r="E81" s="76">
        <v>2010</v>
      </c>
      <c r="F81" s="77">
        <v>2011</v>
      </c>
      <c r="G81" s="78" t="s">
        <v>77</v>
      </c>
      <c r="H81" s="189" t="s">
        <v>56</v>
      </c>
      <c r="I81" s="190"/>
    </row>
    <row r="82" spans="1:15" s="3" customFormat="1" ht="16.5" customHeight="1" thickBot="1">
      <c r="A82"/>
      <c r="B82" s="19">
        <v>31.6</v>
      </c>
      <c r="C82" s="20">
        <v>32</v>
      </c>
      <c r="D82" s="21">
        <f>SUM(C82-B82)</f>
        <v>0.3999999999999986</v>
      </c>
      <c r="E82" s="19">
        <f>H83/(12*C82)*1000</f>
        <v>20026.041666666668</v>
      </c>
      <c r="F82" s="127">
        <f>H82/(12*C82)*1000</f>
        <v>20026.041666666668</v>
      </c>
      <c r="G82" s="89">
        <f>PRODUCT(F82/E82*100)</f>
        <v>100</v>
      </c>
      <c r="H82" s="230">
        <f>L30</f>
        <v>7690</v>
      </c>
      <c r="I82" s="231"/>
      <c r="J82" s="238"/>
      <c r="K82" s="238"/>
      <c r="L82"/>
      <c r="M82"/>
      <c r="N82"/>
      <c r="O82"/>
    </row>
    <row r="83" spans="8:9" ht="12.75" customHeight="1" hidden="1">
      <c r="H83" s="216">
        <f>G30</f>
        <v>7690</v>
      </c>
      <c r="I83" s="216"/>
    </row>
    <row r="84" ht="13.5" customHeight="1"/>
    <row r="94" ht="12.75" customHeight="1"/>
    <row r="95" ht="14.25" customHeight="1"/>
    <row r="96" ht="15.75" customHeight="1"/>
    <row r="97" ht="6.7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3.5" customHeight="1"/>
    <row r="110" ht="18.75" customHeight="1"/>
    <row r="111" spans="1:15" s="3" customFormat="1" ht="12.75" customHeight="1">
      <c r="A111"/>
      <c r="B111" s="2"/>
      <c r="C111" s="2"/>
      <c r="D111" s="2"/>
      <c r="E111" s="2"/>
      <c r="F111" s="2"/>
      <c r="G111" s="2"/>
      <c r="H111" s="2"/>
      <c r="I111"/>
      <c r="J111"/>
      <c r="K111"/>
      <c r="L111"/>
      <c r="M111"/>
      <c r="N111"/>
      <c r="O111"/>
    </row>
    <row r="112" spans="1:15" s="3" customFormat="1" ht="12.75" customHeight="1">
      <c r="A112"/>
      <c r="B112" s="2"/>
      <c r="C112" s="2"/>
      <c r="D112" s="2"/>
      <c r="E112" s="2"/>
      <c r="F112" s="2"/>
      <c r="G112" s="2"/>
      <c r="H112" s="2"/>
      <c r="I112"/>
      <c r="J112"/>
      <c r="K112"/>
      <c r="L112"/>
      <c r="M112"/>
      <c r="N112"/>
      <c r="O112"/>
    </row>
    <row r="113" spans="1:15" s="3" customFormat="1" ht="12.75" customHeight="1">
      <c r="A113"/>
      <c r="B113" s="2"/>
      <c r="C113" s="2"/>
      <c r="D113" s="2"/>
      <c r="E113" s="2"/>
      <c r="F113" s="2"/>
      <c r="G113" s="2"/>
      <c r="H113" s="2"/>
      <c r="I113"/>
      <c r="J113"/>
      <c r="K113"/>
      <c r="L113"/>
      <c r="M113"/>
      <c r="N113"/>
      <c r="O113"/>
    </row>
    <row r="114" spans="1:15" s="3" customFormat="1" ht="16.5" customHeight="1">
      <c r="A114"/>
      <c r="B114" s="2"/>
      <c r="C114" s="2"/>
      <c r="D114" s="2"/>
      <c r="E114" s="2"/>
      <c r="F114" s="2"/>
      <c r="G114" s="2"/>
      <c r="H114" s="2"/>
      <c r="I114"/>
      <c r="J114"/>
      <c r="K114"/>
      <c r="L114"/>
      <c r="M114"/>
      <c r="N114"/>
      <c r="O114"/>
    </row>
    <row r="115" spans="1:15" s="3" customFormat="1" ht="18.75" customHeight="1">
      <c r="A115"/>
      <c r="B115" s="2"/>
      <c r="C115" s="2"/>
      <c r="D115" s="2"/>
      <c r="E115" s="2"/>
      <c r="F115" s="2"/>
      <c r="G115" s="2"/>
      <c r="H115" s="2"/>
      <c r="I115"/>
      <c r="J115"/>
      <c r="K115"/>
      <c r="L115"/>
      <c r="M115"/>
      <c r="N115"/>
      <c r="O115"/>
    </row>
    <row r="116" spans="1:15" s="4" customFormat="1" ht="19.5" customHeight="1">
      <c r="A116"/>
      <c r="B116" s="2"/>
      <c r="C116" s="2"/>
      <c r="D116" s="2"/>
      <c r="E116" s="2"/>
      <c r="F116" s="2"/>
      <c r="G116" s="2"/>
      <c r="H116" s="2"/>
      <c r="I116"/>
      <c r="J116"/>
      <c r="K116"/>
      <c r="L116"/>
      <c r="M116"/>
      <c r="N116"/>
      <c r="O116"/>
    </row>
    <row r="117" spans="1:15" s="4" customFormat="1" ht="12.75">
      <c r="A117"/>
      <c r="B117" s="2"/>
      <c r="C117" s="2"/>
      <c r="D117" s="2"/>
      <c r="E117" s="2"/>
      <c r="F117" s="2"/>
      <c r="G117" s="2"/>
      <c r="H117" s="2"/>
      <c r="I117"/>
      <c r="J117"/>
      <c r="K117"/>
      <c r="L117"/>
      <c r="M117"/>
      <c r="N117"/>
      <c r="O117"/>
    </row>
    <row r="118" spans="1:15" s="7" customFormat="1" ht="13.5" customHeight="1">
      <c r="A118"/>
      <c r="B118" s="2"/>
      <c r="C118" s="2"/>
      <c r="D118" s="2"/>
      <c r="E118" s="2"/>
      <c r="F118" s="2"/>
      <c r="G118" s="2"/>
      <c r="H118" s="2"/>
      <c r="I118"/>
      <c r="J118"/>
      <c r="K118"/>
      <c r="L118"/>
      <c r="M118"/>
      <c r="N118"/>
      <c r="O118"/>
    </row>
    <row r="119" spans="1:15" s="7" customFormat="1" ht="13.5" customHeight="1">
      <c r="A119"/>
      <c r="B119" s="2"/>
      <c r="C119" s="2"/>
      <c r="D119" s="2"/>
      <c r="E119" s="2"/>
      <c r="F119" s="2"/>
      <c r="G119" s="2"/>
      <c r="H119" s="2"/>
      <c r="I119"/>
      <c r="J119"/>
      <c r="K119"/>
      <c r="L119"/>
      <c r="M119"/>
      <c r="N119"/>
      <c r="O119"/>
    </row>
    <row r="120" spans="1:15" s="7" customFormat="1" ht="13.5" customHeight="1">
      <c r="A120"/>
      <c r="B120" s="2"/>
      <c r="C120" s="2"/>
      <c r="D120" s="2"/>
      <c r="E120" s="2"/>
      <c r="F120" s="2"/>
      <c r="G120" s="2"/>
      <c r="H120" s="2"/>
      <c r="I120"/>
      <c r="J120"/>
      <c r="K120"/>
      <c r="L120"/>
      <c r="M120"/>
      <c r="N120"/>
      <c r="O120"/>
    </row>
    <row r="121" spans="1:15" s="7" customFormat="1" ht="13.5" customHeight="1">
      <c r="A121"/>
      <c r="B121" s="2"/>
      <c r="C121" s="2"/>
      <c r="D121" s="2"/>
      <c r="E121" s="2"/>
      <c r="F121" s="2"/>
      <c r="G121" s="2"/>
      <c r="H121" s="2"/>
      <c r="I121"/>
      <c r="J121"/>
      <c r="K121"/>
      <c r="L121"/>
      <c r="M121"/>
      <c r="N121"/>
      <c r="O121"/>
    </row>
    <row r="122" spans="1:15" s="7" customFormat="1" ht="13.5" customHeight="1">
      <c r="A122"/>
      <c r="B122" s="2"/>
      <c r="C122" s="2"/>
      <c r="D122" s="2"/>
      <c r="E122" s="2"/>
      <c r="F122" s="2"/>
      <c r="G122" s="2"/>
      <c r="H122" s="2"/>
      <c r="I122"/>
      <c r="J122"/>
      <c r="K122"/>
      <c r="L122"/>
      <c r="M122"/>
      <c r="N122"/>
      <c r="O122"/>
    </row>
    <row r="123" spans="1:15" s="7" customFormat="1" ht="13.5" customHeight="1">
      <c r="A123"/>
      <c r="B123" s="2"/>
      <c r="C123" s="2"/>
      <c r="D123" s="2"/>
      <c r="E123" s="2"/>
      <c r="F123" s="2"/>
      <c r="G123" s="2"/>
      <c r="H123" s="2"/>
      <c r="I123"/>
      <c r="J123"/>
      <c r="K123"/>
      <c r="L123"/>
      <c r="M123"/>
      <c r="N123"/>
      <c r="O123"/>
    </row>
    <row r="124" ht="18" customHeight="1"/>
    <row r="125" ht="15.75" customHeight="1"/>
    <row r="129" ht="16.5" customHeight="1"/>
    <row r="130" spans="1:15" s="6" customFormat="1" ht="13.5" customHeight="1">
      <c r="A130"/>
      <c r="B130" s="2"/>
      <c r="C130" s="2"/>
      <c r="D130" s="2"/>
      <c r="E130" s="2"/>
      <c r="F130" s="2"/>
      <c r="G130" s="2"/>
      <c r="H130" s="2"/>
      <c r="I130"/>
      <c r="J130"/>
      <c r="K130"/>
      <c r="L130"/>
      <c r="M130"/>
      <c r="N130"/>
      <c r="O130"/>
    </row>
    <row r="131" spans="1:15" s="8" customFormat="1" ht="21.75" customHeight="1">
      <c r="A131"/>
      <c r="B131" s="2"/>
      <c r="C131" s="2"/>
      <c r="D131" s="2"/>
      <c r="E131" s="2"/>
      <c r="F131" s="2"/>
      <c r="G131" s="2"/>
      <c r="H131" s="2"/>
      <c r="I131"/>
      <c r="J131"/>
      <c r="K131"/>
      <c r="L131"/>
      <c r="M131"/>
      <c r="N131"/>
      <c r="O131"/>
    </row>
    <row r="132" spans="1:15" s="8" customFormat="1" ht="21.75" customHeight="1">
      <c r="A132"/>
      <c r="B132" s="2"/>
      <c r="C132" s="2"/>
      <c r="D132" s="2"/>
      <c r="E132" s="2"/>
      <c r="F132" s="2"/>
      <c r="G132" s="2"/>
      <c r="H132" s="2"/>
      <c r="I132"/>
      <c r="J132"/>
      <c r="K132"/>
      <c r="L132"/>
      <c r="M132"/>
      <c r="N132"/>
      <c r="O132"/>
    </row>
    <row r="136" spans="1:15" s="5" customFormat="1" ht="14.25" customHeight="1">
      <c r="A136"/>
      <c r="B136" s="2"/>
      <c r="C136" s="2"/>
      <c r="D136" s="2"/>
      <c r="E136" s="2"/>
      <c r="F136" s="2"/>
      <c r="G136" s="2"/>
      <c r="H136" s="2"/>
      <c r="I136"/>
      <c r="J136"/>
      <c r="K136"/>
      <c r="L136"/>
      <c r="M136"/>
      <c r="N136"/>
      <c r="O136"/>
    </row>
    <row r="137" spans="1:15" s="5" customFormat="1" ht="14.25" customHeight="1">
      <c r="A137"/>
      <c r="B137" s="2"/>
      <c r="C137" s="2"/>
      <c r="D137" s="2"/>
      <c r="E137" s="2"/>
      <c r="F137" s="2"/>
      <c r="G137" s="2"/>
      <c r="H137" s="2"/>
      <c r="I137"/>
      <c r="J137"/>
      <c r="K137"/>
      <c r="L137"/>
      <c r="M137"/>
      <c r="N137"/>
      <c r="O137"/>
    </row>
    <row r="138" spans="1:15" s="5" customFormat="1" ht="14.25" customHeight="1">
      <c r="A138"/>
      <c r="B138" s="2"/>
      <c r="C138" s="2"/>
      <c r="D138" s="2"/>
      <c r="E138" s="2"/>
      <c r="F138" s="2"/>
      <c r="G138" s="2"/>
      <c r="H138" s="2"/>
      <c r="I138"/>
      <c r="J138"/>
      <c r="K138"/>
      <c r="L138"/>
      <c r="M138"/>
      <c r="N138"/>
      <c r="O138"/>
    </row>
    <row r="139" spans="1:15" s="5" customFormat="1" ht="14.25" customHeight="1">
      <c r="A139"/>
      <c r="B139" s="2"/>
      <c r="C139" s="2"/>
      <c r="D139" s="2"/>
      <c r="E139" s="2"/>
      <c r="F139" s="2"/>
      <c r="G139" s="2"/>
      <c r="H139" s="2"/>
      <c r="I139"/>
      <c r="J139"/>
      <c r="K139"/>
      <c r="L139"/>
      <c r="M139"/>
      <c r="N139"/>
      <c r="O139"/>
    </row>
    <row r="140" spans="1:15" s="5" customFormat="1" ht="14.25" customHeight="1">
      <c r="A140"/>
      <c r="B140" s="2"/>
      <c r="C140" s="2"/>
      <c r="D140" s="2"/>
      <c r="E140" s="2"/>
      <c r="F140" s="2"/>
      <c r="G140" s="2"/>
      <c r="H140" s="2"/>
      <c r="I140"/>
      <c r="J140"/>
      <c r="K140"/>
      <c r="L140"/>
      <c r="M140"/>
      <c r="N140"/>
      <c r="O140"/>
    </row>
    <row r="141" spans="1:15" s="5" customFormat="1" ht="14.25" customHeight="1">
      <c r="A141"/>
      <c r="B141" s="2"/>
      <c r="C141" s="2"/>
      <c r="D141" s="2"/>
      <c r="E141" s="2"/>
      <c r="F141" s="2"/>
      <c r="G141" s="2"/>
      <c r="H141" s="2"/>
      <c r="I141"/>
      <c r="J141"/>
      <c r="K141"/>
      <c r="L141"/>
      <c r="M141"/>
      <c r="N141"/>
      <c r="O141"/>
    </row>
    <row r="142" spans="1:15" s="5" customFormat="1" ht="14.25" customHeight="1">
      <c r="A142"/>
      <c r="B142" s="2"/>
      <c r="C142" s="2"/>
      <c r="D142" s="2"/>
      <c r="E142" s="2"/>
      <c r="F142" s="2"/>
      <c r="G142" s="2"/>
      <c r="H142" s="2"/>
      <c r="I142"/>
      <c r="J142"/>
      <c r="K142"/>
      <c r="L142"/>
      <c r="M142"/>
      <c r="N142"/>
      <c r="O142"/>
    </row>
    <row r="143" spans="1:15" s="5" customFormat="1" ht="14.25" customHeight="1">
      <c r="A143"/>
      <c r="B143" s="2"/>
      <c r="C143" s="2"/>
      <c r="D143" s="2"/>
      <c r="E143" s="2"/>
      <c r="F143" s="2"/>
      <c r="G143" s="2"/>
      <c r="H143" s="2"/>
      <c r="I143"/>
      <c r="J143"/>
      <c r="K143"/>
      <c r="L143"/>
      <c r="M143"/>
      <c r="N143"/>
      <c r="O143"/>
    </row>
    <row r="144" spans="1:15" s="5" customFormat="1" ht="19.5" customHeight="1">
      <c r="A144"/>
      <c r="B144" s="2"/>
      <c r="C144" s="2"/>
      <c r="D144" s="2"/>
      <c r="E144" s="2"/>
      <c r="F144" s="2"/>
      <c r="G144" s="2"/>
      <c r="H144" s="2"/>
      <c r="I144"/>
      <c r="J144"/>
      <c r="K144"/>
      <c r="L144"/>
      <c r="M144"/>
      <c r="N144"/>
      <c r="O144"/>
    </row>
    <row r="145" spans="1:15" s="5" customFormat="1" ht="14.25" customHeight="1">
      <c r="A145"/>
      <c r="B145" s="2"/>
      <c r="C145" s="2"/>
      <c r="D145" s="2"/>
      <c r="E145" s="2"/>
      <c r="F145" s="2"/>
      <c r="G145" s="2"/>
      <c r="H145" s="2"/>
      <c r="I145"/>
      <c r="J145"/>
      <c r="K145"/>
      <c r="L145"/>
      <c r="M145"/>
      <c r="N145"/>
      <c r="O145"/>
    </row>
    <row r="147" ht="24.75" customHeight="1"/>
    <row r="148" ht="24.75" customHeight="1"/>
  </sheetData>
  <mergeCells count="46">
    <mergeCell ref="O18:O19"/>
    <mergeCell ref="A42:M42"/>
    <mergeCell ref="J40:L40"/>
    <mergeCell ref="J45:J47"/>
    <mergeCell ref="O31:O33"/>
    <mergeCell ref="O20:O21"/>
    <mergeCell ref="H80:I80"/>
    <mergeCell ref="B40:D40"/>
    <mergeCell ref="B41:D41"/>
    <mergeCell ref="E41:G41"/>
    <mergeCell ref="E40:G40"/>
    <mergeCell ref="C46:C47"/>
    <mergeCell ref="B45:B47"/>
    <mergeCell ref="A63:J63"/>
    <mergeCell ref="I52:L52"/>
    <mergeCell ref="A52:A53"/>
    <mergeCell ref="B52:B53"/>
    <mergeCell ref="C52:F52"/>
    <mergeCell ref="H83:I83"/>
    <mergeCell ref="J82:K82"/>
    <mergeCell ref="B77:I77"/>
    <mergeCell ref="A73:E73"/>
    <mergeCell ref="H81:I81"/>
    <mergeCell ref="H82:I82"/>
    <mergeCell ref="E79:G79"/>
    <mergeCell ref="H79:I79"/>
    <mergeCell ref="B5:N5"/>
    <mergeCell ref="M6:N6"/>
    <mergeCell ref="A72:E72"/>
    <mergeCell ref="G72:K72"/>
    <mergeCell ref="G65:K65"/>
    <mergeCell ref="G66:K66"/>
    <mergeCell ref="A64:E64"/>
    <mergeCell ref="G64:K64"/>
    <mergeCell ref="G52:G53"/>
    <mergeCell ref="H52:H53"/>
    <mergeCell ref="A65:E65"/>
    <mergeCell ref="A66:E66"/>
    <mergeCell ref="A51:L51"/>
    <mergeCell ref="A3:N3"/>
    <mergeCell ref="C45:I45"/>
    <mergeCell ref="D46:I46"/>
    <mergeCell ref="B44:I44"/>
    <mergeCell ref="A45:A47"/>
    <mergeCell ref="A5:A8"/>
    <mergeCell ref="H6:I6"/>
  </mergeCells>
  <conditionalFormatting sqref="I37">
    <cfRule type="cellIs" priority="1" dxfId="0" operator="between" stopIfTrue="1">
      <formula>1.05</formula>
      <formula>1.49</formula>
    </cfRule>
    <cfRule type="cellIs" priority="2" dxfId="1" operator="between" stopIfTrue="1">
      <formula>0.95</formula>
      <formula>0.05</formula>
    </cfRule>
    <cfRule type="cellIs" priority="3" dxfId="2" operator="greaterThan" stopIfTrue="1">
      <formula>1.5</formula>
    </cfRule>
  </conditionalFormatting>
  <printOptions horizontalCentered="1"/>
  <pageMargins left="0.2362204724409449" right="0.2755905511811024" top="0.433070866141732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pospichalova</cp:lastModifiedBy>
  <cp:lastPrinted>2011-03-03T15:52:54Z</cp:lastPrinted>
  <dcterms:created xsi:type="dcterms:W3CDTF">2004-02-26T11:39:43Z</dcterms:created>
  <dcterms:modified xsi:type="dcterms:W3CDTF">2011-03-11T08:59:19Z</dcterms:modified>
  <cp:category/>
  <cp:version/>
  <cp:contentType/>
  <cp:contentStatus/>
</cp:coreProperties>
</file>