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165" windowWidth="19170" windowHeight="6225" tabRatio="609" activeTab="0"/>
  </bookViews>
  <sheets>
    <sheet name="RK-10-2011-16, př. 8" sheetId="1" r:id="rId1"/>
  </sheets>
  <definedNames/>
  <calcPr fullCalcOnLoad="1"/>
</workbook>
</file>

<file path=xl/sharedStrings.xml><?xml version="1.0" encoding="utf-8"?>
<sst xmlns="http://schemas.openxmlformats.org/spreadsheetml/2006/main" count="141" uniqueCount="100">
  <si>
    <t xml:space="preserve">Hlavní </t>
  </si>
  <si>
    <t>Celkem</t>
  </si>
  <si>
    <t xml:space="preserve">v </t>
  </si>
  <si>
    <t>činnost</t>
  </si>
  <si>
    <t>+/-</t>
  </si>
  <si>
    <t>%</t>
  </si>
  <si>
    <t>Aktivace /sesk.úč. 62/</t>
  </si>
  <si>
    <t>Ostatní výnosy /sesk.úč. 64/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</si>
  <si>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</si>
  <si>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</si>
  <si>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</si>
  <si>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</si>
  <si>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</si>
  <si>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</si>
  <si>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</si>
  <si>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</si>
  <si>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</si>
  <si>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</si>
  <si>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</si>
  <si>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</si>
  <si>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</si>
  <si>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</si>
  <si>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</si>
  <si>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</si>
  <si>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</si>
  <si>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</si>
  <si>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</si>
  <si>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</si>
  <si>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</si>
  <si>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v tis.Kč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</si>
  <si>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</si>
  <si>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</si>
  <si>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</si>
  <si>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</si>
  <si>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</si>
  <si>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</si>
  <si>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</si>
  <si>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</si>
  <si>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</si>
  <si>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</si>
  <si>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z toho: fond odměn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</si>
  <si>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</si>
  <si>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</si>
  <si>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</si>
  <si>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</si>
  <si>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</si>
  <si>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</si>
  <si>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</si>
  <si>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Muzeum Vysočiny Pelhřimov, příspěvková organizace</t>
  </si>
  <si>
    <t>CELKEM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</si>
  <si>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</si>
  <si>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</si>
  <si>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</si>
  <si>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</si>
  <si>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</si>
  <si>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</si>
  <si>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</si>
  <si>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</si>
  <si>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</si>
  <si>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Odvod z investičního fondu organizace</t>
  </si>
  <si>
    <t xml:space="preserve">             rezervní fond</t>
  </si>
  <si>
    <t xml:space="preserve">             investiční fond</t>
  </si>
  <si>
    <t xml:space="preserve">             provozní prostř.</t>
  </si>
  <si>
    <t>počet stran: 1</t>
  </si>
  <si>
    <t>Skutečnost za rok 2009</t>
  </si>
  <si>
    <t>Rozdíl 2010-2009</t>
  </si>
  <si>
    <t>Výnosy z prodeje vlastních výrobků /úč. 601/</t>
  </si>
  <si>
    <t>Výnosy z prodeje služeb /úč. 602/</t>
  </si>
  <si>
    <t>Výnosy z pronájmu /uč. 603/</t>
  </si>
  <si>
    <t>Výnosy z prodaného zboží /úč. 604/</t>
  </si>
  <si>
    <t xml:space="preserve">      z toho: čerpání fondů /úč.648/</t>
  </si>
  <si>
    <t xml:space="preserve">      z toho: tržby z prodeje dlouhod. hmotného majetku /úč. 646/</t>
  </si>
  <si>
    <t>Spotřeba jiných nesklad. dodávek /úč. 503/</t>
  </si>
  <si>
    <t>Odpisy, rezervy a opravné položky         /sesk.úč. 55/</t>
  </si>
  <si>
    <t>Stav k 1.1.2010</t>
  </si>
  <si>
    <t>Stav k 31.12.2010</t>
  </si>
  <si>
    <t>osobní automobil</t>
  </si>
  <si>
    <t>Poznámka: Investiční fond je kryt majetkem</t>
  </si>
  <si>
    <t>Finanční plán výnosů a nákladů na rok 2011</t>
  </si>
  <si>
    <t>Pracovníci, průměrná mzda a limit prostředků na platy 2011</t>
  </si>
  <si>
    <t>Plán čerpání investičního fondu 2011</t>
  </si>
  <si>
    <t>2011/2010</t>
  </si>
  <si>
    <t>Účetní stav 2010</t>
  </si>
  <si>
    <t>Zůstatek bank.účtu k 1.1.2010</t>
  </si>
  <si>
    <t>Zůstatek bank.účtu k 31.12.2010</t>
  </si>
  <si>
    <t>Stav k 1.1.2011</t>
  </si>
  <si>
    <t>Stav k 31.12.2011</t>
  </si>
  <si>
    <t>Plán 2011</t>
  </si>
  <si>
    <t>Odpisový plán 2011</t>
  </si>
  <si>
    <t>Oprávky k 1.1.2011</t>
  </si>
  <si>
    <t>Zůstatková cena k 31.12.2011</t>
  </si>
  <si>
    <t>Skutečnost za rok 2010</t>
  </si>
  <si>
    <t>Návrh na rok 2011</t>
  </si>
  <si>
    <t>Rozdíl 2011-2010</t>
  </si>
  <si>
    <t>Účetní odpisy na rok 2011</t>
  </si>
  <si>
    <t>Výnosy z nároků na prostředky z rozpočtů ÚSC /úč. 672/ a /uč. 671/</t>
  </si>
  <si>
    <t>výnosy z úroků /úč. 662/</t>
  </si>
  <si>
    <t>bezpečnostní závěs na zrestaurovanou svatební korouhev</t>
  </si>
  <si>
    <t>Od 1. 1. 2011 došlo ke sloučení Muzea Vysočiny Pelhřimov, p. o. a Hradu Kámen p. o.</t>
  </si>
  <si>
    <t>RK-10-2011-16, př. 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</si>
</sst>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" fontId="5" fillId="0" borderId="0" xfId="0" applyNumberFormat="1" applyFont="1" applyFill="1" applyBorder="1" applyAlignment="1">
      <alignment vertic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3" fontId="2" fillId="2" borderId="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2" borderId="7" xfId="0" applyNumberFormat="1" applyFont="1" applyFill="1" applyBorder="1" applyAlignment="1">
      <alignment horizontal="center" vertical="center"/>
    </xf>
    <xf numFmtId="3" fontId="2" fillId="0" borderId="0" xfId="20" applyNumberFormat="1" applyFont="1" applyBorder="1" applyAlignment="1">
      <alignment horizontal="center" vertical="center"/>
      <protection/>
    </xf>
    <xf numFmtId="3" fontId="2" fillId="0" borderId="0" xfId="20" applyNumberFormat="1" applyFont="1" applyBorder="1" applyAlignment="1">
      <alignment horizontal="right" vertical="center"/>
      <protection/>
    </xf>
    <xf numFmtId="0" fontId="3" fillId="2" borderId="8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Continuous"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centerContinuous" vertical="center"/>
    </xf>
    <xf numFmtId="0" fontId="10" fillId="2" borderId="18" xfId="0" applyFont="1" applyFill="1" applyBorder="1" applyAlignment="1">
      <alignment horizontal="centerContinuous" vertical="center"/>
    </xf>
    <xf numFmtId="0" fontId="10" fillId="2" borderId="19" xfId="0" applyFont="1" applyFill="1" applyBorder="1" applyAlignment="1">
      <alignment horizontal="centerContinuous" vertic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3" fontId="9" fillId="0" borderId="12" xfId="0" applyNumberFormat="1" applyFont="1" applyBorder="1" applyAlignment="1">
      <alignment vertical="center" wrapText="1"/>
    </xf>
    <xf numFmtId="3" fontId="9" fillId="0" borderId="25" xfId="0" applyNumberFormat="1" applyFont="1" applyBorder="1" applyAlignment="1">
      <alignment vertical="center" wrapText="1"/>
    </xf>
    <xf numFmtId="3" fontId="9" fillId="0" borderId="26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9" fillId="0" borderId="6" xfId="0" applyNumberFormat="1" applyFont="1" applyBorder="1" applyAlignment="1">
      <alignment vertical="center" wrapText="1"/>
    </xf>
    <xf numFmtId="3" fontId="9" fillId="0" borderId="20" xfId="0" applyNumberFormat="1" applyFont="1" applyBorder="1" applyAlignment="1">
      <alignment vertical="center" wrapText="1"/>
    </xf>
    <xf numFmtId="3" fontId="9" fillId="0" borderId="21" xfId="0" applyNumberFormat="1" applyFont="1" applyBorder="1" applyAlignment="1">
      <alignment vertical="center" wrapText="1"/>
    </xf>
    <xf numFmtId="3" fontId="10" fillId="2" borderId="16" xfId="0" applyNumberFormat="1" applyFont="1" applyFill="1" applyBorder="1" applyAlignment="1">
      <alignment vertical="center" wrapText="1"/>
    </xf>
    <xf numFmtId="3" fontId="10" fillId="2" borderId="27" xfId="0" applyNumberFormat="1" applyFont="1" applyFill="1" applyBorder="1" applyAlignment="1">
      <alignment vertical="center" wrapText="1"/>
    </xf>
    <xf numFmtId="3" fontId="10" fillId="2" borderId="28" xfId="0" applyNumberFormat="1" applyFont="1" applyFill="1" applyBorder="1" applyAlignment="1">
      <alignment vertical="center" wrapText="1"/>
    </xf>
    <xf numFmtId="3" fontId="9" fillId="0" borderId="29" xfId="0" applyNumberFormat="1" applyFont="1" applyBorder="1" applyAlignment="1">
      <alignment vertical="center" wrapText="1"/>
    </xf>
    <xf numFmtId="3" fontId="10" fillId="2" borderId="8" xfId="0" applyNumberFormat="1" applyFont="1" applyFill="1" applyBorder="1" applyAlignment="1">
      <alignment vertical="center" wrapText="1"/>
    </xf>
    <xf numFmtId="3" fontId="10" fillId="2" borderId="30" xfId="0" applyNumberFormat="1" applyFont="1" applyFill="1" applyBorder="1" applyAlignment="1">
      <alignment vertical="center" wrapText="1"/>
    </xf>
    <xf numFmtId="3" fontId="10" fillId="2" borderId="4" xfId="0" applyNumberFormat="1" applyFont="1" applyFill="1" applyBorder="1" applyAlignment="1">
      <alignment vertical="center" wrapText="1"/>
    </xf>
    <xf numFmtId="3" fontId="10" fillId="2" borderId="31" xfId="0" applyNumberFormat="1" applyFont="1" applyFill="1" applyBorder="1" applyAlignment="1">
      <alignment vertical="center" wrapText="1"/>
    </xf>
    <xf numFmtId="0" fontId="10" fillId="2" borderId="32" xfId="0" applyFont="1" applyFill="1" applyBorder="1" applyAlignment="1">
      <alignment horizontal="centerContinuous" vertical="center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 quotePrefix="1">
      <alignment horizontal="center"/>
    </xf>
    <xf numFmtId="3" fontId="9" fillId="0" borderId="33" xfId="0" applyNumberFormat="1" applyFont="1" applyFill="1" applyBorder="1" applyAlignment="1">
      <alignment vertical="center" wrapText="1"/>
    </xf>
    <xf numFmtId="3" fontId="9" fillId="0" borderId="29" xfId="0" applyNumberFormat="1" applyFont="1" applyFill="1" applyBorder="1" applyAlignment="1">
      <alignment vertical="center" wrapText="1"/>
    </xf>
    <xf numFmtId="3" fontId="9" fillId="0" borderId="6" xfId="0" applyNumberFormat="1" applyFont="1" applyFill="1" applyBorder="1" applyAlignment="1">
      <alignment vertical="center" wrapText="1"/>
    </xf>
    <xf numFmtId="0" fontId="10" fillId="2" borderId="6" xfId="20" applyFont="1" applyFill="1" applyBorder="1" applyAlignment="1">
      <alignment horizontal="center" vertical="center"/>
      <protection/>
    </xf>
    <xf numFmtId="0" fontId="10" fillId="2" borderId="37" xfId="20" applyFont="1" applyFill="1" applyBorder="1" applyAlignment="1">
      <alignment horizontal="center" vertical="center"/>
      <protection/>
    </xf>
    <xf numFmtId="3" fontId="10" fillId="0" borderId="14" xfId="20" applyNumberFormat="1" applyFont="1" applyBorder="1" applyAlignment="1">
      <alignment horizontal="center" vertical="center"/>
      <protection/>
    </xf>
    <xf numFmtId="3" fontId="10" fillId="0" borderId="38" xfId="20" applyNumberFormat="1" applyFont="1" applyBorder="1" applyAlignment="1">
      <alignment horizontal="right" vertical="center"/>
      <protection/>
    </xf>
    <xf numFmtId="3" fontId="10" fillId="0" borderId="39" xfId="20" applyNumberFormat="1" applyFont="1" applyBorder="1" applyAlignment="1">
      <alignment horizontal="right" vertical="center"/>
      <protection/>
    </xf>
    <xf numFmtId="3" fontId="10" fillId="0" borderId="40" xfId="20" applyNumberFormat="1" applyFont="1" applyBorder="1" applyAlignment="1">
      <alignment horizontal="right" vertical="center"/>
      <protection/>
    </xf>
    <xf numFmtId="0" fontId="4" fillId="2" borderId="23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3" fontId="10" fillId="0" borderId="10" xfId="20" applyNumberFormat="1" applyFont="1" applyBorder="1" applyAlignment="1">
      <alignment horizontal="right" vertical="center"/>
      <protection/>
    </xf>
    <xf numFmtId="0" fontId="4" fillId="2" borderId="24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9" fillId="0" borderId="42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0" xfId="0" applyFill="1" applyAlignment="1">
      <alignment/>
    </xf>
    <xf numFmtId="3" fontId="10" fillId="0" borderId="6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9" fillId="0" borderId="7" xfId="0" applyFont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10" fillId="0" borderId="19" xfId="0" applyNumberFormat="1" applyFont="1" applyFill="1" applyBorder="1" applyAlignment="1" quotePrefix="1">
      <alignment horizontal="center"/>
    </xf>
    <xf numFmtId="3" fontId="10" fillId="0" borderId="7" xfId="0" applyNumberFormat="1" applyFont="1" applyFill="1" applyBorder="1" applyAlignment="1">
      <alignment/>
    </xf>
    <xf numFmtId="3" fontId="10" fillId="0" borderId="7" xfId="0" applyNumberFormat="1" applyFont="1" applyFill="1" applyBorder="1" applyAlignment="1" quotePrefix="1">
      <alignment horizontal="center"/>
    </xf>
    <xf numFmtId="3" fontId="10" fillId="0" borderId="10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vertical="center" wrapText="1"/>
    </xf>
    <xf numFmtId="10" fontId="10" fillId="0" borderId="7" xfId="0" applyNumberFormat="1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vertical="center" wrapText="1"/>
    </xf>
    <xf numFmtId="3" fontId="10" fillId="0" borderId="20" xfId="0" applyNumberFormat="1" applyFont="1" applyFill="1" applyBorder="1" applyAlignment="1">
      <alignment vertical="center" wrapText="1"/>
    </xf>
    <xf numFmtId="10" fontId="10" fillId="0" borderId="22" xfId="0" applyNumberFormat="1" applyFont="1" applyFill="1" applyBorder="1" applyAlignment="1">
      <alignment vertical="center" wrapText="1"/>
    </xf>
    <xf numFmtId="10" fontId="10" fillId="0" borderId="43" xfId="0" applyNumberFormat="1" applyFont="1" applyFill="1" applyBorder="1" applyAlignment="1">
      <alignment vertical="center" wrapText="1"/>
    </xf>
    <xf numFmtId="3" fontId="10" fillId="0" borderId="44" xfId="0" applyNumberFormat="1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/>
    </xf>
    <xf numFmtId="3" fontId="10" fillId="0" borderId="6" xfId="0" applyNumberFormat="1" applyFont="1" applyFill="1" applyBorder="1" applyAlignment="1" quotePrefix="1">
      <alignment horizontal="center"/>
    </xf>
    <xf numFmtId="3" fontId="10" fillId="0" borderId="45" xfId="0" applyNumberFormat="1" applyFont="1" applyFill="1" applyBorder="1" applyAlignment="1" quotePrefix="1">
      <alignment horizontal="center"/>
    </xf>
    <xf numFmtId="3" fontId="10" fillId="0" borderId="43" xfId="0" applyNumberFormat="1" applyFont="1" applyFill="1" applyBorder="1" applyAlignment="1" quotePrefix="1">
      <alignment horizontal="center"/>
    </xf>
    <xf numFmtId="3" fontId="9" fillId="0" borderId="46" xfId="0" applyNumberFormat="1" applyFont="1" applyFill="1" applyBorder="1" applyAlignment="1">
      <alignment vertical="center" wrapText="1"/>
    </xf>
    <xf numFmtId="3" fontId="9" fillId="0" borderId="25" xfId="0" applyNumberFormat="1" applyFont="1" applyFill="1" applyBorder="1" applyAlignment="1">
      <alignment vertical="center" wrapText="1"/>
    </xf>
    <xf numFmtId="3" fontId="9" fillId="0" borderId="43" xfId="0" applyNumberFormat="1" applyFont="1" applyFill="1" applyBorder="1" applyAlignment="1">
      <alignment vertical="center" wrapText="1"/>
    </xf>
    <xf numFmtId="3" fontId="9" fillId="0" borderId="21" xfId="0" applyNumberFormat="1" applyFont="1" applyFill="1" applyBorder="1" applyAlignment="1">
      <alignment vertical="center" wrapText="1"/>
    </xf>
    <xf numFmtId="3" fontId="0" fillId="0" borderId="38" xfId="0" applyNumberFormat="1" applyFont="1" applyFill="1" applyBorder="1" applyAlignment="1">
      <alignment/>
    </xf>
    <xf numFmtId="10" fontId="10" fillId="2" borderId="11" xfId="0" applyNumberFormat="1" applyFont="1" applyFill="1" applyBorder="1" applyAlignment="1">
      <alignment vertical="center" wrapText="1"/>
    </xf>
    <xf numFmtId="3" fontId="10" fillId="0" borderId="37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47" xfId="0" applyFont="1" applyFill="1" applyBorder="1" applyAlignment="1">
      <alignment/>
    </xf>
    <xf numFmtId="0" fontId="9" fillId="0" borderId="48" xfId="0" applyFont="1" applyBorder="1" applyAlignment="1">
      <alignment horizontal="left"/>
    </xf>
    <xf numFmtId="164" fontId="0" fillId="0" borderId="38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1" fillId="0" borderId="0" xfId="0" applyFont="1" applyFill="1" applyAlignment="1">
      <alignment horizontal="centerContinuous"/>
    </xf>
    <xf numFmtId="0" fontId="10" fillId="0" borderId="49" xfId="0" applyFont="1" applyBorder="1" applyAlignment="1">
      <alignment/>
    </xf>
    <xf numFmtId="0" fontId="4" fillId="0" borderId="38" xfId="0" applyFont="1" applyBorder="1" applyAlignment="1">
      <alignment/>
    </xf>
    <xf numFmtId="164" fontId="0" fillId="0" borderId="9" xfId="0" applyNumberFormat="1" applyFont="1" applyFill="1" applyBorder="1" applyAlignment="1">
      <alignment/>
    </xf>
    <xf numFmtId="0" fontId="10" fillId="2" borderId="50" xfId="20" applyFont="1" applyFill="1" applyBorder="1" applyAlignment="1">
      <alignment horizontal="center" vertical="center"/>
      <protection/>
    </xf>
    <xf numFmtId="0" fontId="10" fillId="2" borderId="51" xfId="20" applyFont="1" applyFill="1" applyBorder="1" applyAlignment="1">
      <alignment horizontal="center" vertical="center"/>
      <protection/>
    </xf>
    <xf numFmtId="0" fontId="10" fillId="2" borderId="52" xfId="20" applyFont="1" applyFill="1" applyBorder="1" applyAlignment="1">
      <alignment horizontal="center" vertical="center"/>
      <protection/>
    </xf>
    <xf numFmtId="0" fontId="10" fillId="2" borderId="37" xfId="20" applyFont="1" applyFill="1" applyBorder="1" applyAlignment="1">
      <alignment horizontal="left" vertical="center"/>
      <protection/>
    </xf>
    <xf numFmtId="0" fontId="9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3" fontId="3" fillId="2" borderId="37" xfId="0" applyNumberFormat="1" applyFont="1" applyFill="1" applyBorder="1" applyAlignment="1">
      <alignment horizontal="left" vertical="center"/>
    </xf>
    <xf numFmtId="3" fontId="3" fillId="2" borderId="54" xfId="0" applyNumberFormat="1" applyFont="1" applyFill="1" applyBorder="1" applyAlignment="1">
      <alignment horizontal="left" vertical="center"/>
    </xf>
    <xf numFmtId="3" fontId="3" fillId="2" borderId="55" xfId="0" applyNumberFormat="1" applyFont="1" applyFill="1" applyBorder="1" applyAlignment="1">
      <alignment horizontal="left" vertical="center"/>
    </xf>
    <xf numFmtId="3" fontId="10" fillId="2" borderId="16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/>
    </xf>
    <xf numFmtId="0" fontId="10" fillId="2" borderId="54" xfId="20" applyFont="1" applyFill="1" applyBorder="1" applyAlignment="1">
      <alignment horizontal="left" vertical="center"/>
      <protection/>
    </xf>
    <xf numFmtId="0" fontId="10" fillId="2" borderId="55" xfId="20" applyFont="1" applyFill="1" applyBorder="1" applyAlignment="1">
      <alignment horizontal="left" vertical="center"/>
      <protection/>
    </xf>
    <xf numFmtId="0" fontId="3" fillId="2" borderId="57" xfId="0" applyFont="1" applyFill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8" xfId="0" applyFont="1" applyBorder="1" applyAlignment="1">
      <alignment horizontal="left"/>
    </xf>
    <xf numFmtId="0" fontId="10" fillId="2" borderId="59" xfId="20" applyFont="1" applyFill="1" applyBorder="1" applyAlignment="1">
      <alignment horizontal="center" vertical="center" wrapText="1"/>
      <protection/>
    </xf>
    <xf numFmtId="0" fontId="9" fillId="0" borderId="60" xfId="0" applyFont="1" applyBorder="1" applyAlignment="1">
      <alignment wrapText="1"/>
    </xf>
    <xf numFmtId="0" fontId="9" fillId="0" borderId="46" xfId="0" applyFont="1" applyBorder="1" applyAlignment="1">
      <alignment wrapText="1"/>
    </xf>
    <xf numFmtId="0" fontId="10" fillId="2" borderId="30" xfId="20" applyFont="1" applyFill="1" applyBorder="1" applyAlignment="1">
      <alignment horizontal="center" vertical="center" wrapText="1"/>
      <protection/>
    </xf>
    <xf numFmtId="0" fontId="10" fillId="2" borderId="61" xfId="20" applyFont="1" applyFill="1" applyBorder="1" applyAlignment="1">
      <alignment horizontal="center" vertical="center" wrapText="1"/>
      <protection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57" xfId="0" applyFont="1" applyFill="1" applyBorder="1" applyAlignment="1">
      <alignment horizontal="center" vertical="center"/>
    </xf>
    <xf numFmtId="0" fontId="6" fillId="0" borderId="63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31" xfId="0" applyFont="1" applyBorder="1" applyAlignment="1">
      <alignment/>
    </xf>
    <xf numFmtId="0" fontId="10" fillId="2" borderId="64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13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left" vertical="center"/>
    </xf>
    <xf numFmtId="0" fontId="4" fillId="0" borderId="51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49" xfId="0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  <xf numFmtId="0" fontId="3" fillId="0" borderId="65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0" xfId="20" applyFont="1" applyFill="1" applyBorder="1" applyAlignment="1">
      <alignment horizontal="center" vertical="center"/>
      <protection/>
    </xf>
    <xf numFmtId="3" fontId="10" fillId="2" borderId="56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2" borderId="44" xfId="0" applyFont="1" applyFill="1" applyBorder="1" applyAlignment="1">
      <alignment horizontal="center"/>
    </xf>
    <xf numFmtId="0" fontId="10" fillId="2" borderId="6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62" xfId="0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164" fontId="3" fillId="0" borderId="3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/>
    </xf>
    <xf numFmtId="3" fontId="3" fillId="2" borderId="33" xfId="0" applyNumberFormat="1" applyFont="1" applyFill="1" applyBorder="1" applyAlignment="1">
      <alignment horizontal="left" vertical="center"/>
    </xf>
    <xf numFmtId="3" fontId="3" fillId="2" borderId="21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67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10" fillId="0" borderId="6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K Odpisový plán na rok 2002" xfId="20"/>
    <cellStyle name="Percent" xfId="21"/>
    <cellStyle name="Followed Hyperlink" xfId="22"/>
  </cellStyles>
  <dxfs count="3">
    <dxf>
      <font>
        <color rgb="FFFF0000"/>
      </font>
      <border/>
    </dxf>
    <dxf>
      <font>
        <color rgb="FF0000FF"/>
      </font>
      <fill>
        <patternFill patternType="solid">
          <bgColor rgb="FFFFCC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34.375" style="0" customWidth="1"/>
    <col min="2" max="7" width="9.75390625" style="2" customWidth="1"/>
    <col min="8" max="8" width="8.75390625" style="2" customWidth="1"/>
    <col min="9" max="9" width="9.375" style="0" customWidth="1"/>
    <col min="10" max="10" width="10.25390625" style="0" customWidth="1"/>
    <col min="15" max="15" width="9.75390625" style="0" customWidth="1"/>
  </cols>
  <sheetData>
    <row r="1" spans="1:12" ht="12.75">
      <c r="A1" s="88"/>
      <c r="L1" s="4" t="s">
        <v>99</v>
      </c>
    </row>
    <row r="2" ht="12.75">
      <c r="L2" s="4" t="s">
        <v>63</v>
      </c>
    </row>
    <row r="3" spans="1:14" ht="15.75">
      <c r="A3" s="164" t="s">
        <v>78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ht="14.25" customHeight="1" thickBot="1">
      <c r="A4" s="123"/>
      <c r="B4" s="1"/>
      <c r="C4" s="1"/>
      <c r="D4" s="1"/>
      <c r="E4" s="1"/>
      <c r="F4" s="1"/>
      <c r="G4" s="1"/>
      <c r="H4" s="1"/>
      <c r="N4" t="s">
        <v>27</v>
      </c>
    </row>
    <row r="5" spans="1:14" ht="20.25" customHeight="1" thickBot="1">
      <c r="A5" s="165" t="s">
        <v>56</v>
      </c>
      <c r="B5" s="170" t="s">
        <v>48</v>
      </c>
      <c r="C5" s="171"/>
      <c r="D5" s="171"/>
      <c r="E5" s="171"/>
      <c r="F5" s="171"/>
      <c r="G5" s="171" t="s">
        <v>27</v>
      </c>
      <c r="H5" s="171"/>
      <c r="I5" s="171"/>
      <c r="J5" s="172"/>
      <c r="K5" s="172"/>
      <c r="L5" s="172"/>
      <c r="M5" s="172"/>
      <c r="N5" s="173"/>
    </row>
    <row r="6" spans="1:14" ht="12.75">
      <c r="A6" s="166"/>
      <c r="B6" s="33" t="s">
        <v>64</v>
      </c>
      <c r="C6" s="34"/>
      <c r="D6" s="35"/>
      <c r="E6" s="33" t="s">
        <v>91</v>
      </c>
      <c r="F6" s="34"/>
      <c r="G6" s="35"/>
      <c r="H6" s="168" t="s">
        <v>65</v>
      </c>
      <c r="I6" s="169"/>
      <c r="J6" s="34" t="s">
        <v>92</v>
      </c>
      <c r="K6" s="57"/>
      <c r="L6" s="35"/>
      <c r="M6" s="168" t="s">
        <v>93</v>
      </c>
      <c r="N6" s="174"/>
    </row>
    <row r="7" spans="1:14" ht="12.75">
      <c r="A7" s="166"/>
      <c r="B7" s="36" t="s">
        <v>0</v>
      </c>
      <c r="C7" s="37" t="s">
        <v>28</v>
      </c>
      <c r="D7" s="38" t="s">
        <v>1</v>
      </c>
      <c r="E7" s="36" t="s">
        <v>0</v>
      </c>
      <c r="F7" s="37" t="s">
        <v>28</v>
      </c>
      <c r="G7" s="38" t="s">
        <v>1</v>
      </c>
      <c r="H7" s="59" t="s">
        <v>1</v>
      </c>
      <c r="I7" s="59" t="s">
        <v>2</v>
      </c>
      <c r="J7" s="58" t="s">
        <v>0</v>
      </c>
      <c r="K7" s="37" t="s">
        <v>28</v>
      </c>
      <c r="L7" s="38" t="s">
        <v>1</v>
      </c>
      <c r="M7" s="59" t="s">
        <v>1</v>
      </c>
      <c r="N7" s="38" t="s">
        <v>2</v>
      </c>
    </row>
    <row r="8" spans="1:14" ht="13.5" thickBot="1">
      <c r="A8" s="167"/>
      <c r="B8" s="39" t="s">
        <v>3</v>
      </c>
      <c r="C8" s="40" t="s">
        <v>3</v>
      </c>
      <c r="D8" s="41"/>
      <c r="E8" s="39" t="s">
        <v>3</v>
      </c>
      <c r="F8" s="40" t="s">
        <v>3</v>
      </c>
      <c r="G8" s="41"/>
      <c r="H8" s="61" t="s">
        <v>4</v>
      </c>
      <c r="I8" s="80" t="s">
        <v>5</v>
      </c>
      <c r="J8" s="60" t="s">
        <v>3</v>
      </c>
      <c r="K8" s="40" t="s">
        <v>3</v>
      </c>
      <c r="L8" s="41"/>
      <c r="M8" s="61" t="s">
        <v>4</v>
      </c>
      <c r="N8" s="41" t="s">
        <v>5</v>
      </c>
    </row>
    <row r="9" spans="1:14" ht="15" customHeight="1">
      <c r="A9" s="25" t="s">
        <v>66</v>
      </c>
      <c r="B9" s="42">
        <v>0</v>
      </c>
      <c r="C9" s="43">
        <v>0</v>
      </c>
      <c r="D9" s="44">
        <f aca="true" t="shared" si="0" ref="D9:D18">SUM(B9:C9)</f>
        <v>0</v>
      </c>
      <c r="E9" s="42">
        <v>0</v>
      </c>
      <c r="F9" s="43">
        <v>0</v>
      </c>
      <c r="G9" s="44">
        <f>SUM(E9:F9)</f>
        <v>0</v>
      </c>
      <c r="H9" s="99">
        <f>SUM(F9:G9)</f>
        <v>0</v>
      </c>
      <c r="I9" s="100">
        <f>IF(D9=0,0,+G9/D9)</f>
        <v>0</v>
      </c>
      <c r="J9" s="110">
        <v>0</v>
      </c>
      <c r="K9" s="111">
        <v>0</v>
      </c>
      <c r="L9" s="112">
        <f aca="true" t="shared" si="1" ref="L9:L18">SUM(J9:K9)</f>
        <v>0</v>
      </c>
      <c r="M9" s="99">
        <v>0</v>
      </c>
      <c r="N9" s="100">
        <f>IF(G9=0,0,+L9/G9)</f>
        <v>0</v>
      </c>
    </row>
    <row r="10" spans="1:14" ht="15" customHeight="1">
      <c r="A10" s="26" t="s">
        <v>67</v>
      </c>
      <c r="B10" s="45">
        <v>138</v>
      </c>
      <c r="C10" s="46">
        <v>0</v>
      </c>
      <c r="D10" s="44">
        <f t="shared" si="0"/>
        <v>138</v>
      </c>
      <c r="E10" s="45">
        <v>190</v>
      </c>
      <c r="F10" s="46">
        <v>0</v>
      </c>
      <c r="G10" s="44">
        <f aca="true" t="shared" si="2" ref="G10:G18">SUM(E10:F10)</f>
        <v>190</v>
      </c>
      <c r="H10" s="101">
        <f aca="true" t="shared" si="3" ref="H10:H38">+G10-D10</f>
        <v>52</v>
      </c>
      <c r="I10" s="100">
        <f>IF(D10=0,0,+G10/D10)</f>
        <v>1.3768115942028984</v>
      </c>
      <c r="J10" s="63">
        <v>1150</v>
      </c>
      <c r="K10" s="64">
        <v>0</v>
      </c>
      <c r="L10" s="112">
        <f t="shared" si="1"/>
        <v>1150</v>
      </c>
      <c r="M10" s="101">
        <f aca="true" t="shared" si="4" ref="M10:M38">+L10-G10</f>
        <v>960</v>
      </c>
      <c r="N10" s="100">
        <f>IF(G10=0,0,+L10/G10)</f>
        <v>6.052631578947368</v>
      </c>
    </row>
    <row r="11" spans="1:14" ht="15" customHeight="1">
      <c r="A11" s="26" t="s">
        <v>68</v>
      </c>
      <c r="B11" s="45">
        <v>0</v>
      </c>
      <c r="C11" s="46">
        <v>0</v>
      </c>
      <c r="D11" s="44">
        <f t="shared" si="0"/>
        <v>0</v>
      </c>
      <c r="E11" s="45">
        <v>0</v>
      </c>
      <c r="F11" s="46">
        <v>0</v>
      </c>
      <c r="G11" s="44">
        <f t="shared" si="2"/>
        <v>0</v>
      </c>
      <c r="H11" s="101"/>
      <c r="I11" s="100"/>
      <c r="J11" s="63"/>
      <c r="K11" s="64"/>
      <c r="L11" s="112"/>
      <c r="M11" s="101"/>
      <c r="N11" s="100">
        <f>IF(G11=0,0,+L11/G11)</f>
        <v>0</v>
      </c>
    </row>
    <row r="12" spans="1:14" ht="15" customHeight="1">
      <c r="A12" s="26" t="s">
        <v>69</v>
      </c>
      <c r="B12" s="45">
        <v>0</v>
      </c>
      <c r="C12" s="46">
        <v>0</v>
      </c>
      <c r="D12" s="44">
        <f t="shared" si="0"/>
        <v>0</v>
      </c>
      <c r="E12" s="45">
        <v>0</v>
      </c>
      <c r="F12" s="46">
        <v>0</v>
      </c>
      <c r="G12" s="44">
        <f t="shared" si="2"/>
        <v>0</v>
      </c>
      <c r="H12" s="101">
        <f t="shared" si="3"/>
        <v>0</v>
      </c>
      <c r="I12" s="100">
        <f aca="true" t="shared" si="5" ref="I12:I38">IF(D12=0,0,+G12/D12)</f>
        <v>0</v>
      </c>
      <c r="J12" s="63">
        <v>0</v>
      </c>
      <c r="K12" s="64">
        <v>0</v>
      </c>
      <c r="L12" s="112">
        <f t="shared" si="1"/>
        <v>0</v>
      </c>
      <c r="M12" s="101">
        <f t="shared" si="4"/>
        <v>0</v>
      </c>
      <c r="N12" s="100">
        <f aca="true" t="shared" si="6" ref="N12:N38">IF(G12=0,0,+L12/G12)</f>
        <v>0</v>
      </c>
    </row>
    <row r="13" spans="1:14" ht="15" customHeight="1">
      <c r="A13" s="26" t="s">
        <v>6</v>
      </c>
      <c r="B13" s="45">
        <v>0</v>
      </c>
      <c r="C13" s="46">
        <v>0</v>
      </c>
      <c r="D13" s="44">
        <f t="shared" si="0"/>
        <v>0</v>
      </c>
      <c r="E13" s="45">
        <v>0</v>
      </c>
      <c r="F13" s="46">
        <v>0</v>
      </c>
      <c r="G13" s="44">
        <f t="shared" si="2"/>
        <v>0</v>
      </c>
      <c r="H13" s="101">
        <f t="shared" si="3"/>
        <v>0</v>
      </c>
      <c r="I13" s="100">
        <f t="shared" si="5"/>
        <v>0</v>
      </c>
      <c r="J13" s="63">
        <v>0</v>
      </c>
      <c r="K13" s="64">
        <v>0</v>
      </c>
      <c r="L13" s="112">
        <f t="shared" si="1"/>
        <v>0</v>
      </c>
      <c r="M13" s="101">
        <f t="shared" si="4"/>
        <v>0</v>
      </c>
      <c r="N13" s="100">
        <f t="shared" si="6"/>
        <v>0</v>
      </c>
    </row>
    <row r="14" spans="1:14" ht="15" customHeight="1">
      <c r="A14" s="26" t="s">
        <v>7</v>
      </c>
      <c r="B14" s="45">
        <v>0</v>
      </c>
      <c r="C14" s="46">
        <v>0</v>
      </c>
      <c r="D14" s="44">
        <f t="shared" si="0"/>
        <v>0</v>
      </c>
      <c r="E14" s="45">
        <v>0</v>
      </c>
      <c r="F14" s="46">
        <v>0</v>
      </c>
      <c r="G14" s="44">
        <f t="shared" si="2"/>
        <v>0</v>
      </c>
      <c r="H14" s="101">
        <f t="shared" si="3"/>
        <v>0</v>
      </c>
      <c r="I14" s="100">
        <f t="shared" si="5"/>
        <v>0</v>
      </c>
      <c r="J14" s="63">
        <v>0</v>
      </c>
      <c r="K14" s="64">
        <v>0</v>
      </c>
      <c r="L14" s="112">
        <f t="shared" si="1"/>
        <v>0</v>
      </c>
      <c r="M14" s="101">
        <f t="shared" si="4"/>
        <v>0</v>
      </c>
      <c r="N14" s="100">
        <f t="shared" si="6"/>
        <v>0</v>
      </c>
    </row>
    <row r="15" spans="1:14" ht="24">
      <c r="A15" s="26" t="s">
        <v>71</v>
      </c>
      <c r="B15" s="45">
        <v>0</v>
      </c>
      <c r="C15" s="46">
        <v>0</v>
      </c>
      <c r="D15" s="44">
        <f>SUM(B15:C15)</f>
        <v>0</v>
      </c>
      <c r="E15" s="45">
        <v>0</v>
      </c>
      <c r="F15" s="46">
        <v>0</v>
      </c>
      <c r="G15" s="44">
        <f>SUM(E15:F15)</f>
        <v>0</v>
      </c>
      <c r="H15" s="101">
        <f>+G15-D15</f>
        <v>0</v>
      </c>
      <c r="I15" s="100">
        <f>IF(D15=0,0,+G15/D15)</f>
        <v>0</v>
      </c>
      <c r="J15" s="63">
        <v>0</v>
      </c>
      <c r="K15" s="64">
        <v>0</v>
      </c>
      <c r="L15" s="112">
        <f>SUM(J15:K15)</f>
        <v>0</v>
      </c>
      <c r="M15" s="101">
        <f>+L15-G15</f>
        <v>0</v>
      </c>
      <c r="N15" s="100">
        <f>IF(G15=0,0,+L15/G15)</f>
        <v>0</v>
      </c>
    </row>
    <row r="16" spans="1:14" ht="15" customHeight="1">
      <c r="A16" s="26" t="s">
        <v>70</v>
      </c>
      <c r="B16" s="45">
        <v>0</v>
      </c>
      <c r="C16" s="46">
        <v>0</v>
      </c>
      <c r="D16" s="44">
        <f t="shared" si="0"/>
        <v>0</v>
      </c>
      <c r="E16" s="45">
        <v>0</v>
      </c>
      <c r="F16" s="46">
        <v>0</v>
      </c>
      <c r="G16" s="44">
        <f t="shared" si="2"/>
        <v>0</v>
      </c>
      <c r="H16" s="101">
        <f t="shared" si="3"/>
        <v>0</v>
      </c>
      <c r="I16" s="100">
        <f t="shared" si="5"/>
        <v>0</v>
      </c>
      <c r="J16" s="63">
        <v>0</v>
      </c>
      <c r="K16" s="64">
        <v>0</v>
      </c>
      <c r="L16" s="112">
        <f t="shared" si="1"/>
        <v>0</v>
      </c>
      <c r="M16" s="101">
        <f t="shared" si="4"/>
        <v>0</v>
      </c>
      <c r="N16" s="100">
        <f t="shared" si="6"/>
        <v>0</v>
      </c>
    </row>
    <row r="17" spans="1:14" ht="15" customHeight="1">
      <c r="A17" s="120" t="s">
        <v>96</v>
      </c>
      <c r="B17" s="47">
        <v>0</v>
      </c>
      <c r="C17" s="48">
        <v>0</v>
      </c>
      <c r="D17" s="44">
        <f t="shared" si="0"/>
        <v>0</v>
      </c>
      <c r="E17" s="47">
        <v>0</v>
      </c>
      <c r="F17" s="48">
        <v>0</v>
      </c>
      <c r="G17" s="44">
        <f t="shared" si="2"/>
        <v>0</v>
      </c>
      <c r="H17" s="101">
        <f t="shared" si="3"/>
        <v>0</v>
      </c>
      <c r="I17" s="100">
        <f t="shared" si="5"/>
        <v>0</v>
      </c>
      <c r="J17" s="62">
        <v>0</v>
      </c>
      <c r="K17" s="113">
        <v>0</v>
      </c>
      <c r="L17" s="112">
        <f t="shared" si="1"/>
        <v>0</v>
      </c>
      <c r="M17" s="101">
        <f t="shared" si="4"/>
        <v>0</v>
      </c>
      <c r="N17" s="100">
        <f t="shared" si="6"/>
        <v>0</v>
      </c>
    </row>
    <row r="18" spans="1:14" ht="26.25" customHeight="1" thickBot="1">
      <c r="A18" s="27" t="s">
        <v>95</v>
      </c>
      <c r="B18" s="47">
        <v>5539</v>
      </c>
      <c r="C18" s="48">
        <v>0</v>
      </c>
      <c r="D18" s="44">
        <f t="shared" si="0"/>
        <v>5539</v>
      </c>
      <c r="E18" s="47">
        <v>5247</v>
      </c>
      <c r="F18" s="48">
        <v>0</v>
      </c>
      <c r="G18" s="44">
        <f t="shared" si="2"/>
        <v>5247</v>
      </c>
      <c r="H18" s="102">
        <f t="shared" si="3"/>
        <v>-292</v>
      </c>
      <c r="I18" s="100">
        <f t="shared" si="5"/>
        <v>0.9472829030510923</v>
      </c>
      <c r="J18" s="62">
        <v>6569</v>
      </c>
      <c r="K18" s="113"/>
      <c r="L18" s="112">
        <f t="shared" si="1"/>
        <v>6569</v>
      </c>
      <c r="M18" s="102">
        <f t="shared" si="4"/>
        <v>1322</v>
      </c>
      <c r="N18" s="103">
        <f t="shared" si="6"/>
        <v>1.251953497236516</v>
      </c>
    </row>
    <row r="19" spans="1:14" ht="15" customHeight="1" thickBot="1">
      <c r="A19" s="31" t="s">
        <v>8</v>
      </c>
      <c r="B19" s="49">
        <f aca="true" t="shared" si="7" ref="B19:G19">SUM(B9+B10+B12+B13+B14+B18)</f>
        <v>5677</v>
      </c>
      <c r="C19" s="50">
        <f t="shared" si="7"/>
        <v>0</v>
      </c>
      <c r="D19" s="51">
        <f t="shared" si="7"/>
        <v>5677</v>
      </c>
      <c r="E19" s="49">
        <f t="shared" si="7"/>
        <v>5437</v>
      </c>
      <c r="F19" s="50">
        <f t="shared" si="7"/>
        <v>0</v>
      </c>
      <c r="G19" s="51">
        <f t="shared" si="7"/>
        <v>5437</v>
      </c>
      <c r="H19" s="49">
        <f t="shared" si="3"/>
        <v>-240</v>
      </c>
      <c r="I19" s="115">
        <v>0</v>
      </c>
      <c r="J19" s="50">
        <f>SUM(J9+J10+J12+J13+J14+J18)</f>
        <v>7719</v>
      </c>
      <c r="K19" s="50">
        <f>SUM(K9+K10+K12+K13+K14+K18)</f>
        <v>0</v>
      </c>
      <c r="L19" s="51">
        <f>SUM(L9+L10+L12+L13+L14+L18)</f>
        <v>7719</v>
      </c>
      <c r="M19" s="49">
        <f t="shared" si="4"/>
        <v>2282</v>
      </c>
      <c r="N19" s="115">
        <f t="shared" si="6"/>
        <v>1.41971675556373</v>
      </c>
    </row>
    <row r="20" spans="1:14" ht="15" customHeight="1">
      <c r="A20" s="28" t="s">
        <v>9</v>
      </c>
      <c r="B20" s="42">
        <v>545</v>
      </c>
      <c r="C20" s="43">
        <v>0</v>
      </c>
      <c r="D20" s="44">
        <f aca="true" t="shared" si="8" ref="D20:D37">SUM(B20:C20)</f>
        <v>545</v>
      </c>
      <c r="E20" s="42">
        <v>283</v>
      </c>
      <c r="F20" s="43">
        <v>0</v>
      </c>
      <c r="G20" s="44">
        <f aca="true" t="shared" si="9" ref="G20:G37">SUM(E20:F20)</f>
        <v>283</v>
      </c>
      <c r="H20" s="99">
        <f t="shared" si="3"/>
        <v>-262</v>
      </c>
      <c r="I20" s="100">
        <f t="shared" si="5"/>
        <v>0.5192660550458715</v>
      </c>
      <c r="J20" s="110">
        <v>360</v>
      </c>
      <c r="K20" s="111">
        <v>0</v>
      </c>
      <c r="L20" s="112">
        <f aca="true" t="shared" si="10" ref="L20:L37">SUM(J20:K20)</f>
        <v>360</v>
      </c>
      <c r="M20" s="99">
        <f t="shared" si="4"/>
        <v>77</v>
      </c>
      <c r="N20" s="104">
        <f t="shared" si="6"/>
        <v>1.2720848056537102</v>
      </c>
    </row>
    <row r="21" spans="1:14" ht="24">
      <c r="A21" s="26" t="s">
        <v>10</v>
      </c>
      <c r="B21" s="42">
        <v>226</v>
      </c>
      <c r="C21" s="43">
        <v>0</v>
      </c>
      <c r="D21" s="44">
        <f t="shared" si="8"/>
        <v>226</v>
      </c>
      <c r="E21" s="42">
        <v>22</v>
      </c>
      <c r="F21" s="43">
        <v>0</v>
      </c>
      <c r="G21" s="44">
        <f t="shared" si="9"/>
        <v>22</v>
      </c>
      <c r="H21" s="101">
        <f t="shared" si="3"/>
        <v>-204</v>
      </c>
      <c r="I21" s="100">
        <f t="shared" si="5"/>
        <v>0.09734513274336283</v>
      </c>
      <c r="J21" s="110">
        <v>40</v>
      </c>
      <c r="K21" s="111">
        <v>0</v>
      </c>
      <c r="L21" s="112">
        <f t="shared" si="10"/>
        <v>40</v>
      </c>
      <c r="M21" s="99">
        <f t="shared" si="4"/>
        <v>18</v>
      </c>
      <c r="N21" s="100">
        <f t="shared" si="6"/>
        <v>1.8181818181818181</v>
      </c>
    </row>
    <row r="22" spans="1:14" ht="15" customHeight="1">
      <c r="A22" s="26" t="s">
        <v>11</v>
      </c>
      <c r="B22" s="45">
        <v>322</v>
      </c>
      <c r="C22" s="46">
        <v>0</v>
      </c>
      <c r="D22" s="44">
        <f t="shared" si="8"/>
        <v>322</v>
      </c>
      <c r="E22" s="45">
        <v>400</v>
      </c>
      <c r="F22" s="46">
        <v>0</v>
      </c>
      <c r="G22" s="44">
        <f t="shared" si="9"/>
        <v>400</v>
      </c>
      <c r="H22" s="101">
        <f t="shared" si="3"/>
        <v>78</v>
      </c>
      <c r="I22" s="100">
        <f t="shared" si="5"/>
        <v>1.2422360248447204</v>
      </c>
      <c r="J22" s="83">
        <v>654</v>
      </c>
      <c r="K22" s="111">
        <v>0</v>
      </c>
      <c r="L22" s="112">
        <f t="shared" si="10"/>
        <v>654</v>
      </c>
      <c r="M22" s="99">
        <f t="shared" si="4"/>
        <v>254</v>
      </c>
      <c r="N22" s="100">
        <f t="shared" si="6"/>
        <v>1.635</v>
      </c>
    </row>
    <row r="23" spans="1:14" ht="24">
      <c r="A23" s="26" t="s">
        <v>72</v>
      </c>
      <c r="B23" s="45">
        <v>0</v>
      </c>
      <c r="C23" s="46">
        <v>0</v>
      </c>
      <c r="D23" s="44">
        <f t="shared" si="8"/>
        <v>0</v>
      </c>
      <c r="E23" s="45">
        <v>0</v>
      </c>
      <c r="F23" s="46">
        <v>0</v>
      </c>
      <c r="G23" s="44">
        <f t="shared" si="9"/>
        <v>0</v>
      </c>
      <c r="H23" s="101">
        <f t="shared" si="3"/>
        <v>0</v>
      </c>
      <c r="I23" s="100">
        <f t="shared" si="5"/>
        <v>0</v>
      </c>
      <c r="J23" s="63">
        <v>0</v>
      </c>
      <c r="K23" s="111">
        <v>0</v>
      </c>
      <c r="L23" s="112">
        <f t="shared" si="10"/>
        <v>0</v>
      </c>
      <c r="M23" s="99">
        <f t="shared" si="4"/>
        <v>0</v>
      </c>
      <c r="N23" s="100">
        <f t="shared" si="6"/>
        <v>0</v>
      </c>
    </row>
    <row r="24" spans="1:14" ht="15" customHeight="1">
      <c r="A24" s="26" t="s">
        <v>12</v>
      </c>
      <c r="B24" s="45">
        <v>0</v>
      </c>
      <c r="C24" s="46">
        <v>0</v>
      </c>
      <c r="D24" s="44">
        <f t="shared" si="8"/>
        <v>0</v>
      </c>
      <c r="E24" s="45">
        <v>0</v>
      </c>
      <c r="F24" s="46">
        <v>0</v>
      </c>
      <c r="G24" s="44">
        <f t="shared" si="9"/>
        <v>0</v>
      </c>
      <c r="H24" s="101">
        <f t="shared" si="3"/>
        <v>0</v>
      </c>
      <c r="I24" s="100">
        <f t="shared" si="5"/>
        <v>0</v>
      </c>
      <c r="J24" s="63">
        <v>0</v>
      </c>
      <c r="K24" s="111">
        <v>0</v>
      </c>
      <c r="L24" s="112">
        <f t="shared" si="10"/>
        <v>0</v>
      </c>
      <c r="M24" s="99">
        <f t="shared" si="4"/>
        <v>0</v>
      </c>
      <c r="N24" s="100">
        <f t="shared" si="6"/>
        <v>0</v>
      </c>
    </row>
    <row r="25" spans="1:14" ht="15" customHeight="1">
      <c r="A25" s="26" t="s">
        <v>13</v>
      </c>
      <c r="B25" s="52">
        <v>979</v>
      </c>
      <c r="C25" s="46">
        <v>0</v>
      </c>
      <c r="D25" s="44">
        <f t="shared" si="8"/>
        <v>979</v>
      </c>
      <c r="E25" s="52">
        <v>786</v>
      </c>
      <c r="F25" s="46">
        <v>0</v>
      </c>
      <c r="G25" s="44">
        <f t="shared" si="9"/>
        <v>786</v>
      </c>
      <c r="H25" s="101">
        <f t="shared" si="3"/>
        <v>-193</v>
      </c>
      <c r="I25" s="100">
        <f t="shared" si="5"/>
        <v>0.8028600612870276</v>
      </c>
      <c r="J25" s="63">
        <v>925</v>
      </c>
      <c r="K25" s="111">
        <v>0</v>
      </c>
      <c r="L25" s="112">
        <f t="shared" si="10"/>
        <v>925</v>
      </c>
      <c r="M25" s="99">
        <f t="shared" si="4"/>
        <v>139</v>
      </c>
      <c r="N25" s="100">
        <f t="shared" si="6"/>
        <v>1.1768447837150127</v>
      </c>
    </row>
    <row r="26" spans="1:14" ht="12.75">
      <c r="A26" s="26" t="s">
        <v>14</v>
      </c>
      <c r="B26" s="45">
        <v>32</v>
      </c>
      <c r="C26" s="46">
        <v>0</v>
      </c>
      <c r="D26" s="44">
        <f t="shared" si="8"/>
        <v>32</v>
      </c>
      <c r="E26" s="45">
        <v>46</v>
      </c>
      <c r="F26" s="46">
        <v>0</v>
      </c>
      <c r="G26" s="44">
        <f t="shared" si="9"/>
        <v>46</v>
      </c>
      <c r="H26" s="101">
        <f t="shared" si="3"/>
        <v>14</v>
      </c>
      <c r="I26" s="100">
        <f t="shared" si="5"/>
        <v>1.4375</v>
      </c>
      <c r="J26" s="63">
        <v>140</v>
      </c>
      <c r="K26" s="111">
        <v>0</v>
      </c>
      <c r="L26" s="112">
        <f t="shared" si="10"/>
        <v>140</v>
      </c>
      <c r="M26" s="99">
        <f t="shared" si="4"/>
        <v>94</v>
      </c>
      <c r="N26" s="100">
        <f t="shared" si="6"/>
        <v>3.0434782608695654</v>
      </c>
    </row>
    <row r="27" spans="1:14" ht="15" customHeight="1">
      <c r="A27" s="26" t="s">
        <v>15</v>
      </c>
      <c r="B27" s="45">
        <v>920</v>
      </c>
      <c r="C27" s="46">
        <v>0</v>
      </c>
      <c r="D27" s="44">
        <f t="shared" si="8"/>
        <v>920</v>
      </c>
      <c r="E27" s="45">
        <v>732</v>
      </c>
      <c r="F27" s="46">
        <v>0</v>
      </c>
      <c r="G27" s="44">
        <f t="shared" si="9"/>
        <v>732</v>
      </c>
      <c r="H27" s="101">
        <f t="shared" si="3"/>
        <v>-188</v>
      </c>
      <c r="I27" s="100">
        <f t="shared" si="5"/>
        <v>0.7956521739130434</v>
      </c>
      <c r="J27" s="63">
        <v>762</v>
      </c>
      <c r="K27" s="111">
        <v>0</v>
      </c>
      <c r="L27" s="112">
        <f t="shared" si="10"/>
        <v>762</v>
      </c>
      <c r="M27" s="99">
        <f t="shared" si="4"/>
        <v>30</v>
      </c>
      <c r="N27" s="100">
        <f t="shared" si="6"/>
        <v>1.040983606557377</v>
      </c>
    </row>
    <row r="28" spans="1:14" ht="15" customHeight="1">
      <c r="A28" s="29" t="s">
        <v>16</v>
      </c>
      <c r="B28" s="52">
        <v>3628</v>
      </c>
      <c r="C28" s="46">
        <v>0</v>
      </c>
      <c r="D28" s="44">
        <f t="shared" si="8"/>
        <v>3628</v>
      </c>
      <c r="E28" s="52">
        <v>3702</v>
      </c>
      <c r="F28" s="46">
        <v>0</v>
      </c>
      <c r="G28" s="44">
        <f t="shared" si="9"/>
        <v>3702</v>
      </c>
      <c r="H28" s="101">
        <f t="shared" si="3"/>
        <v>74</v>
      </c>
      <c r="I28" s="100">
        <f t="shared" si="5"/>
        <v>1.0203969128996693</v>
      </c>
      <c r="J28" s="63">
        <v>5411</v>
      </c>
      <c r="K28" s="111">
        <v>0</v>
      </c>
      <c r="L28" s="112">
        <f t="shared" si="10"/>
        <v>5411</v>
      </c>
      <c r="M28" s="99">
        <f t="shared" si="4"/>
        <v>1709</v>
      </c>
      <c r="N28" s="100">
        <f t="shared" si="6"/>
        <v>1.4616423554835225</v>
      </c>
    </row>
    <row r="29" spans="1:14" ht="15" customHeight="1">
      <c r="A29" s="26" t="s">
        <v>17</v>
      </c>
      <c r="B29" s="45">
        <v>2704</v>
      </c>
      <c r="C29" s="46">
        <v>0</v>
      </c>
      <c r="D29" s="44">
        <f t="shared" si="8"/>
        <v>2704</v>
      </c>
      <c r="E29" s="45">
        <v>2756</v>
      </c>
      <c r="F29" s="46">
        <v>0</v>
      </c>
      <c r="G29" s="44">
        <f t="shared" si="9"/>
        <v>2756</v>
      </c>
      <c r="H29" s="101">
        <f t="shared" si="3"/>
        <v>52</v>
      </c>
      <c r="I29" s="100">
        <f t="shared" si="5"/>
        <v>1.0192307692307692</v>
      </c>
      <c r="J29" s="83">
        <v>4035</v>
      </c>
      <c r="K29" s="111">
        <v>0</v>
      </c>
      <c r="L29" s="112">
        <f t="shared" si="10"/>
        <v>4035</v>
      </c>
      <c r="M29" s="99">
        <f t="shared" si="4"/>
        <v>1279</v>
      </c>
      <c r="N29" s="100">
        <f t="shared" si="6"/>
        <v>1.4640783744557329</v>
      </c>
    </row>
    <row r="30" spans="1:14" ht="15" customHeight="1">
      <c r="A30" s="29" t="s">
        <v>18</v>
      </c>
      <c r="B30" s="45">
        <v>2584</v>
      </c>
      <c r="C30" s="46">
        <v>0</v>
      </c>
      <c r="D30" s="44">
        <f t="shared" si="8"/>
        <v>2584</v>
      </c>
      <c r="E30" s="45">
        <v>2610</v>
      </c>
      <c r="F30" s="46">
        <v>0</v>
      </c>
      <c r="G30" s="44">
        <f t="shared" si="9"/>
        <v>2610</v>
      </c>
      <c r="H30" s="101">
        <f t="shared" si="3"/>
        <v>26</v>
      </c>
      <c r="I30" s="100">
        <f t="shared" si="5"/>
        <v>1.0100619195046439</v>
      </c>
      <c r="J30" s="83">
        <v>3735</v>
      </c>
      <c r="K30" s="111">
        <v>0</v>
      </c>
      <c r="L30" s="112">
        <f t="shared" si="10"/>
        <v>3735</v>
      </c>
      <c r="M30" s="99">
        <f t="shared" si="4"/>
        <v>1125</v>
      </c>
      <c r="N30" s="100">
        <f t="shared" si="6"/>
        <v>1.4310344827586208</v>
      </c>
    </row>
    <row r="31" spans="1:14" ht="15" customHeight="1">
      <c r="A31" s="26" t="s">
        <v>19</v>
      </c>
      <c r="B31" s="45">
        <v>120</v>
      </c>
      <c r="C31" s="46">
        <v>0</v>
      </c>
      <c r="D31" s="44">
        <f t="shared" si="8"/>
        <v>120</v>
      </c>
      <c r="E31" s="45">
        <v>146</v>
      </c>
      <c r="F31" s="46">
        <v>0</v>
      </c>
      <c r="G31" s="44">
        <f t="shared" si="9"/>
        <v>146</v>
      </c>
      <c r="H31" s="101">
        <f t="shared" si="3"/>
        <v>26</v>
      </c>
      <c r="I31" s="100">
        <f t="shared" si="5"/>
        <v>1.2166666666666666</v>
      </c>
      <c r="J31" s="83">
        <v>300</v>
      </c>
      <c r="K31" s="111">
        <v>0</v>
      </c>
      <c r="L31" s="112">
        <f t="shared" si="10"/>
        <v>300</v>
      </c>
      <c r="M31" s="99">
        <f t="shared" si="4"/>
        <v>154</v>
      </c>
      <c r="N31" s="100">
        <f t="shared" si="6"/>
        <v>2.0547945205479454</v>
      </c>
    </row>
    <row r="32" spans="1:14" ht="12.75">
      <c r="A32" s="26" t="s">
        <v>20</v>
      </c>
      <c r="B32" s="45">
        <v>924</v>
      </c>
      <c r="C32" s="46">
        <v>0</v>
      </c>
      <c r="D32" s="44">
        <f t="shared" si="8"/>
        <v>924</v>
      </c>
      <c r="E32" s="45">
        <v>946</v>
      </c>
      <c r="F32" s="46">
        <v>0</v>
      </c>
      <c r="G32" s="44">
        <f t="shared" si="9"/>
        <v>946</v>
      </c>
      <c r="H32" s="101">
        <f t="shared" si="3"/>
        <v>22</v>
      </c>
      <c r="I32" s="100">
        <f t="shared" si="5"/>
        <v>1.0238095238095237</v>
      </c>
      <c r="J32" s="83">
        <v>1376</v>
      </c>
      <c r="K32" s="111">
        <v>0</v>
      </c>
      <c r="L32" s="112">
        <f t="shared" si="10"/>
        <v>1376</v>
      </c>
      <c r="M32" s="99">
        <f t="shared" si="4"/>
        <v>430</v>
      </c>
      <c r="N32" s="100">
        <f t="shared" si="6"/>
        <v>1.4545454545454546</v>
      </c>
    </row>
    <row r="33" spans="1:14" ht="15" customHeight="1">
      <c r="A33" s="29" t="s">
        <v>21</v>
      </c>
      <c r="B33" s="45">
        <v>0</v>
      </c>
      <c r="C33" s="46">
        <v>0</v>
      </c>
      <c r="D33" s="44">
        <f t="shared" si="8"/>
        <v>0</v>
      </c>
      <c r="E33" s="45">
        <v>0</v>
      </c>
      <c r="F33" s="46">
        <v>0</v>
      </c>
      <c r="G33" s="44">
        <f t="shared" si="9"/>
        <v>0</v>
      </c>
      <c r="H33" s="101">
        <f t="shared" si="3"/>
        <v>0</v>
      </c>
      <c r="I33" s="100">
        <f t="shared" si="5"/>
        <v>0</v>
      </c>
      <c r="J33" s="63">
        <v>0</v>
      </c>
      <c r="K33" s="111">
        <v>0</v>
      </c>
      <c r="L33" s="112">
        <f t="shared" si="10"/>
        <v>0</v>
      </c>
      <c r="M33" s="99">
        <f t="shared" si="4"/>
        <v>0</v>
      </c>
      <c r="N33" s="100">
        <f t="shared" si="6"/>
        <v>0</v>
      </c>
    </row>
    <row r="34" spans="1:14" ht="15" customHeight="1">
      <c r="A34" s="29" t="s">
        <v>22</v>
      </c>
      <c r="B34" s="45">
        <v>14</v>
      </c>
      <c r="C34" s="46">
        <v>0</v>
      </c>
      <c r="D34" s="44">
        <f t="shared" si="8"/>
        <v>14</v>
      </c>
      <c r="E34" s="45">
        <v>15</v>
      </c>
      <c r="F34" s="46">
        <v>0</v>
      </c>
      <c r="G34" s="44">
        <f t="shared" si="9"/>
        <v>15</v>
      </c>
      <c r="H34" s="101">
        <f t="shared" si="3"/>
        <v>1</v>
      </c>
      <c r="I34" s="100">
        <f t="shared" si="5"/>
        <v>1.0714285714285714</v>
      </c>
      <c r="J34" s="63">
        <v>88</v>
      </c>
      <c r="K34" s="111">
        <v>0</v>
      </c>
      <c r="L34" s="112">
        <f t="shared" si="10"/>
        <v>88</v>
      </c>
      <c r="M34" s="99">
        <f t="shared" si="4"/>
        <v>73</v>
      </c>
      <c r="N34" s="100">
        <f t="shared" si="6"/>
        <v>5.866666666666666</v>
      </c>
    </row>
    <row r="35" spans="1:14" ht="24">
      <c r="A35" s="26" t="s">
        <v>73</v>
      </c>
      <c r="B35" s="45">
        <v>183</v>
      </c>
      <c r="C35" s="46">
        <v>0</v>
      </c>
      <c r="D35" s="44">
        <f t="shared" si="8"/>
        <v>183</v>
      </c>
      <c r="E35" s="45">
        <v>207</v>
      </c>
      <c r="F35" s="46">
        <v>0</v>
      </c>
      <c r="G35" s="44">
        <f t="shared" si="9"/>
        <v>207</v>
      </c>
      <c r="H35" s="101">
        <f t="shared" si="3"/>
        <v>24</v>
      </c>
      <c r="I35" s="100">
        <f t="shared" si="5"/>
        <v>1.1311475409836065</v>
      </c>
      <c r="J35" s="63">
        <v>281</v>
      </c>
      <c r="K35" s="111">
        <v>0</v>
      </c>
      <c r="L35" s="112">
        <f t="shared" si="10"/>
        <v>281</v>
      </c>
      <c r="M35" s="99">
        <f t="shared" si="4"/>
        <v>74</v>
      </c>
      <c r="N35" s="100">
        <f t="shared" si="6"/>
        <v>1.357487922705314</v>
      </c>
    </row>
    <row r="36" spans="1:15" ht="24">
      <c r="A36" s="26" t="s">
        <v>23</v>
      </c>
      <c r="B36" s="45">
        <v>183</v>
      </c>
      <c r="C36" s="46">
        <v>0</v>
      </c>
      <c r="D36" s="44">
        <f t="shared" si="8"/>
        <v>183</v>
      </c>
      <c r="E36" s="45">
        <v>207</v>
      </c>
      <c r="F36" s="46">
        <v>0</v>
      </c>
      <c r="G36" s="44">
        <f t="shared" si="9"/>
        <v>207</v>
      </c>
      <c r="H36" s="101">
        <f t="shared" si="3"/>
        <v>24</v>
      </c>
      <c r="I36" s="100">
        <f t="shared" si="5"/>
        <v>1.1311475409836065</v>
      </c>
      <c r="J36" s="63">
        <v>281</v>
      </c>
      <c r="K36" s="111">
        <v>0</v>
      </c>
      <c r="L36" s="112">
        <f t="shared" si="10"/>
        <v>281</v>
      </c>
      <c r="M36" s="99">
        <f t="shared" si="4"/>
        <v>74</v>
      </c>
      <c r="N36" s="100">
        <f t="shared" si="6"/>
        <v>1.357487922705314</v>
      </c>
      <c r="O36" s="122"/>
    </row>
    <row r="37" spans="1:14" ht="15" customHeight="1" thickBot="1">
      <c r="A37" s="30" t="s">
        <v>24</v>
      </c>
      <c r="B37" s="47">
        <v>0</v>
      </c>
      <c r="C37" s="48">
        <v>0</v>
      </c>
      <c r="D37" s="44">
        <f t="shared" si="8"/>
        <v>0</v>
      </c>
      <c r="E37" s="47">
        <v>0</v>
      </c>
      <c r="F37" s="48">
        <v>0</v>
      </c>
      <c r="G37" s="44">
        <f t="shared" si="9"/>
        <v>0</v>
      </c>
      <c r="H37" s="102">
        <f t="shared" si="3"/>
        <v>0</v>
      </c>
      <c r="I37" s="103">
        <f t="shared" si="5"/>
        <v>0</v>
      </c>
      <c r="J37" s="62">
        <v>0</v>
      </c>
      <c r="K37" s="111">
        <v>0</v>
      </c>
      <c r="L37" s="112">
        <f t="shared" si="10"/>
        <v>0</v>
      </c>
      <c r="M37" s="105">
        <f t="shared" si="4"/>
        <v>0</v>
      </c>
      <c r="N37" s="103">
        <f t="shared" si="6"/>
        <v>0</v>
      </c>
    </row>
    <row r="38" spans="1:14" ht="15" customHeight="1" thickBot="1">
      <c r="A38" s="31" t="s">
        <v>25</v>
      </c>
      <c r="B38" s="53">
        <f aca="true" t="shared" si="11" ref="B38:G38">SUM(B20+B22+B23+B24+B25+B28+B33+B34+B35+B37)</f>
        <v>5671</v>
      </c>
      <c r="C38" s="54">
        <f t="shared" si="11"/>
        <v>0</v>
      </c>
      <c r="D38" s="55">
        <f t="shared" si="11"/>
        <v>5671</v>
      </c>
      <c r="E38" s="49">
        <f t="shared" si="11"/>
        <v>5393</v>
      </c>
      <c r="F38" s="50">
        <f t="shared" si="11"/>
        <v>0</v>
      </c>
      <c r="G38" s="51">
        <f t="shared" si="11"/>
        <v>5393</v>
      </c>
      <c r="H38" s="49">
        <f t="shared" si="3"/>
        <v>-278</v>
      </c>
      <c r="I38" s="115">
        <f t="shared" si="5"/>
        <v>0.9509786633750661</v>
      </c>
      <c r="J38" s="50">
        <f>SUM(J20+J22+J23+J24+J25+J28+J33+J34+J35+J37)</f>
        <v>7719</v>
      </c>
      <c r="K38" s="50">
        <f>SUM(K20+K22+K23+K24+K25+K28+K33+K34+K35+K37)</f>
        <v>0</v>
      </c>
      <c r="L38" s="51">
        <f>SUM(L20+L22+L23+L24+L25+L28+L33+L34+L35+L37)</f>
        <v>7719</v>
      </c>
      <c r="M38" s="49">
        <f t="shared" si="4"/>
        <v>2326</v>
      </c>
      <c r="N38" s="115">
        <f t="shared" si="6"/>
        <v>1.4312998331170035</v>
      </c>
    </row>
    <row r="39" spans="1:14" ht="15" customHeight="1" thickBot="1">
      <c r="A39" s="31" t="s">
        <v>26</v>
      </c>
      <c r="B39" s="49">
        <f>B19-B38</f>
        <v>6</v>
      </c>
      <c r="C39" s="50">
        <f>C19-C38</f>
        <v>0</v>
      </c>
      <c r="D39" s="56">
        <f>SUM(B39:C39)</f>
        <v>6</v>
      </c>
      <c r="E39" s="49">
        <f>E19-E38</f>
        <v>44</v>
      </c>
      <c r="F39" s="50">
        <f>F19-F38</f>
        <v>0</v>
      </c>
      <c r="G39" s="56">
        <f>SUM(E39:F39)</f>
        <v>44</v>
      </c>
      <c r="H39" s="49">
        <f>+E39-B39</f>
        <v>38</v>
      </c>
      <c r="I39" s="115"/>
      <c r="J39" s="49">
        <f>J19-J38</f>
        <v>0</v>
      </c>
      <c r="K39" s="50">
        <f>K19-K38</f>
        <v>0</v>
      </c>
      <c r="L39" s="56">
        <f>SUM(J39:K39)</f>
        <v>0</v>
      </c>
      <c r="M39" s="49"/>
      <c r="N39" s="115"/>
    </row>
    <row r="40" spans="1:14" ht="24.75" thickBot="1">
      <c r="A40" s="31" t="s">
        <v>34</v>
      </c>
      <c r="B40" s="157">
        <v>0</v>
      </c>
      <c r="C40" s="158"/>
      <c r="D40" s="159"/>
      <c r="E40" s="141">
        <v>0</v>
      </c>
      <c r="F40" s="142"/>
      <c r="G40" s="143"/>
      <c r="H40" s="49"/>
      <c r="I40" s="115"/>
      <c r="J40" s="141">
        <v>0</v>
      </c>
      <c r="K40" s="162"/>
      <c r="L40" s="163"/>
      <c r="M40" s="49"/>
      <c r="N40" s="115"/>
    </row>
    <row r="41" spans="1:14" ht="21.75" customHeight="1" thickBot="1">
      <c r="A41" s="32" t="s">
        <v>42</v>
      </c>
      <c r="B41" s="191"/>
      <c r="C41" s="158"/>
      <c r="D41" s="158"/>
      <c r="E41" s="141">
        <f>+E40+F40</f>
        <v>0</v>
      </c>
      <c r="F41" s="142"/>
      <c r="G41" s="143"/>
      <c r="H41" s="118"/>
      <c r="I41" s="118"/>
      <c r="J41" s="118"/>
      <c r="K41" s="118"/>
      <c r="L41" s="118"/>
      <c r="M41" s="118"/>
      <c r="N41" s="118"/>
    </row>
    <row r="42" ht="14.25" customHeight="1">
      <c r="A42" s="2" t="s">
        <v>98</v>
      </c>
    </row>
    <row r="43" ht="14.25" customHeight="1">
      <c r="A43" s="2"/>
    </row>
    <row r="44" spans="1:10" ht="14.25" customHeight="1" thickBot="1">
      <c r="A44" s="90" t="s">
        <v>47</v>
      </c>
      <c r="B44" s="144" t="s">
        <v>88</v>
      </c>
      <c r="C44" s="144"/>
      <c r="D44" s="144"/>
      <c r="E44" s="144"/>
      <c r="F44" s="144"/>
      <c r="G44" s="144"/>
      <c r="H44" s="144"/>
      <c r="I44" s="144"/>
      <c r="J44" t="s">
        <v>27</v>
      </c>
    </row>
    <row r="45" spans="1:10" ht="14.25" customHeight="1">
      <c r="A45" s="150" t="s">
        <v>33</v>
      </c>
      <c r="B45" s="153" t="s">
        <v>89</v>
      </c>
      <c r="C45" s="127" t="s">
        <v>94</v>
      </c>
      <c r="D45" s="128"/>
      <c r="E45" s="128"/>
      <c r="F45" s="128"/>
      <c r="G45" s="128"/>
      <c r="H45" s="128"/>
      <c r="I45" s="129"/>
      <c r="J45" s="154" t="s">
        <v>90</v>
      </c>
    </row>
    <row r="46" spans="1:10" ht="14.25" customHeight="1">
      <c r="A46" s="151"/>
      <c r="B46" s="211"/>
      <c r="C46" s="190" t="s">
        <v>31</v>
      </c>
      <c r="D46" s="130" t="s">
        <v>32</v>
      </c>
      <c r="E46" s="145"/>
      <c r="F46" s="145"/>
      <c r="G46" s="145"/>
      <c r="H46" s="145"/>
      <c r="I46" s="146"/>
      <c r="J46" s="155"/>
    </row>
    <row r="47" spans="1:10" ht="14.25" customHeight="1">
      <c r="A47" s="152"/>
      <c r="B47" s="212"/>
      <c r="C47" s="131"/>
      <c r="D47" s="65">
        <v>1</v>
      </c>
      <c r="E47" s="65">
        <v>2</v>
      </c>
      <c r="F47" s="65">
        <v>3</v>
      </c>
      <c r="G47" s="65">
        <v>4</v>
      </c>
      <c r="H47" s="66">
        <v>5</v>
      </c>
      <c r="I47" s="66">
        <v>6</v>
      </c>
      <c r="J47" s="156"/>
    </row>
    <row r="48" spans="1:10" ht="14.25" customHeight="1" thickBot="1">
      <c r="A48" s="67">
        <v>9851</v>
      </c>
      <c r="B48" s="68">
        <v>4315</v>
      </c>
      <c r="C48" s="68">
        <v>281</v>
      </c>
      <c r="D48" s="69">
        <v>67</v>
      </c>
      <c r="E48" s="68">
        <v>158</v>
      </c>
      <c r="F48" s="68">
        <v>0</v>
      </c>
      <c r="G48" s="68">
        <v>0</v>
      </c>
      <c r="H48" s="70">
        <v>56</v>
      </c>
      <c r="I48" s="70">
        <v>0</v>
      </c>
      <c r="J48" s="81">
        <f>A48-B48-C48</f>
        <v>5255</v>
      </c>
    </row>
    <row r="49" spans="1:9" ht="14.25" customHeight="1">
      <c r="A49" s="17"/>
      <c r="B49" s="18"/>
      <c r="C49" s="18"/>
      <c r="D49" s="18"/>
      <c r="E49" s="18"/>
      <c r="F49" s="18"/>
      <c r="G49" s="18"/>
      <c r="H49" s="18"/>
      <c r="I49" s="18"/>
    </row>
    <row r="50" spans="1:9" ht="14.25" customHeight="1">
      <c r="A50" s="17"/>
      <c r="B50" s="18"/>
      <c r="C50" s="18"/>
      <c r="D50" s="18"/>
      <c r="E50" s="18"/>
      <c r="F50" s="18"/>
      <c r="G50" s="18"/>
      <c r="H50" s="18"/>
      <c r="I50" s="18"/>
    </row>
    <row r="51" spans="1:12" ht="14.25" customHeight="1" thickBot="1">
      <c r="A51" s="90"/>
      <c r="B51" s="144" t="s">
        <v>57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/>
    </row>
    <row r="52" spans="1:12" ht="22.5" customHeight="1">
      <c r="A52" s="147" t="s">
        <v>35</v>
      </c>
      <c r="B52" s="133" t="s">
        <v>83</v>
      </c>
      <c r="C52" s="135" t="s">
        <v>82</v>
      </c>
      <c r="D52" s="136"/>
      <c r="E52" s="136"/>
      <c r="F52" s="137"/>
      <c r="G52" s="133" t="s">
        <v>84</v>
      </c>
      <c r="H52" s="160" t="s">
        <v>43</v>
      </c>
      <c r="I52" s="161" t="s">
        <v>87</v>
      </c>
      <c r="J52" s="179"/>
      <c r="K52" s="179"/>
      <c r="L52" s="180"/>
    </row>
    <row r="53" spans="1:12" ht="23.25" thickBot="1">
      <c r="A53" s="148"/>
      <c r="B53" s="134"/>
      <c r="C53" s="71" t="s">
        <v>74</v>
      </c>
      <c r="D53" s="72" t="s">
        <v>36</v>
      </c>
      <c r="E53" s="72" t="s">
        <v>37</v>
      </c>
      <c r="F53" s="73" t="s">
        <v>75</v>
      </c>
      <c r="G53" s="134"/>
      <c r="H53" s="181"/>
      <c r="I53" s="71" t="s">
        <v>85</v>
      </c>
      <c r="J53" s="72" t="s">
        <v>36</v>
      </c>
      <c r="K53" s="72" t="s">
        <v>37</v>
      </c>
      <c r="L53" s="82" t="s">
        <v>86</v>
      </c>
    </row>
    <row r="54" spans="1:12" ht="14.25" customHeight="1">
      <c r="A54" s="7" t="s">
        <v>38</v>
      </c>
      <c r="B54" s="106">
        <f>SUM(B55:B58)</f>
        <v>591.29</v>
      </c>
      <c r="C54" s="107" t="s">
        <v>39</v>
      </c>
      <c r="D54" s="107" t="s">
        <v>39</v>
      </c>
      <c r="E54" s="107" t="s">
        <v>39</v>
      </c>
      <c r="F54" s="108" t="s">
        <v>39</v>
      </c>
      <c r="G54" s="106">
        <f>SUM(G55:G58)</f>
        <v>611.06</v>
      </c>
      <c r="H54" s="95" t="s">
        <v>39</v>
      </c>
      <c r="I54" s="107" t="s">
        <v>39</v>
      </c>
      <c r="J54" s="107" t="s">
        <v>39</v>
      </c>
      <c r="K54" s="107" t="s">
        <v>39</v>
      </c>
      <c r="L54" s="109" t="s">
        <v>39</v>
      </c>
    </row>
    <row r="55" spans="1:12" ht="14.25" customHeight="1">
      <c r="A55" s="8" t="s">
        <v>40</v>
      </c>
      <c r="B55" s="93">
        <v>45.47</v>
      </c>
      <c r="C55" s="89">
        <v>45.47</v>
      </c>
      <c r="D55" s="89">
        <v>2</v>
      </c>
      <c r="E55" s="89">
        <v>0</v>
      </c>
      <c r="F55" s="116">
        <f>+C55+D55-E55</f>
        <v>47.47</v>
      </c>
      <c r="G55" s="93">
        <v>47</v>
      </c>
      <c r="H55" s="96">
        <f>+G55-F55</f>
        <v>-0.46999999999999886</v>
      </c>
      <c r="I55" s="89">
        <v>218</v>
      </c>
      <c r="J55" s="89">
        <v>26</v>
      </c>
      <c r="K55" s="89">
        <v>99</v>
      </c>
      <c r="L55" s="96">
        <f>+I55+J55-K55</f>
        <v>145</v>
      </c>
    </row>
    <row r="56" spans="1:15" ht="14.25" customHeight="1">
      <c r="A56" s="8" t="s">
        <v>60</v>
      </c>
      <c r="B56" s="93">
        <v>90.9</v>
      </c>
      <c r="C56" s="89">
        <v>91</v>
      </c>
      <c r="D56" s="89">
        <v>5</v>
      </c>
      <c r="E56" s="89">
        <v>0</v>
      </c>
      <c r="F56" s="116">
        <f>+C56+D56-E56</f>
        <v>96</v>
      </c>
      <c r="G56" s="93">
        <v>95.92</v>
      </c>
      <c r="H56" s="96">
        <f>+G56-F56</f>
        <v>-0.0799999999999983</v>
      </c>
      <c r="I56" s="89">
        <v>681</v>
      </c>
      <c r="J56" s="89">
        <v>0</v>
      </c>
      <c r="K56" s="89">
        <v>0</v>
      </c>
      <c r="L56" s="96">
        <f>+I56+J56-K56</f>
        <v>681</v>
      </c>
      <c r="N56" s="2"/>
      <c r="O56" s="2"/>
    </row>
    <row r="57" spans="1:15" ht="14.25" customHeight="1">
      <c r="A57" s="8" t="s">
        <v>61</v>
      </c>
      <c r="B57" s="93">
        <v>68.57</v>
      </c>
      <c r="C57" s="89">
        <v>236.45</v>
      </c>
      <c r="D57" s="89">
        <v>207</v>
      </c>
      <c r="E57" s="89">
        <v>221</v>
      </c>
      <c r="F57" s="116">
        <f>+C57+D57-E57</f>
        <v>222.45</v>
      </c>
      <c r="G57" s="93">
        <v>90.26</v>
      </c>
      <c r="H57" s="96">
        <f>+G57-F57</f>
        <v>-132.19</v>
      </c>
      <c r="I57" s="89">
        <v>342</v>
      </c>
      <c r="J57" s="89">
        <v>281</v>
      </c>
      <c r="K57" s="89">
        <v>476</v>
      </c>
      <c r="L57" s="96">
        <f>+I57+J57-K57</f>
        <v>147</v>
      </c>
      <c r="N57" s="2"/>
      <c r="O57" s="2"/>
    </row>
    <row r="58" spans="1:12" ht="14.25" customHeight="1">
      <c r="A58" s="8" t="s">
        <v>62</v>
      </c>
      <c r="B58" s="93">
        <v>386.35</v>
      </c>
      <c r="C58" s="107" t="s">
        <v>39</v>
      </c>
      <c r="D58" s="107" t="s">
        <v>39</v>
      </c>
      <c r="E58" s="107" t="s">
        <v>39</v>
      </c>
      <c r="F58" s="108" t="s">
        <v>39</v>
      </c>
      <c r="G58" s="93">
        <v>377.88</v>
      </c>
      <c r="H58" s="97" t="s">
        <v>39</v>
      </c>
      <c r="I58" s="107" t="s">
        <v>39</v>
      </c>
      <c r="J58" s="107" t="s">
        <v>39</v>
      </c>
      <c r="K58" s="107" t="s">
        <v>39</v>
      </c>
      <c r="L58" s="109" t="s">
        <v>39</v>
      </c>
    </row>
    <row r="59" spans="1:12" ht="14.25" customHeight="1" thickBot="1">
      <c r="A59" s="9" t="s">
        <v>41</v>
      </c>
      <c r="B59" s="94">
        <v>54.6</v>
      </c>
      <c r="C59" s="85">
        <v>60.26</v>
      </c>
      <c r="D59" s="85">
        <v>52</v>
      </c>
      <c r="E59" s="85">
        <v>52</v>
      </c>
      <c r="F59" s="117">
        <f>+C59+D59-E59</f>
        <v>60.25999999999999</v>
      </c>
      <c r="G59" s="94">
        <v>55.09</v>
      </c>
      <c r="H59" s="98">
        <f>+G59-F59</f>
        <v>-5.1699999999999875</v>
      </c>
      <c r="I59" s="85">
        <v>136</v>
      </c>
      <c r="J59" s="85">
        <v>74</v>
      </c>
      <c r="K59" s="85">
        <v>74</v>
      </c>
      <c r="L59" s="98">
        <f>+I59+J59-K59</f>
        <v>136</v>
      </c>
    </row>
    <row r="60" spans="1:12" ht="14.25" customHeight="1">
      <c r="A60" s="84" t="s">
        <v>77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2"/>
    </row>
    <row r="61" spans="1:12" ht="14.25" customHeight="1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2"/>
    </row>
    <row r="62" ht="14.25" customHeight="1" thickBot="1">
      <c r="A62" s="90"/>
    </row>
    <row r="63" spans="1:12" ht="14.25" customHeight="1">
      <c r="A63" s="185" t="s">
        <v>80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1"/>
      <c r="L63" s="12"/>
    </row>
    <row r="64" spans="1:12" ht="14.25" customHeight="1">
      <c r="A64" s="202" t="s">
        <v>30</v>
      </c>
      <c r="B64" s="203"/>
      <c r="C64" s="203"/>
      <c r="D64" s="203"/>
      <c r="E64" s="203"/>
      <c r="F64" s="13" t="s">
        <v>29</v>
      </c>
      <c r="G64" s="138" t="s">
        <v>44</v>
      </c>
      <c r="H64" s="139"/>
      <c r="I64" s="139"/>
      <c r="J64" s="139"/>
      <c r="K64" s="140"/>
      <c r="L64" s="16" t="s">
        <v>29</v>
      </c>
    </row>
    <row r="65" spans="1:12" ht="14.25" customHeight="1">
      <c r="A65" s="176" t="s">
        <v>76</v>
      </c>
      <c r="B65" s="177"/>
      <c r="C65" s="177"/>
      <c r="D65" s="177"/>
      <c r="E65" s="178"/>
      <c r="F65" s="87">
        <v>370</v>
      </c>
      <c r="G65" s="175"/>
      <c r="H65" s="175"/>
      <c r="I65" s="175"/>
      <c r="J65" s="175"/>
      <c r="K65" s="175"/>
      <c r="L65" s="92"/>
    </row>
    <row r="66" spans="1:12" ht="14.25" customHeight="1" thickBot="1">
      <c r="A66" s="208" t="s">
        <v>97</v>
      </c>
      <c r="B66" s="209"/>
      <c r="C66" s="209"/>
      <c r="D66" s="209"/>
      <c r="E66" s="210"/>
      <c r="F66" s="125">
        <v>50</v>
      </c>
      <c r="G66" s="205"/>
      <c r="H66" s="206"/>
      <c r="I66" s="206"/>
      <c r="J66" s="206"/>
      <c r="K66" s="207"/>
      <c r="L66" s="86"/>
    </row>
    <row r="67" spans="1:12" ht="14.25" customHeight="1" thickBot="1">
      <c r="A67" s="183" t="s">
        <v>49</v>
      </c>
      <c r="B67" s="184"/>
      <c r="C67" s="184"/>
      <c r="D67" s="184"/>
      <c r="E67" s="201"/>
      <c r="F67" s="124">
        <f>SUM(F65:F66)</f>
        <v>420</v>
      </c>
      <c r="G67" s="149" t="s">
        <v>49</v>
      </c>
      <c r="H67" s="188"/>
      <c r="I67" s="188"/>
      <c r="J67" s="188"/>
      <c r="K67" s="188"/>
      <c r="L67" s="24">
        <f>SUM(L65)</f>
        <v>0</v>
      </c>
    </row>
    <row r="68" spans="1:6" ht="13.5" thickBot="1">
      <c r="A68" s="192" t="s">
        <v>59</v>
      </c>
      <c r="B68" s="193"/>
      <c r="C68" s="193"/>
      <c r="D68" s="193"/>
      <c r="E68" s="194"/>
      <c r="F68" s="119">
        <v>56</v>
      </c>
    </row>
    <row r="71" spans="2:9" ht="12.75">
      <c r="B71" s="132" t="s">
        <v>79</v>
      </c>
      <c r="C71" s="132"/>
      <c r="D71" s="132"/>
      <c r="E71" s="132"/>
      <c r="F71" s="132"/>
      <c r="G71" s="132"/>
      <c r="H71" s="132"/>
      <c r="I71" s="132"/>
    </row>
    <row r="72" spans="1:14" s="3" customFormat="1" ht="13.5" customHeight="1" thickBot="1">
      <c r="A72"/>
      <c r="B72" s="90"/>
      <c r="C72" s="2"/>
      <c r="D72" s="2"/>
      <c r="E72" s="2"/>
      <c r="F72" s="2"/>
      <c r="G72" s="2"/>
      <c r="H72" s="2"/>
      <c r="I72"/>
      <c r="J72"/>
      <c r="K72"/>
      <c r="L72"/>
      <c r="M72"/>
      <c r="N72"/>
    </row>
    <row r="73" spans="2:9" ht="13.5" thickBot="1">
      <c r="B73" s="19" t="s">
        <v>50</v>
      </c>
      <c r="C73" s="20"/>
      <c r="D73" s="21"/>
      <c r="E73" s="185" t="s">
        <v>51</v>
      </c>
      <c r="F73" s="186"/>
      <c r="G73" s="187"/>
      <c r="H73" s="185" t="s">
        <v>45</v>
      </c>
      <c r="I73" s="204"/>
    </row>
    <row r="74" spans="2:9" ht="12.75">
      <c r="B74" s="74" t="s">
        <v>46</v>
      </c>
      <c r="C74" s="75" t="s">
        <v>52</v>
      </c>
      <c r="D74" s="76" t="s">
        <v>53</v>
      </c>
      <c r="E74" s="74" t="s">
        <v>46</v>
      </c>
      <c r="F74" s="75" t="s">
        <v>52</v>
      </c>
      <c r="G74" s="76" t="s">
        <v>54</v>
      </c>
      <c r="H74" s="195" t="s">
        <v>55</v>
      </c>
      <c r="I74" s="196"/>
    </row>
    <row r="75" spans="2:9" ht="13.5" thickBot="1">
      <c r="B75" s="77">
        <v>2010</v>
      </c>
      <c r="C75" s="78">
        <v>2011</v>
      </c>
      <c r="D75" s="79"/>
      <c r="E75" s="77">
        <v>2010</v>
      </c>
      <c r="F75" s="78">
        <v>2011</v>
      </c>
      <c r="G75" s="79" t="s">
        <v>81</v>
      </c>
      <c r="H75" s="197" t="s">
        <v>58</v>
      </c>
      <c r="I75" s="198"/>
    </row>
    <row r="76" spans="2:9" ht="12.75" customHeight="1" thickBot="1">
      <c r="B76" s="126">
        <v>10</v>
      </c>
      <c r="C76" s="121">
        <v>14</v>
      </c>
      <c r="D76" s="23">
        <f>SUM(C76-B76)</f>
        <v>4</v>
      </c>
      <c r="E76" s="22">
        <v>21211</v>
      </c>
      <c r="F76" s="114">
        <f>H76/(12*C76)*1000</f>
        <v>22232.14285714286</v>
      </c>
      <c r="G76" s="91">
        <f>PRODUCT(F76/E76*100)</f>
        <v>104.81421364925208</v>
      </c>
      <c r="H76" s="199">
        <f>L30</f>
        <v>3735</v>
      </c>
      <c r="I76" s="200"/>
    </row>
    <row r="77" spans="8:9" ht="12" customHeight="1" hidden="1">
      <c r="H77" s="182">
        <f>G30</f>
        <v>2610</v>
      </c>
      <c r="I77" s="182"/>
    </row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3.5" customHeight="1"/>
    <row r="98" ht="18.75" customHeight="1"/>
    <row r="99" spans="1:14" s="3" customFormat="1" ht="12.75" customHeight="1">
      <c r="A99"/>
      <c r="B99" s="2"/>
      <c r="C99" s="2"/>
      <c r="D99" s="2"/>
      <c r="E99" s="2"/>
      <c r="F99" s="2"/>
      <c r="G99" s="2"/>
      <c r="H99" s="2"/>
      <c r="I99"/>
      <c r="J99"/>
      <c r="K99"/>
      <c r="L99"/>
      <c r="M99"/>
      <c r="N99"/>
    </row>
    <row r="100" spans="1:14" s="3" customFormat="1" ht="12.75" customHeight="1">
      <c r="A100"/>
      <c r="B100" s="2"/>
      <c r="C100" s="2"/>
      <c r="D100" s="2"/>
      <c r="E100" s="2"/>
      <c r="F100" s="2"/>
      <c r="G100" s="2"/>
      <c r="H100" s="2"/>
      <c r="I100"/>
      <c r="J100"/>
      <c r="K100"/>
      <c r="L100"/>
      <c r="M100"/>
      <c r="N100"/>
    </row>
    <row r="101" spans="1:14" s="3" customFormat="1" ht="12.75" customHeight="1">
      <c r="A101"/>
      <c r="B101" s="2"/>
      <c r="C101" s="2"/>
      <c r="D101" s="2"/>
      <c r="E101" s="2"/>
      <c r="F101" s="2"/>
      <c r="G101" s="2"/>
      <c r="H101" s="2"/>
      <c r="I101"/>
      <c r="J101"/>
      <c r="K101"/>
      <c r="L101"/>
      <c r="M101"/>
      <c r="N101"/>
    </row>
    <row r="102" spans="1:14" s="3" customFormat="1" ht="16.5" customHeight="1">
      <c r="A102"/>
      <c r="B102" s="2"/>
      <c r="C102" s="2"/>
      <c r="D102" s="2"/>
      <c r="E102" s="2"/>
      <c r="F102" s="2"/>
      <c r="G102" s="2"/>
      <c r="H102" s="2"/>
      <c r="I102"/>
      <c r="J102"/>
      <c r="K102"/>
      <c r="L102"/>
      <c r="M102"/>
      <c r="N102"/>
    </row>
    <row r="103" spans="1:14" s="3" customFormat="1" ht="18.75" customHeight="1">
      <c r="A103"/>
      <c r="B103" s="2"/>
      <c r="C103" s="2"/>
      <c r="D103" s="2"/>
      <c r="E103" s="2"/>
      <c r="F103" s="2"/>
      <c r="G103" s="2"/>
      <c r="H103" s="2"/>
      <c r="I103"/>
      <c r="J103"/>
      <c r="K103"/>
      <c r="L103"/>
      <c r="M103"/>
      <c r="N103"/>
    </row>
    <row r="104" spans="1:14" s="4" customFormat="1" ht="19.5" customHeight="1">
      <c r="A104"/>
      <c r="B104" s="2"/>
      <c r="C104" s="2"/>
      <c r="D104" s="2"/>
      <c r="E104" s="2"/>
      <c r="F104" s="2"/>
      <c r="G104" s="2"/>
      <c r="H104" s="2"/>
      <c r="I104"/>
      <c r="J104"/>
      <c r="K104"/>
      <c r="L104"/>
      <c r="M104"/>
      <c r="N104"/>
    </row>
    <row r="105" spans="1:14" s="4" customFormat="1" ht="12.75">
      <c r="A105"/>
      <c r="B105" s="2"/>
      <c r="C105" s="2"/>
      <c r="D105" s="2"/>
      <c r="E105" s="2"/>
      <c r="F105" s="2"/>
      <c r="G105" s="2"/>
      <c r="H105" s="2"/>
      <c r="I105"/>
      <c r="J105"/>
      <c r="K105"/>
      <c r="L105"/>
      <c r="M105"/>
      <c r="N105"/>
    </row>
    <row r="106" spans="1:14" s="6" customFormat="1" ht="13.5" customHeight="1">
      <c r="A106"/>
      <c r="B106" s="2"/>
      <c r="C106" s="2"/>
      <c r="D106" s="2"/>
      <c r="E106" s="2"/>
      <c r="F106" s="2"/>
      <c r="G106" s="2"/>
      <c r="H106" s="2"/>
      <c r="I106"/>
      <c r="J106"/>
      <c r="K106"/>
      <c r="L106"/>
      <c r="M106"/>
      <c r="N106"/>
    </row>
    <row r="107" spans="1:14" s="6" customFormat="1" ht="13.5" customHeight="1">
      <c r="A107"/>
      <c r="B107" s="2"/>
      <c r="C107" s="2"/>
      <c r="D107" s="2"/>
      <c r="E107" s="2"/>
      <c r="F107" s="2"/>
      <c r="G107" s="2"/>
      <c r="H107" s="2"/>
      <c r="I107"/>
      <c r="J107"/>
      <c r="K107"/>
      <c r="L107"/>
      <c r="M107"/>
      <c r="N107"/>
    </row>
    <row r="108" spans="1:14" s="6" customFormat="1" ht="13.5" customHeight="1">
      <c r="A108"/>
      <c r="B108" s="2"/>
      <c r="C108" s="2"/>
      <c r="D108" s="2"/>
      <c r="E108" s="2"/>
      <c r="F108" s="2"/>
      <c r="G108" s="2"/>
      <c r="H108" s="2"/>
      <c r="I108"/>
      <c r="J108"/>
      <c r="K108"/>
      <c r="L108"/>
      <c r="M108"/>
      <c r="N108"/>
    </row>
    <row r="109" spans="1:14" s="6" customFormat="1" ht="13.5" customHeight="1">
      <c r="A109"/>
      <c r="B109" s="2"/>
      <c r="C109" s="2"/>
      <c r="D109" s="2"/>
      <c r="E109" s="2"/>
      <c r="F109" s="2"/>
      <c r="G109" s="2"/>
      <c r="H109" s="2"/>
      <c r="I109"/>
      <c r="J109"/>
      <c r="K109"/>
      <c r="L109"/>
      <c r="M109"/>
      <c r="N109"/>
    </row>
    <row r="110" spans="1:14" s="6" customFormat="1" ht="13.5" customHeight="1">
      <c r="A110"/>
      <c r="B110" s="2"/>
      <c r="C110" s="2"/>
      <c r="D110" s="2"/>
      <c r="E110" s="2"/>
      <c r="F110" s="2"/>
      <c r="G110" s="2"/>
      <c r="H110" s="2"/>
      <c r="I110"/>
      <c r="J110"/>
      <c r="K110"/>
      <c r="L110"/>
      <c r="M110"/>
      <c r="N110"/>
    </row>
    <row r="111" spans="1:14" s="6" customFormat="1" ht="13.5" customHeight="1">
      <c r="A111"/>
      <c r="B111" s="2"/>
      <c r="C111" s="2"/>
      <c r="D111" s="2"/>
      <c r="E111" s="2"/>
      <c r="F111" s="2"/>
      <c r="G111" s="2"/>
      <c r="H111" s="2"/>
      <c r="I111"/>
      <c r="J111"/>
      <c r="K111"/>
      <c r="L111"/>
      <c r="M111"/>
      <c r="N111"/>
    </row>
    <row r="112" ht="18" customHeight="1"/>
    <row r="113" ht="15.75" customHeight="1"/>
    <row r="117" ht="16.5" customHeight="1"/>
    <row r="118" spans="1:15" s="5" customFormat="1" ht="14.25" customHeight="1">
      <c r="A118"/>
      <c r="B118" s="2"/>
      <c r="C118" s="2"/>
      <c r="D118" s="2"/>
      <c r="E118" s="2"/>
      <c r="F118" s="2"/>
      <c r="G118" s="2"/>
      <c r="H118" s="2"/>
      <c r="I118"/>
      <c r="J118"/>
      <c r="K118"/>
      <c r="L118"/>
      <c r="M118"/>
      <c r="N118"/>
      <c r="O118" s="10"/>
    </row>
    <row r="119" spans="1:15" s="5" customFormat="1" ht="14.25" customHeight="1">
      <c r="A119"/>
      <c r="B119" s="2"/>
      <c r="C119" s="2"/>
      <c r="D119" s="2"/>
      <c r="E119" s="2"/>
      <c r="F119" s="2"/>
      <c r="G119" s="2"/>
      <c r="H119" s="2"/>
      <c r="I119"/>
      <c r="J119"/>
      <c r="K119"/>
      <c r="L119"/>
      <c r="M119"/>
      <c r="N119"/>
      <c r="O119" s="10"/>
    </row>
    <row r="120" spans="1:15" s="5" customFormat="1" ht="14.25" customHeight="1">
      <c r="A120"/>
      <c r="B120" s="2"/>
      <c r="C120" s="2"/>
      <c r="D120" s="2"/>
      <c r="E120" s="2"/>
      <c r="F120" s="2"/>
      <c r="G120" s="2"/>
      <c r="H120" s="2"/>
      <c r="I120"/>
      <c r="J120"/>
      <c r="K120"/>
      <c r="L120"/>
      <c r="M120"/>
      <c r="N120"/>
      <c r="O120" s="10"/>
    </row>
    <row r="121" spans="1:15" s="5" customFormat="1" ht="14.25" customHeight="1">
      <c r="A121"/>
      <c r="B121" s="2"/>
      <c r="C121" s="2"/>
      <c r="D121" s="2"/>
      <c r="E121" s="2"/>
      <c r="F121" s="2"/>
      <c r="G121" s="2"/>
      <c r="H121" s="2"/>
      <c r="I121"/>
      <c r="J121"/>
      <c r="K121"/>
      <c r="L121"/>
      <c r="M121"/>
      <c r="N121"/>
      <c r="O121" s="10"/>
    </row>
    <row r="122" spans="1:15" s="5" customFormat="1" ht="14.25" customHeight="1">
      <c r="A122"/>
      <c r="B122" s="2"/>
      <c r="C122" s="2"/>
      <c r="D122" s="2"/>
      <c r="E122" s="2"/>
      <c r="F122" s="2"/>
      <c r="G122" s="2"/>
      <c r="H122" s="2"/>
      <c r="I122"/>
      <c r="J122"/>
      <c r="K122"/>
      <c r="L122"/>
      <c r="M122"/>
      <c r="N122"/>
      <c r="O122" s="10"/>
    </row>
    <row r="123" spans="1:15" s="5" customFormat="1" ht="14.25" customHeight="1">
      <c r="A123"/>
      <c r="B123" s="2"/>
      <c r="C123" s="2"/>
      <c r="D123" s="2"/>
      <c r="E123" s="2"/>
      <c r="F123" s="2"/>
      <c r="G123" s="2"/>
      <c r="H123" s="2"/>
      <c r="I123"/>
      <c r="J123"/>
      <c r="K123"/>
      <c r="L123"/>
      <c r="M123"/>
      <c r="N123"/>
      <c r="O123" s="10"/>
    </row>
    <row r="124" spans="1:15" s="5" customFormat="1" ht="19.5" customHeight="1">
      <c r="A124"/>
      <c r="B124" s="2"/>
      <c r="C124" s="2"/>
      <c r="D124" s="2"/>
      <c r="E124" s="2"/>
      <c r="F124" s="2"/>
      <c r="G124" s="2"/>
      <c r="H124" s="2"/>
      <c r="I124"/>
      <c r="J124"/>
      <c r="K124"/>
      <c r="L124"/>
      <c r="M124"/>
      <c r="N124"/>
      <c r="O124" s="10"/>
    </row>
    <row r="125" spans="1:15" s="5" customFormat="1" ht="14.25" customHeight="1">
      <c r="A125"/>
      <c r="B125" s="2"/>
      <c r="C125" s="2"/>
      <c r="D125" s="2"/>
      <c r="E125" s="2"/>
      <c r="F125" s="2"/>
      <c r="G125" s="2"/>
      <c r="H125" s="2"/>
      <c r="I125"/>
      <c r="J125"/>
      <c r="K125"/>
      <c r="L125"/>
      <c r="M125"/>
      <c r="N125"/>
      <c r="O125" s="10"/>
    </row>
    <row r="127" ht="24.75" customHeight="1"/>
    <row r="128" ht="24.75" customHeight="1"/>
  </sheetData>
  <mergeCells count="41">
    <mergeCell ref="A3:N3"/>
    <mergeCell ref="C45:I45"/>
    <mergeCell ref="D46:I46"/>
    <mergeCell ref="B44:I44"/>
    <mergeCell ref="A5:A8"/>
    <mergeCell ref="H6:I6"/>
    <mergeCell ref="B5:N5"/>
    <mergeCell ref="M6:N6"/>
    <mergeCell ref="A45:A47"/>
    <mergeCell ref="B51:L51"/>
    <mergeCell ref="J40:L40"/>
    <mergeCell ref="B41:D41"/>
    <mergeCell ref="E41:G41"/>
    <mergeCell ref="E40:G40"/>
    <mergeCell ref="B45:B47"/>
    <mergeCell ref="J45:J47"/>
    <mergeCell ref="C46:C47"/>
    <mergeCell ref="B40:D40"/>
    <mergeCell ref="H74:I74"/>
    <mergeCell ref="H75:I75"/>
    <mergeCell ref="H76:I76"/>
    <mergeCell ref="H77:I77"/>
    <mergeCell ref="H52:H53"/>
    <mergeCell ref="I52:L52"/>
    <mergeCell ref="A63:J63"/>
    <mergeCell ref="A64:E64"/>
    <mergeCell ref="G64:K64"/>
    <mergeCell ref="A52:A53"/>
    <mergeCell ref="B52:B53"/>
    <mergeCell ref="C52:F52"/>
    <mergeCell ref="G52:G53"/>
    <mergeCell ref="B71:I71"/>
    <mergeCell ref="E73:G73"/>
    <mergeCell ref="H73:I73"/>
    <mergeCell ref="A65:E65"/>
    <mergeCell ref="G65:K65"/>
    <mergeCell ref="A67:E67"/>
    <mergeCell ref="G67:K67"/>
    <mergeCell ref="G66:K66"/>
    <mergeCell ref="A66:E66"/>
    <mergeCell ref="A68:E68"/>
  </mergeCells>
  <conditionalFormatting sqref="I37">
    <cfRule type="cellIs" priority="1" dxfId="0" operator="between" stopIfTrue="1">
      <formula>1.05</formula>
      <formula>1.49</formula>
    </cfRule>
    <cfRule type="cellIs" priority="2" dxfId="1" operator="between" stopIfTrue="1">
      <formula>0.95</formula>
      <formula>0.05</formula>
    </cfRule>
    <cfRule type="cellIs" priority="3" dxfId="2" operator="greaterThan" stopIfTrue="1">
      <formula>1.5</formula>
    </cfRule>
  </conditionalFormatting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pospichalova</cp:lastModifiedBy>
  <cp:lastPrinted>2011-03-03T15:52:54Z</cp:lastPrinted>
  <dcterms:created xsi:type="dcterms:W3CDTF">2004-02-26T11:39:43Z</dcterms:created>
  <dcterms:modified xsi:type="dcterms:W3CDTF">2011-03-11T08:58:50Z</dcterms:modified>
  <cp:category/>
  <cp:version/>
  <cp:contentType/>
  <cp:contentStatus/>
</cp:coreProperties>
</file>