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165" windowWidth="19170" windowHeight="6225" tabRatio="609" activeTab="0"/>
  </bookViews>
  <sheets>
    <sheet name="RK-10-2011-16, př. 7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<sst xmlns="http://schemas.openxmlformats.org/spreadsheetml/2006/main" count="151" uniqueCount="101">
  <si>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</si>
  <si>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</si>
  <si>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</si>
  <si>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</si>
  <si>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</si>
  <si>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</si>
  <si>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</si>
  <si>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</si>
  <si>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</si>
  <si>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</si>
  <si>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</si>
  <si>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</si>
  <si>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</si>
  <si>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</si>
  <si>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</si>
  <si>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</si>
  <si>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</si>
  <si>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</si>
  <si>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</si>
  <si>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</si>
  <si>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</si>
  <si>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</si>
  <si>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</si>
  <si>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</si>
  <si>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</si>
  <si>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</si>
  <si>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</si>
  <si>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</si>
  <si>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</si>
  <si>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</si>
  <si>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</si>
  <si>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</si>
  <si>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</si>
  <si>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</si>
  <si>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</si>
  <si>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</si>
  <si>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</si>
  <si>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</si>
  <si>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</si>
  <si>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</si>
  <si>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</si>
  <si>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</si>
  <si>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</si>
  <si>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</si>
  <si>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</si>
  <si>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</si>
  <si>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</si>
  <si>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Jihlava, příspěvková organizace</t>
  </si>
  <si>
    <t>CELKEM</t>
  </si>
  <si>
    <t>Ostatní běžné účty</t>
  </si>
  <si>
    <t>z toho:  rezervní fond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</si>
  <si>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</si>
  <si>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</si>
  <si>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</si>
  <si>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</si>
  <si>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</si>
  <si>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</si>
  <si>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</si>
  <si>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</si>
  <si>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</si>
  <si>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</si>
  <si>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 xml:space="preserve">              investiční fond</t>
  </si>
  <si>
    <t xml:space="preserve">             provozní prostř.</t>
  </si>
  <si>
    <t>počet stran: 1</t>
  </si>
  <si>
    <t>Skutečnost za rok 2009</t>
  </si>
  <si>
    <t>Rozdíl 2010-2009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</si>
  <si>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</si>
  <si>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</si>
  <si>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</si>
  <si>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</si>
  <si>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</si>
  <si>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</si>
  <si>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</si>
  <si>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</si>
  <si>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Stav k 1.1.2010</t>
  </si>
  <si>
    <t>Stav k 31.12.2010</t>
  </si>
  <si>
    <t>úprava vstupních prostor muzea</t>
  </si>
  <si>
    <t>Finanční plán výnosů a nákladů na rok 2011</t>
  </si>
  <si>
    <t>Pracovníci, průměrná mzda a limit prostředků na platy 2011</t>
  </si>
  <si>
    <t>Plán čerpání investičního fondu 2011</t>
  </si>
  <si>
    <t>2011/2010</t>
  </si>
  <si>
    <t>Účetní stav 2010</t>
  </si>
  <si>
    <t>Zůstatek bank.účtu k 1.1.2010</t>
  </si>
  <si>
    <t>Zůstatek bank.účtu k 31.12.2010</t>
  </si>
  <si>
    <t>Stav k 1.1.2011</t>
  </si>
  <si>
    <t>Stav k 31.12.2011</t>
  </si>
  <si>
    <t>Plán 2011</t>
  </si>
  <si>
    <t>Odpisový plán 2011</t>
  </si>
  <si>
    <t>Oprávky k 1.1.2011</t>
  </si>
  <si>
    <t>Zůstatková cena k 31.12.2011</t>
  </si>
  <si>
    <t>Skutečnost za rok 2010</t>
  </si>
  <si>
    <t>Návrh na rok 2011</t>
  </si>
  <si>
    <t>Rozdíl 2011-2010</t>
  </si>
  <si>
    <t>Účetní odpisy na rok 2011</t>
  </si>
  <si>
    <t>Ostatní výnosy /sesk.úč. 64/ a účet 662</t>
  </si>
  <si>
    <t>Ostatní finanční náklady /úč. 569/</t>
  </si>
  <si>
    <t>Poznámka: ve finančním plánu promítnuta mimořádná dotace ve výši 200 tis. Kč určených na klenotnici muzea - vybavení nových výstavních prostor</t>
  </si>
  <si>
    <t>Poznámka: čerpání rezervního fondu ve výši 300 tis. Kč k dalšímu rozvoji činnosti organizace</t>
  </si>
  <si>
    <t>Výnosy z nároků na prostředky z rozpočtů ÚSC /úč. 672/ a /uč. 671/</t>
  </si>
  <si>
    <t>výnosy z úroků /úč. 662/</t>
  </si>
  <si>
    <t>RK-10-2011-16, př. 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</si>
</sst>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2" fillId="0" borderId="0" xfId="20" applyNumberFormat="1" applyFont="1" applyBorder="1" applyAlignment="1">
      <alignment horizontal="center" vertical="center"/>
      <protection/>
    </xf>
    <xf numFmtId="3" fontId="2" fillId="0" borderId="0" xfId="20" applyNumberFormat="1" applyFont="1" applyBorder="1" applyAlignment="1">
      <alignment horizontal="right" vertical="center"/>
      <protection/>
    </xf>
    <xf numFmtId="0" fontId="3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Continuous" vertical="center"/>
    </xf>
    <xf numFmtId="0" fontId="9" fillId="2" borderId="14" xfId="0" applyFont="1" applyFill="1" applyBorder="1" applyAlignment="1">
      <alignment horizontal="centerContinuous" vertical="center"/>
    </xf>
    <xf numFmtId="0" fontId="9" fillId="2" borderId="15" xfId="0" applyFont="1" applyFill="1" applyBorder="1" applyAlignment="1">
      <alignment horizontal="centerContinuous" vertic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3" fontId="8" fillId="0" borderId="8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9" fillId="2" borderId="12" xfId="0" applyNumberFormat="1" applyFont="1" applyFill="1" applyBorder="1" applyAlignment="1">
      <alignment vertical="center" wrapText="1"/>
    </xf>
    <xf numFmtId="3" fontId="9" fillId="2" borderId="24" xfId="0" applyNumberFormat="1" applyFont="1" applyFill="1" applyBorder="1" applyAlignment="1">
      <alignment vertical="center" wrapText="1"/>
    </xf>
    <xf numFmtId="3" fontId="9" fillId="2" borderId="25" xfId="0" applyNumberFormat="1" applyFont="1" applyFill="1" applyBorder="1" applyAlignment="1">
      <alignment vertical="center" wrapText="1"/>
    </xf>
    <xf numFmtId="3" fontId="8" fillId="0" borderId="26" xfId="0" applyNumberFormat="1" applyFont="1" applyBorder="1" applyAlignment="1">
      <alignment vertical="center" wrapText="1"/>
    </xf>
    <xf numFmtId="3" fontId="9" fillId="2" borderId="3" xfId="0" applyNumberFormat="1" applyFont="1" applyFill="1" applyBorder="1" applyAlignment="1">
      <alignment vertical="center" wrapText="1"/>
    </xf>
    <xf numFmtId="3" fontId="9" fillId="2" borderId="27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9" fillId="2" borderId="28" xfId="0" applyNumberFormat="1" applyFont="1" applyFill="1" applyBorder="1" applyAlignment="1">
      <alignment vertical="center" wrapText="1"/>
    </xf>
    <xf numFmtId="0" fontId="9" fillId="2" borderId="29" xfId="0" applyFont="1" applyFill="1" applyBorder="1" applyAlignment="1">
      <alignment horizontal="centerContinuous" vertic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 quotePrefix="1">
      <alignment horizontal="center"/>
    </xf>
    <xf numFmtId="3" fontId="8" fillId="0" borderId="30" xfId="0" applyNumberFormat="1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 wrapText="1"/>
    </xf>
    <xf numFmtId="0" fontId="9" fillId="2" borderId="23" xfId="20" applyFont="1" applyFill="1" applyBorder="1" applyAlignment="1">
      <alignment horizontal="center" vertical="center"/>
      <protection/>
    </xf>
    <xf numFmtId="0" fontId="9" fillId="2" borderId="34" xfId="20" applyFont="1" applyFill="1" applyBorder="1" applyAlignment="1">
      <alignment horizontal="center" vertical="center"/>
      <protection/>
    </xf>
    <xf numFmtId="3" fontId="9" fillId="0" borderId="35" xfId="20" applyNumberFormat="1" applyFont="1" applyBorder="1" applyAlignment="1">
      <alignment horizontal="right" vertical="center"/>
      <protection/>
    </xf>
    <xf numFmtId="3" fontId="9" fillId="0" borderId="36" xfId="20" applyNumberFormat="1" applyFont="1" applyBorder="1" applyAlignment="1">
      <alignment horizontal="right" vertical="center"/>
      <protection/>
    </xf>
    <xf numFmtId="3" fontId="9" fillId="0" borderId="37" xfId="20" applyNumberFormat="1" applyFont="1" applyBorder="1" applyAlignment="1">
      <alignment horizontal="right" vertical="center"/>
      <protection/>
    </xf>
    <xf numFmtId="0" fontId="4" fillId="2" borderId="1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3" fontId="9" fillId="0" borderId="5" xfId="20" applyNumberFormat="1" applyFont="1" applyBorder="1" applyAlignment="1">
      <alignment horizontal="right" vertical="center"/>
      <protection/>
    </xf>
    <xf numFmtId="0" fontId="4" fillId="2" borderId="20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3" fontId="9" fillId="2" borderId="23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/>
    </xf>
    <xf numFmtId="0" fontId="4" fillId="0" borderId="0" xfId="0" applyFont="1" applyBorder="1" applyAlignment="1">
      <alignment/>
    </xf>
    <xf numFmtId="3" fontId="9" fillId="0" borderId="3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0" fillId="0" borderId="5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 quotePrefix="1">
      <alignment horizontal="center"/>
    </xf>
    <xf numFmtId="3" fontId="9" fillId="0" borderId="39" xfId="0" applyNumberFormat="1" applyFont="1" applyFill="1" applyBorder="1" applyAlignment="1">
      <alignment/>
    </xf>
    <xf numFmtId="3" fontId="9" fillId="0" borderId="39" xfId="0" applyNumberFormat="1" applyFont="1" applyFill="1" applyBorder="1" applyAlignment="1" quotePrefix="1">
      <alignment horizontal="center"/>
    </xf>
    <xf numFmtId="3" fontId="9" fillId="0" borderId="5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 vertical="center" wrapText="1"/>
    </xf>
    <xf numFmtId="10" fontId="9" fillId="0" borderId="39" xfId="0" applyNumberFormat="1" applyFont="1" applyFill="1" applyBorder="1" applyAlignment="1">
      <alignment vertical="center" wrapText="1"/>
    </xf>
    <xf numFmtId="3" fontId="9" fillId="0" borderId="9" xfId="0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vertical="center" wrapText="1"/>
    </xf>
    <xf numFmtId="10" fontId="9" fillId="0" borderId="18" xfId="0" applyNumberFormat="1" applyFont="1" applyFill="1" applyBorder="1" applyAlignment="1">
      <alignment vertical="center" wrapText="1"/>
    </xf>
    <xf numFmtId="10" fontId="9" fillId="0" borderId="42" xfId="0" applyNumberFormat="1" applyFont="1" applyFill="1" applyBorder="1" applyAlignment="1">
      <alignment vertical="center" wrapText="1"/>
    </xf>
    <xf numFmtId="3" fontId="9" fillId="0" borderId="43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 quotePrefix="1">
      <alignment horizontal="center"/>
    </xf>
    <xf numFmtId="3" fontId="9" fillId="0" borderId="44" xfId="0" applyNumberFormat="1" applyFont="1" applyFill="1" applyBorder="1" applyAlignment="1" quotePrefix="1">
      <alignment horizontal="center"/>
    </xf>
    <xf numFmtId="3" fontId="9" fillId="0" borderId="42" xfId="0" applyNumberFormat="1" applyFont="1" applyFill="1" applyBorder="1" applyAlignment="1" quotePrefix="1">
      <alignment horizontal="center"/>
    </xf>
    <xf numFmtId="3" fontId="9" fillId="0" borderId="37" xfId="20" applyNumberFormat="1" applyFont="1" applyFill="1" applyBorder="1" applyAlignment="1">
      <alignment horizontal="right" vertical="center"/>
      <protection/>
    </xf>
    <xf numFmtId="3" fontId="8" fillId="0" borderId="45" xfId="0" applyNumberFormat="1" applyFont="1" applyFill="1" applyBorder="1" applyAlignment="1">
      <alignment vertical="center" wrapText="1"/>
    </xf>
    <xf numFmtId="3" fontId="8" fillId="0" borderId="21" xfId="0" applyNumberFormat="1" applyFont="1" applyFill="1" applyBorder="1" applyAlignment="1">
      <alignment vertical="center" wrapText="1"/>
    </xf>
    <xf numFmtId="3" fontId="8" fillId="0" borderId="42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10" fontId="9" fillId="2" borderId="7" xfId="0" applyNumberFormat="1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0" fillId="0" borderId="0" xfId="0" applyBorder="1" applyAlignment="1">
      <alignment/>
    </xf>
    <xf numFmtId="3" fontId="9" fillId="2" borderId="39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/>
    </xf>
    <xf numFmtId="0" fontId="8" fillId="0" borderId="47" xfId="0" applyFont="1" applyBorder="1" applyAlignment="1">
      <alignment horizontal="left"/>
    </xf>
    <xf numFmtId="3" fontId="9" fillId="0" borderId="18" xfId="0" applyNumberFormat="1" applyFont="1" applyFill="1" applyBorder="1" applyAlignment="1">
      <alignment/>
    </xf>
    <xf numFmtId="3" fontId="9" fillId="0" borderId="10" xfId="2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Continuous"/>
    </xf>
    <xf numFmtId="3" fontId="2" fillId="0" borderId="0" xfId="20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3" fontId="9" fillId="0" borderId="48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2" fillId="0" borderId="50" xfId="0" applyFont="1" applyFill="1" applyBorder="1" applyAlignment="1">
      <alignment/>
    </xf>
    <xf numFmtId="3" fontId="9" fillId="0" borderId="29" xfId="0" applyNumberFormat="1" applyFont="1" applyFill="1" applyBorder="1" applyAlignment="1" quotePrefix="1">
      <alignment horizontal="center"/>
    </xf>
    <xf numFmtId="3" fontId="9" fillId="0" borderId="51" xfId="0" applyNumberFormat="1" applyFont="1" applyFill="1" applyBorder="1" applyAlignment="1" quotePrefix="1">
      <alignment horizontal="center"/>
    </xf>
    <xf numFmtId="3" fontId="9" fillId="0" borderId="52" xfId="0" applyNumberFormat="1" applyFont="1" applyFill="1" applyBorder="1" applyAlignment="1" quotePrefix="1">
      <alignment horizontal="center"/>
    </xf>
    <xf numFmtId="3" fontId="9" fillId="0" borderId="48" xfId="0" applyNumberFormat="1" applyFont="1" applyFill="1" applyBorder="1" applyAlignment="1" quotePrefix="1">
      <alignment horizontal="center"/>
    </xf>
    <xf numFmtId="3" fontId="9" fillId="0" borderId="34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center"/>
    </xf>
    <xf numFmtId="3" fontId="9" fillId="0" borderId="48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vertical="center" wrapText="1"/>
    </xf>
    <xf numFmtId="0" fontId="9" fillId="2" borderId="34" xfId="20" applyFont="1" applyFill="1" applyBorder="1" applyAlignment="1">
      <alignment horizontal="left" vertical="center"/>
      <protection/>
    </xf>
    <xf numFmtId="0" fontId="3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9" fillId="2" borderId="47" xfId="20" applyFont="1" applyFill="1" applyBorder="1" applyAlignment="1">
      <alignment horizontal="center" vertical="center"/>
      <protection/>
    </xf>
    <xf numFmtId="0" fontId="8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3" fillId="2" borderId="11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3" fontId="9" fillId="2" borderId="12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9" fillId="2" borderId="55" xfId="20" applyFont="1" applyFill="1" applyBorder="1" applyAlignment="1">
      <alignment horizontal="left" vertical="center"/>
      <protection/>
    </xf>
    <xf numFmtId="0" fontId="9" fillId="2" borderId="48" xfId="20" applyFont="1" applyFill="1" applyBorder="1" applyAlignment="1">
      <alignment horizontal="left" vertical="center"/>
      <protection/>
    </xf>
    <xf numFmtId="0" fontId="3" fillId="2" borderId="57" xfId="0" applyFont="1" applyFill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horizontal="left"/>
    </xf>
    <xf numFmtId="0" fontId="9" fillId="2" borderId="60" xfId="20" applyFont="1" applyFill="1" applyBorder="1" applyAlignment="1">
      <alignment horizontal="center" vertical="center" wrapText="1"/>
      <protection/>
    </xf>
    <xf numFmtId="0" fontId="8" fillId="0" borderId="61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9" fillId="2" borderId="27" xfId="20" applyFont="1" applyFill="1" applyBorder="1" applyAlignment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2" borderId="63" xfId="20" applyFont="1" applyFill="1" applyBorder="1" applyAlignment="1">
      <alignment horizontal="center" vertical="center" wrapText="1"/>
      <protection/>
    </xf>
    <xf numFmtId="0" fontId="8" fillId="0" borderId="6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0" borderId="43" xfId="0" applyFont="1" applyBorder="1" applyAlignment="1">
      <alignment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57" xfId="0" applyFont="1" applyFill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9" fillId="2" borderId="67" xfId="0" applyFont="1" applyFill="1" applyBorder="1" applyAlignment="1">
      <alignment horizontal="center" vertical="center"/>
    </xf>
    <xf numFmtId="0" fontId="9" fillId="2" borderId="68" xfId="20" applyFont="1" applyFill="1" applyBorder="1" applyAlignment="1">
      <alignment horizontal="center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9" fillId="2" borderId="69" xfId="20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9" fillId="2" borderId="56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left"/>
    </xf>
    <xf numFmtId="3" fontId="9" fillId="2" borderId="9" xfId="0" applyNumberFormat="1" applyFont="1" applyFill="1" applyBorder="1" applyAlignment="1">
      <alignment horizontal="left" vertical="center"/>
    </xf>
    <xf numFmtId="3" fontId="9" fillId="2" borderId="55" xfId="0" applyNumberFormat="1" applyFont="1" applyFill="1" applyBorder="1" applyAlignment="1">
      <alignment horizontal="left" vertical="center"/>
    </xf>
    <xf numFmtId="3" fontId="9" fillId="2" borderId="48" xfId="0" applyNumberFormat="1" applyFont="1" applyFill="1" applyBorder="1" applyAlignment="1">
      <alignment horizontal="left" vertical="center"/>
    </xf>
    <xf numFmtId="3" fontId="9" fillId="2" borderId="3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2" customWidth="1"/>
    <col min="8" max="8" width="8.75390625" style="2" customWidth="1"/>
    <col min="9" max="9" width="9.375" style="0" customWidth="1"/>
    <col min="10" max="10" width="11.25390625" style="0" customWidth="1"/>
    <col min="15" max="15" width="9.75390625" style="0" customWidth="1"/>
  </cols>
  <sheetData>
    <row r="1" ht="12.75">
      <c r="L1" s="3" t="s">
        <v>100</v>
      </c>
    </row>
    <row r="2" ht="12.75">
      <c r="L2" s="3" t="s">
        <v>63</v>
      </c>
    </row>
    <row r="3" spans="1:14" ht="15.75">
      <c r="A3" s="189" t="s">
        <v>77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4.25" customHeight="1" thickBot="1">
      <c r="A4" s="125"/>
      <c r="B4" s="1"/>
      <c r="C4" s="1"/>
      <c r="D4" s="1"/>
      <c r="E4" s="1"/>
      <c r="F4" s="1"/>
      <c r="G4" s="1"/>
      <c r="H4" s="1"/>
      <c r="N4" t="s">
        <v>26</v>
      </c>
    </row>
    <row r="5" spans="1:14" ht="20.25" customHeight="1" thickBot="1">
      <c r="A5" s="190" t="s">
        <v>57</v>
      </c>
      <c r="B5" s="195" t="s">
        <v>47</v>
      </c>
      <c r="C5" s="196"/>
      <c r="D5" s="196"/>
      <c r="E5" s="196"/>
      <c r="F5" s="196"/>
      <c r="G5" s="196" t="s">
        <v>26</v>
      </c>
      <c r="H5" s="196"/>
      <c r="I5" s="196"/>
      <c r="J5" s="197"/>
      <c r="K5" s="197"/>
      <c r="L5" s="197"/>
      <c r="M5" s="197"/>
      <c r="N5" s="198"/>
    </row>
    <row r="6" spans="1:14" ht="12.75">
      <c r="A6" s="191"/>
      <c r="B6" s="27" t="s">
        <v>64</v>
      </c>
      <c r="C6" s="28"/>
      <c r="D6" s="29"/>
      <c r="E6" s="27" t="s">
        <v>90</v>
      </c>
      <c r="F6" s="28"/>
      <c r="G6" s="29"/>
      <c r="H6" s="193" t="s">
        <v>65</v>
      </c>
      <c r="I6" s="194"/>
      <c r="J6" s="28" t="s">
        <v>91</v>
      </c>
      <c r="K6" s="51"/>
      <c r="L6" s="29"/>
      <c r="M6" s="193" t="s">
        <v>92</v>
      </c>
      <c r="N6" s="199"/>
    </row>
    <row r="7" spans="1:14" ht="12.75">
      <c r="A7" s="191"/>
      <c r="B7" s="30" t="s">
        <v>0</v>
      </c>
      <c r="C7" s="31" t="s">
        <v>27</v>
      </c>
      <c r="D7" s="32" t="s">
        <v>1</v>
      </c>
      <c r="E7" s="30" t="s">
        <v>0</v>
      </c>
      <c r="F7" s="31" t="s">
        <v>27</v>
      </c>
      <c r="G7" s="32" t="s">
        <v>1</v>
      </c>
      <c r="H7" s="53" t="s">
        <v>1</v>
      </c>
      <c r="I7" s="53" t="s">
        <v>2</v>
      </c>
      <c r="J7" s="52" t="s">
        <v>0</v>
      </c>
      <c r="K7" s="31" t="s">
        <v>27</v>
      </c>
      <c r="L7" s="32" t="s">
        <v>1</v>
      </c>
      <c r="M7" s="53" t="s">
        <v>1</v>
      </c>
      <c r="N7" s="32" t="s">
        <v>2</v>
      </c>
    </row>
    <row r="8" spans="1:14" ht="13.5" thickBot="1">
      <c r="A8" s="192"/>
      <c r="B8" s="33" t="s">
        <v>3</v>
      </c>
      <c r="C8" s="34" t="s">
        <v>3</v>
      </c>
      <c r="D8" s="35"/>
      <c r="E8" s="33" t="s">
        <v>3</v>
      </c>
      <c r="F8" s="34" t="s">
        <v>3</v>
      </c>
      <c r="G8" s="35"/>
      <c r="H8" s="55" t="s">
        <v>4</v>
      </c>
      <c r="I8" s="73" t="s">
        <v>5</v>
      </c>
      <c r="J8" s="54" t="s">
        <v>3</v>
      </c>
      <c r="K8" s="34" t="s">
        <v>3</v>
      </c>
      <c r="L8" s="35"/>
      <c r="M8" s="55" t="s">
        <v>4</v>
      </c>
      <c r="N8" s="35" t="s">
        <v>5</v>
      </c>
    </row>
    <row r="9" spans="1:14" ht="15" customHeight="1">
      <c r="A9" s="19" t="s">
        <v>66</v>
      </c>
      <c r="B9" s="36">
        <v>0</v>
      </c>
      <c r="C9" s="37">
        <v>1</v>
      </c>
      <c r="D9" s="38">
        <f>SUM(B9:C9)</f>
        <v>1</v>
      </c>
      <c r="E9" s="36">
        <v>0</v>
      </c>
      <c r="F9" s="37">
        <v>3</v>
      </c>
      <c r="G9" s="38">
        <f>SUM(E9:F9)</f>
        <v>3</v>
      </c>
      <c r="H9" s="98">
        <f>+G9-D9</f>
        <v>2</v>
      </c>
      <c r="I9" s="99">
        <f>IF(D9=0,0,+G9/D9)</f>
        <v>3</v>
      </c>
      <c r="J9" s="109">
        <v>0</v>
      </c>
      <c r="K9" s="110">
        <v>2</v>
      </c>
      <c r="L9" s="111">
        <f aca="true" t="shared" si="0" ref="L9:L18">SUM(J9:K9)</f>
        <v>2</v>
      </c>
      <c r="M9" s="98">
        <f>L9-G9</f>
        <v>-1</v>
      </c>
      <c r="N9" s="99">
        <f>IF(G9=0,0,+L9/G9)</f>
        <v>0.6666666666666666</v>
      </c>
    </row>
    <row r="10" spans="1:14" ht="15" customHeight="1">
      <c r="A10" s="20" t="s">
        <v>67</v>
      </c>
      <c r="B10" s="39">
        <v>3230</v>
      </c>
      <c r="C10" s="40">
        <v>750</v>
      </c>
      <c r="D10" s="38">
        <f aca="true" t="shared" si="1" ref="D10:D18">SUM(B10:C10)</f>
        <v>3980</v>
      </c>
      <c r="E10" s="39">
        <v>3956</v>
      </c>
      <c r="F10" s="40">
        <v>194</v>
      </c>
      <c r="G10" s="38">
        <f aca="true" t="shared" si="2" ref="G10:G18">SUM(E10:F10)</f>
        <v>4150</v>
      </c>
      <c r="H10" s="100">
        <f aca="true" t="shared" si="3" ref="H10:H39">+G10-D10</f>
        <v>170</v>
      </c>
      <c r="I10" s="99">
        <f>IF(D10=0,0,+G10/D10)</f>
        <v>1.0427135678391959</v>
      </c>
      <c r="J10" s="57">
        <v>3887</v>
      </c>
      <c r="K10" s="58">
        <v>195</v>
      </c>
      <c r="L10" s="111">
        <f t="shared" si="0"/>
        <v>4082</v>
      </c>
      <c r="M10" s="100">
        <f aca="true" t="shared" si="4" ref="M10:M38">+L10-G10</f>
        <v>-68</v>
      </c>
      <c r="N10" s="99">
        <f>IF(G10=0,0,+L10/G10)</f>
        <v>0.9836144578313253</v>
      </c>
    </row>
    <row r="11" spans="1:14" ht="15" customHeight="1">
      <c r="A11" s="20" t="s">
        <v>68</v>
      </c>
      <c r="B11" s="39">
        <v>0</v>
      </c>
      <c r="C11" s="40">
        <v>0</v>
      </c>
      <c r="D11" s="38">
        <f t="shared" si="1"/>
        <v>0</v>
      </c>
      <c r="E11" s="39">
        <v>0</v>
      </c>
      <c r="F11" s="40">
        <v>709</v>
      </c>
      <c r="G11" s="38">
        <f t="shared" si="2"/>
        <v>709</v>
      </c>
      <c r="H11" s="100">
        <f t="shared" si="3"/>
        <v>709</v>
      </c>
      <c r="I11" s="99">
        <f>IF(D11=0,0,+G11/D11)</f>
        <v>0</v>
      </c>
      <c r="J11" s="57">
        <v>0</v>
      </c>
      <c r="K11" s="58">
        <v>710</v>
      </c>
      <c r="L11" s="111">
        <f t="shared" si="0"/>
        <v>710</v>
      </c>
      <c r="M11" s="100">
        <f t="shared" si="4"/>
        <v>1</v>
      </c>
      <c r="N11" s="99">
        <f>IF(G11=0,0,+L11/G11)</f>
        <v>1.001410437235543</v>
      </c>
    </row>
    <row r="12" spans="1:15" ht="15" customHeight="1">
      <c r="A12" s="20" t="s">
        <v>69</v>
      </c>
      <c r="B12" s="39">
        <v>64</v>
      </c>
      <c r="C12" s="40">
        <v>261</v>
      </c>
      <c r="D12" s="38">
        <f t="shared" si="1"/>
        <v>325</v>
      </c>
      <c r="E12" s="39">
        <v>61</v>
      </c>
      <c r="F12" s="40">
        <v>244</v>
      </c>
      <c r="G12" s="38">
        <f t="shared" si="2"/>
        <v>305</v>
      </c>
      <c r="H12" s="100">
        <f t="shared" si="3"/>
        <v>-20</v>
      </c>
      <c r="I12" s="99">
        <f aca="true" t="shared" si="5" ref="I12:I40">IF(D12=0,0,+G12/D12)</f>
        <v>0.9384615384615385</v>
      </c>
      <c r="J12" s="57">
        <v>70</v>
      </c>
      <c r="K12" s="58">
        <v>245</v>
      </c>
      <c r="L12" s="111">
        <f t="shared" si="0"/>
        <v>315</v>
      </c>
      <c r="M12" s="100">
        <f t="shared" si="4"/>
        <v>10</v>
      </c>
      <c r="N12" s="99">
        <f aca="true" t="shared" si="6" ref="N12:N39">IF(G12=0,0,+L12/G12)</f>
        <v>1.0327868852459017</v>
      </c>
      <c r="O12" s="186"/>
    </row>
    <row r="13" spans="1:15" ht="15" customHeight="1">
      <c r="A13" s="20" t="s">
        <v>6</v>
      </c>
      <c r="B13" s="39">
        <v>0</v>
      </c>
      <c r="C13" s="40">
        <v>0</v>
      </c>
      <c r="D13" s="38">
        <f t="shared" si="1"/>
        <v>0</v>
      </c>
      <c r="E13" s="39">
        <v>2</v>
      </c>
      <c r="F13" s="40">
        <v>0</v>
      </c>
      <c r="G13" s="38">
        <f t="shared" si="2"/>
        <v>2</v>
      </c>
      <c r="H13" s="100">
        <f t="shared" si="3"/>
        <v>2</v>
      </c>
      <c r="I13" s="99">
        <f t="shared" si="5"/>
        <v>0</v>
      </c>
      <c r="J13" s="57">
        <v>2</v>
      </c>
      <c r="K13" s="58">
        <v>0</v>
      </c>
      <c r="L13" s="111">
        <f t="shared" si="0"/>
        <v>2</v>
      </c>
      <c r="M13" s="100">
        <f t="shared" si="4"/>
        <v>0</v>
      </c>
      <c r="N13" s="99">
        <f t="shared" si="6"/>
        <v>1</v>
      </c>
      <c r="O13" s="186"/>
    </row>
    <row r="14" spans="1:15" ht="15" customHeight="1">
      <c r="A14" s="20" t="s">
        <v>94</v>
      </c>
      <c r="B14" s="39">
        <v>268</v>
      </c>
      <c r="C14" s="40">
        <v>49</v>
      </c>
      <c r="D14" s="38">
        <f t="shared" si="1"/>
        <v>317</v>
      </c>
      <c r="E14" s="39">
        <v>1094</v>
      </c>
      <c r="F14" s="40">
        <v>0</v>
      </c>
      <c r="G14" s="38">
        <f t="shared" si="2"/>
        <v>1094</v>
      </c>
      <c r="H14" s="100">
        <f t="shared" si="3"/>
        <v>777</v>
      </c>
      <c r="I14" s="99">
        <f t="shared" si="5"/>
        <v>3.451104100946372</v>
      </c>
      <c r="J14" s="57">
        <v>420</v>
      </c>
      <c r="K14" s="58">
        <v>0</v>
      </c>
      <c r="L14" s="111">
        <f t="shared" si="0"/>
        <v>420</v>
      </c>
      <c r="M14" s="100">
        <f t="shared" si="4"/>
        <v>-674</v>
      </c>
      <c r="N14" s="99">
        <f t="shared" si="6"/>
        <v>0.38391224862888484</v>
      </c>
      <c r="O14" s="186"/>
    </row>
    <row r="15" spans="1:14" ht="24">
      <c r="A15" s="20" t="s">
        <v>71</v>
      </c>
      <c r="B15" s="39">
        <v>0</v>
      </c>
      <c r="C15" s="40">
        <v>0</v>
      </c>
      <c r="D15" s="38">
        <f>SUM(B15:C15)</f>
        <v>0</v>
      </c>
      <c r="E15" s="39">
        <v>0</v>
      </c>
      <c r="F15" s="40">
        <v>0</v>
      </c>
      <c r="G15" s="38">
        <f>SUM(E15:F15)</f>
        <v>0</v>
      </c>
      <c r="H15" s="100">
        <f>+G15-D15</f>
        <v>0</v>
      </c>
      <c r="I15" s="99">
        <f>IF(D15=0,0,+G15/D15)</f>
        <v>0</v>
      </c>
      <c r="J15" s="57">
        <v>400</v>
      </c>
      <c r="K15" s="58">
        <v>0</v>
      </c>
      <c r="L15" s="111">
        <f>SUM(J15:K15)</f>
        <v>400</v>
      </c>
      <c r="M15" s="100">
        <f>+L15-G15</f>
        <v>400</v>
      </c>
      <c r="N15" s="99">
        <f>IF(G15=0,0,+L15/G15)</f>
        <v>0</v>
      </c>
    </row>
    <row r="16" spans="1:14" ht="15" customHeight="1">
      <c r="A16" s="20" t="s">
        <v>70</v>
      </c>
      <c r="B16" s="39">
        <v>0</v>
      </c>
      <c r="C16" s="40">
        <v>0</v>
      </c>
      <c r="D16" s="38">
        <f t="shared" si="1"/>
        <v>0</v>
      </c>
      <c r="E16" s="39">
        <v>0</v>
      </c>
      <c r="F16" s="40">
        <v>0</v>
      </c>
      <c r="G16" s="38">
        <f t="shared" si="2"/>
        <v>0</v>
      </c>
      <c r="H16" s="100">
        <f t="shared" si="3"/>
        <v>0</v>
      </c>
      <c r="I16" s="99">
        <f t="shared" si="5"/>
        <v>0</v>
      </c>
      <c r="J16" s="57">
        <v>0</v>
      </c>
      <c r="K16" s="58">
        <v>0</v>
      </c>
      <c r="L16" s="111">
        <f t="shared" si="0"/>
        <v>0</v>
      </c>
      <c r="M16" s="100">
        <f t="shared" si="4"/>
        <v>0</v>
      </c>
      <c r="N16" s="99">
        <f t="shared" si="6"/>
        <v>0</v>
      </c>
    </row>
    <row r="17" spans="1:14" ht="24.75" customHeight="1">
      <c r="A17" s="122" t="s">
        <v>99</v>
      </c>
      <c r="B17" s="41">
        <v>0</v>
      </c>
      <c r="C17" s="42">
        <v>0</v>
      </c>
      <c r="D17" s="38">
        <f t="shared" si="1"/>
        <v>0</v>
      </c>
      <c r="E17" s="41">
        <v>42</v>
      </c>
      <c r="F17" s="42">
        <v>0</v>
      </c>
      <c r="G17" s="38">
        <f t="shared" si="2"/>
        <v>42</v>
      </c>
      <c r="H17" s="101">
        <f t="shared" si="3"/>
        <v>42</v>
      </c>
      <c r="I17" s="102">
        <f t="shared" si="5"/>
        <v>0</v>
      </c>
      <c r="J17" s="56"/>
      <c r="K17" s="112"/>
      <c r="L17" s="111"/>
      <c r="M17" s="101">
        <f t="shared" si="4"/>
        <v>-42</v>
      </c>
      <c r="N17" s="102">
        <f t="shared" si="6"/>
        <v>0</v>
      </c>
    </row>
    <row r="18" spans="1:14" ht="26.25" customHeight="1" thickBot="1">
      <c r="A18" s="21" t="s">
        <v>98</v>
      </c>
      <c r="B18" s="41">
        <v>36386</v>
      </c>
      <c r="C18" s="42">
        <v>0</v>
      </c>
      <c r="D18" s="38">
        <f t="shared" si="1"/>
        <v>36386</v>
      </c>
      <c r="E18" s="41">
        <v>13852</v>
      </c>
      <c r="F18" s="42">
        <v>0</v>
      </c>
      <c r="G18" s="38">
        <f t="shared" si="2"/>
        <v>13852</v>
      </c>
      <c r="H18" s="101">
        <f t="shared" si="3"/>
        <v>-22534</v>
      </c>
      <c r="I18" s="102">
        <f t="shared" si="5"/>
        <v>0.3806958720386962</v>
      </c>
      <c r="J18" s="56">
        <v>12244</v>
      </c>
      <c r="K18" s="112">
        <v>0</v>
      </c>
      <c r="L18" s="111">
        <f t="shared" si="0"/>
        <v>12244</v>
      </c>
      <c r="M18" s="101">
        <f t="shared" si="4"/>
        <v>-1608</v>
      </c>
      <c r="N18" s="102">
        <f t="shared" si="6"/>
        <v>0.8839156800462027</v>
      </c>
    </row>
    <row r="19" spans="1:14" ht="15" customHeight="1" thickBot="1">
      <c r="A19" s="25" t="s">
        <v>7</v>
      </c>
      <c r="B19" s="43">
        <f>SUM(B9+B10+B12+B13+B14+B18)</f>
        <v>39948</v>
      </c>
      <c r="C19" s="44">
        <f>SUM(C9+C10+C12+C13+C14+C18)</f>
        <v>1061</v>
      </c>
      <c r="D19" s="45">
        <f>SUM(D9+D10+D12+D13+D14+D18)</f>
        <v>41009</v>
      </c>
      <c r="E19" s="43">
        <f>SUM(E9+E10+E12+E13+E14+E18+E17)</f>
        <v>19007</v>
      </c>
      <c r="F19" s="44">
        <f>SUM(F9+F10+F11+F12)</f>
        <v>1150</v>
      </c>
      <c r="G19" s="45">
        <f>E19+F19</f>
        <v>20157</v>
      </c>
      <c r="H19" s="43">
        <f t="shared" si="3"/>
        <v>-20852</v>
      </c>
      <c r="I19" s="115">
        <f t="shared" si="5"/>
        <v>0.49152625033529224</v>
      </c>
      <c r="J19" s="44">
        <f>SUM(J9+J10+J12+J13+J14+J18)</f>
        <v>16623</v>
      </c>
      <c r="K19" s="44">
        <f>SUM(K9+K10++K11+K12+K13+K14+K18)</f>
        <v>1152</v>
      </c>
      <c r="L19" s="45">
        <f>SUM(L9+L10+L11+L12+L13+L14+L18)</f>
        <v>17775</v>
      </c>
      <c r="M19" s="43">
        <f t="shared" si="4"/>
        <v>-2382</v>
      </c>
      <c r="N19" s="115">
        <f t="shared" si="6"/>
        <v>0.8818276529245423</v>
      </c>
    </row>
    <row r="20" spans="1:14" ht="15" customHeight="1">
      <c r="A20" s="22" t="s">
        <v>8</v>
      </c>
      <c r="B20" s="36">
        <v>6844</v>
      </c>
      <c r="C20" s="37">
        <v>0</v>
      </c>
      <c r="D20" s="38">
        <f aca="true" t="shared" si="7" ref="D20:D38">SUM(B20:C20)</f>
        <v>6844</v>
      </c>
      <c r="E20" s="36">
        <v>1139</v>
      </c>
      <c r="F20" s="37">
        <v>0</v>
      </c>
      <c r="G20" s="38">
        <f aca="true" t="shared" si="8" ref="G20:G38">SUM(E20:F20)</f>
        <v>1139</v>
      </c>
      <c r="H20" s="98">
        <f t="shared" si="3"/>
        <v>-5705</v>
      </c>
      <c r="I20" s="103">
        <f t="shared" si="5"/>
        <v>0.16642314436002337</v>
      </c>
      <c r="J20" s="109">
        <v>1018</v>
      </c>
      <c r="K20" s="110">
        <v>0</v>
      </c>
      <c r="L20" s="111">
        <f aca="true" t="shared" si="9" ref="L20:L38">SUM(J20:K20)</f>
        <v>1018</v>
      </c>
      <c r="M20" s="98">
        <f t="shared" si="4"/>
        <v>-121</v>
      </c>
      <c r="N20" s="103">
        <f t="shared" si="6"/>
        <v>0.8937664618086041</v>
      </c>
    </row>
    <row r="21" spans="1:14" ht="24">
      <c r="A21" s="20" t="s">
        <v>9</v>
      </c>
      <c r="B21" s="36">
        <v>6027</v>
      </c>
      <c r="C21" s="37">
        <v>0</v>
      </c>
      <c r="D21" s="38">
        <f t="shared" si="7"/>
        <v>6027</v>
      </c>
      <c r="E21" s="36">
        <v>460</v>
      </c>
      <c r="F21" s="37">
        <v>0</v>
      </c>
      <c r="G21" s="38">
        <f t="shared" si="8"/>
        <v>460</v>
      </c>
      <c r="H21" s="100">
        <f t="shared" si="3"/>
        <v>-5567</v>
      </c>
      <c r="I21" s="99">
        <f t="shared" si="5"/>
        <v>0.07632321221171395</v>
      </c>
      <c r="J21" s="109">
        <v>570</v>
      </c>
      <c r="K21" s="110">
        <v>0</v>
      </c>
      <c r="L21" s="111">
        <f t="shared" si="9"/>
        <v>570</v>
      </c>
      <c r="M21" s="98">
        <f t="shared" si="4"/>
        <v>110</v>
      </c>
      <c r="N21" s="99">
        <f t="shared" si="6"/>
        <v>1.2391304347826086</v>
      </c>
    </row>
    <row r="22" spans="1:14" ht="15" customHeight="1">
      <c r="A22" s="20" t="s">
        <v>10</v>
      </c>
      <c r="B22" s="39">
        <v>1077</v>
      </c>
      <c r="C22" s="40">
        <v>148</v>
      </c>
      <c r="D22" s="38">
        <f t="shared" si="7"/>
        <v>1225</v>
      </c>
      <c r="E22" s="39">
        <v>1006</v>
      </c>
      <c r="F22" s="40">
        <v>161</v>
      </c>
      <c r="G22" s="38">
        <f t="shared" si="8"/>
        <v>1167</v>
      </c>
      <c r="H22" s="100">
        <f t="shared" si="3"/>
        <v>-58</v>
      </c>
      <c r="I22" s="99">
        <f t="shared" si="5"/>
        <v>0.9526530612244898</v>
      </c>
      <c r="J22" s="76">
        <v>1006</v>
      </c>
      <c r="K22" s="58">
        <v>162</v>
      </c>
      <c r="L22" s="111">
        <f t="shared" si="9"/>
        <v>1168</v>
      </c>
      <c r="M22" s="98">
        <f t="shared" si="4"/>
        <v>1</v>
      </c>
      <c r="N22" s="99">
        <f t="shared" si="6"/>
        <v>1.0008568980291346</v>
      </c>
    </row>
    <row r="23" spans="1:14" ht="24">
      <c r="A23" s="20" t="s">
        <v>72</v>
      </c>
      <c r="B23" s="39">
        <v>0</v>
      </c>
      <c r="C23" s="40">
        <v>0</v>
      </c>
      <c r="D23" s="38">
        <f t="shared" si="7"/>
        <v>0</v>
      </c>
      <c r="E23" s="39">
        <v>0</v>
      </c>
      <c r="F23" s="40">
        <v>0</v>
      </c>
      <c r="G23" s="38">
        <f t="shared" si="8"/>
        <v>0</v>
      </c>
      <c r="H23" s="100">
        <f t="shared" si="3"/>
        <v>0</v>
      </c>
      <c r="I23" s="99">
        <f t="shared" si="5"/>
        <v>0</v>
      </c>
      <c r="J23" s="57">
        <v>0</v>
      </c>
      <c r="K23" s="58">
        <v>0</v>
      </c>
      <c r="L23" s="111">
        <f t="shared" si="9"/>
        <v>0</v>
      </c>
      <c r="M23" s="98">
        <f t="shared" si="4"/>
        <v>0</v>
      </c>
      <c r="N23" s="99">
        <f t="shared" si="6"/>
        <v>0</v>
      </c>
    </row>
    <row r="24" spans="1:14" ht="15" customHeight="1">
      <c r="A24" s="20" t="s">
        <v>11</v>
      </c>
      <c r="B24" s="39">
        <v>68</v>
      </c>
      <c r="C24" s="40">
        <v>176</v>
      </c>
      <c r="D24" s="38">
        <f t="shared" si="7"/>
        <v>244</v>
      </c>
      <c r="E24" s="39">
        <v>59</v>
      </c>
      <c r="F24" s="40">
        <v>173</v>
      </c>
      <c r="G24" s="38">
        <f t="shared" si="8"/>
        <v>232</v>
      </c>
      <c r="H24" s="100">
        <f t="shared" si="3"/>
        <v>-12</v>
      </c>
      <c r="I24" s="99">
        <f t="shared" si="5"/>
        <v>0.9508196721311475</v>
      </c>
      <c r="J24" s="57">
        <v>60</v>
      </c>
      <c r="K24" s="58">
        <v>175</v>
      </c>
      <c r="L24" s="111">
        <f t="shared" si="9"/>
        <v>235</v>
      </c>
      <c r="M24" s="98">
        <f t="shared" si="4"/>
        <v>3</v>
      </c>
      <c r="N24" s="99">
        <f t="shared" si="6"/>
        <v>1.0129310344827587</v>
      </c>
    </row>
    <row r="25" spans="1:14" ht="15" customHeight="1">
      <c r="A25" s="20" t="s">
        <v>12</v>
      </c>
      <c r="B25" s="46">
        <v>14911</v>
      </c>
      <c r="C25" s="40">
        <v>31</v>
      </c>
      <c r="D25" s="38">
        <f t="shared" si="7"/>
        <v>14942</v>
      </c>
      <c r="E25" s="46">
        <v>2555</v>
      </c>
      <c r="F25" s="40">
        <v>42</v>
      </c>
      <c r="G25" s="38">
        <f t="shared" si="8"/>
        <v>2597</v>
      </c>
      <c r="H25" s="100">
        <f t="shared" si="3"/>
        <v>-12345</v>
      </c>
      <c r="I25" s="99">
        <f t="shared" si="5"/>
        <v>0.17380538080578237</v>
      </c>
      <c r="J25" s="57">
        <v>1280</v>
      </c>
      <c r="K25" s="58">
        <v>45</v>
      </c>
      <c r="L25" s="111">
        <f t="shared" si="9"/>
        <v>1325</v>
      </c>
      <c r="M25" s="98">
        <f t="shared" si="4"/>
        <v>-1272</v>
      </c>
      <c r="N25" s="99">
        <f t="shared" si="6"/>
        <v>0.5102040816326531</v>
      </c>
    </row>
    <row r="26" spans="1:14" ht="12.75">
      <c r="A26" s="20" t="s">
        <v>13</v>
      </c>
      <c r="B26" s="39">
        <v>213</v>
      </c>
      <c r="C26" s="40">
        <v>0</v>
      </c>
      <c r="D26" s="38">
        <f t="shared" si="7"/>
        <v>213</v>
      </c>
      <c r="E26" s="39">
        <v>182</v>
      </c>
      <c r="F26" s="40">
        <v>0</v>
      </c>
      <c r="G26" s="38">
        <f t="shared" si="8"/>
        <v>182</v>
      </c>
      <c r="H26" s="100">
        <f t="shared" si="3"/>
        <v>-31</v>
      </c>
      <c r="I26" s="99">
        <f t="shared" si="5"/>
        <v>0.8544600938967136</v>
      </c>
      <c r="J26" s="57">
        <v>55</v>
      </c>
      <c r="K26" s="58">
        <v>0</v>
      </c>
      <c r="L26" s="111">
        <f t="shared" si="9"/>
        <v>55</v>
      </c>
      <c r="M26" s="98">
        <f t="shared" si="4"/>
        <v>-127</v>
      </c>
      <c r="N26" s="99">
        <f t="shared" si="6"/>
        <v>0.3021978021978022</v>
      </c>
    </row>
    <row r="27" spans="1:14" ht="15" customHeight="1">
      <c r="A27" s="20" t="s">
        <v>14</v>
      </c>
      <c r="B27" s="39">
        <v>14528</v>
      </c>
      <c r="C27" s="40">
        <v>31</v>
      </c>
      <c r="D27" s="38">
        <f t="shared" si="7"/>
        <v>14559</v>
      </c>
      <c r="E27" s="39">
        <v>2226</v>
      </c>
      <c r="F27" s="40">
        <v>42</v>
      </c>
      <c r="G27" s="38">
        <f t="shared" si="8"/>
        <v>2268</v>
      </c>
      <c r="H27" s="100">
        <f t="shared" si="3"/>
        <v>-12291</v>
      </c>
      <c r="I27" s="99">
        <f t="shared" si="5"/>
        <v>0.15577992994024314</v>
      </c>
      <c r="J27" s="57">
        <v>939</v>
      </c>
      <c r="K27" s="58">
        <v>45</v>
      </c>
      <c r="L27" s="111">
        <f t="shared" si="9"/>
        <v>984</v>
      </c>
      <c r="M27" s="98">
        <f t="shared" si="4"/>
        <v>-1284</v>
      </c>
      <c r="N27" s="99">
        <f t="shared" si="6"/>
        <v>0.43386243386243384</v>
      </c>
    </row>
    <row r="28" spans="1:14" ht="15" customHeight="1">
      <c r="A28" s="23" t="s">
        <v>15</v>
      </c>
      <c r="B28" s="46">
        <v>16048</v>
      </c>
      <c r="C28" s="40">
        <v>94</v>
      </c>
      <c r="D28" s="38">
        <f t="shared" si="7"/>
        <v>16142</v>
      </c>
      <c r="E28" s="39">
        <v>13344</v>
      </c>
      <c r="F28" s="40">
        <v>81</v>
      </c>
      <c r="G28" s="38">
        <f t="shared" si="8"/>
        <v>13425</v>
      </c>
      <c r="H28" s="100">
        <f t="shared" si="3"/>
        <v>-2717</v>
      </c>
      <c r="I28" s="99">
        <f t="shared" si="5"/>
        <v>0.8316813282121175</v>
      </c>
      <c r="J28" s="76">
        <v>12410</v>
      </c>
      <c r="K28" s="58">
        <v>94</v>
      </c>
      <c r="L28" s="111">
        <f t="shared" si="9"/>
        <v>12504</v>
      </c>
      <c r="M28" s="98">
        <f t="shared" si="4"/>
        <v>-921</v>
      </c>
      <c r="N28" s="99">
        <f t="shared" si="6"/>
        <v>0.9313966480446927</v>
      </c>
    </row>
    <row r="29" spans="1:14" ht="15" customHeight="1">
      <c r="A29" s="20" t="s">
        <v>16</v>
      </c>
      <c r="B29" s="39">
        <v>11979</v>
      </c>
      <c r="C29" s="40">
        <v>70</v>
      </c>
      <c r="D29" s="38">
        <f t="shared" si="7"/>
        <v>12049</v>
      </c>
      <c r="E29" s="39">
        <v>9780</v>
      </c>
      <c r="F29" s="40">
        <v>63</v>
      </c>
      <c r="G29" s="38">
        <f t="shared" si="8"/>
        <v>9843</v>
      </c>
      <c r="H29" s="100">
        <f t="shared" si="3"/>
        <v>-2206</v>
      </c>
      <c r="I29" s="99">
        <f t="shared" si="5"/>
        <v>0.8169142667441281</v>
      </c>
      <c r="J29" s="76">
        <v>9066</v>
      </c>
      <c r="K29" s="58">
        <v>70</v>
      </c>
      <c r="L29" s="111">
        <f t="shared" si="9"/>
        <v>9136</v>
      </c>
      <c r="M29" s="98">
        <f t="shared" si="4"/>
        <v>-707</v>
      </c>
      <c r="N29" s="99">
        <f t="shared" si="6"/>
        <v>0.9281723051915066</v>
      </c>
    </row>
    <row r="30" spans="1:14" ht="15" customHeight="1">
      <c r="A30" s="23" t="s">
        <v>17</v>
      </c>
      <c r="B30" s="39">
        <v>8107</v>
      </c>
      <c r="C30" s="40">
        <v>70</v>
      </c>
      <c r="D30" s="38">
        <f t="shared" si="7"/>
        <v>8177</v>
      </c>
      <c r="E30" s="39">
        <v>8835</v>
      </c>
      <c r="F30" s="40">
        <v>47</v>
      </c>
      <c r="G30" s="83">
        <f t="shared" si="8"/>
        <v>8882</v>
      </c>
      <c r="H30" s="100">
        <f t="shared" si="3"/>
        <v>705</v>
      </c>
      <c r="I30" s="99">
        <f t="shared" si="5"/>
        <v>1.0862174391586157</v>
      </c>
      <c r="J30" s="76">
        <v>8553</v>
      </c>
      <c r="K30" s="58">
        <v>70</v>
      </c>
      <c r="L30" s="111">
        <f t="shared" si="9"/>
        <v>8623</v>
      </c>
      <c r="M30" s="98">
        <f t="shared" si="4"/>
        <v>-259</v>
      </c>
      <c r="N30" s="99">
        <f t="shared" si="6"/>
        <v>0.9708399009232155</v>
      </c>
    </row>
    <row r="31" spans="1:14" ht="15" customHeight="1">
      <c r="A31" s="20" t="s">
        <v>18</v>
      </c>
      <c r="B31" s="39">
        <v>1082</v>
      </c>
      <c r="C31" s="40">
        <v>0</v>
      </c>
      <c r="D31" s="38">
        <f t="shared" si="7"/>
        <v>1082</v>
      </c>
      <c r="E31" s="39">
        <v>944</v>
      </c>
      <c r="F31" s="40">
        <v>16</v>
      </c>
      <c r="G31" s="38">
        <f t="shared" si="8"/>
        <v>960</v>
      </c>
      <c r="H31" s="100">
        <f t="shared" si="3"/>
        <v>-122</v>
      </c>
      <c r="I31" s="99">
        <f t="shared" si="5"/>
        <v>0.8872458410351202</v>
      </c>
      <c r="J31" s="76">
        <v>513</v>
      </c>
      <c r="K31" s="58">
        <v>0</v>
      </c>
      <c r="L31" s="111">
        <f t="shared" si="9"/>
        <v>513</v>
      </c>
      <c r="M31" s="98">
        <f t="shared" si="4"/>
        <v>-447</v>
      </c>
      <c r="N31" s="99">
        <f t="shared" si="6"/>
        <v>0.534375</v>
      </c>
    </row>
    <row r="32" spans="1:14" ht="12.75">
      <c r="A32" s="20" t="s">
        <v>19</v>
      </c>
      <c r="B32" s="39">
        <v>4069</v>
      </c>
      <c r="C32" s="40">
        <v>24</v>
      </c>
      <c r="D32" s="38">
        <f t="shared" si="7"/>
        <v>4093</v>
      </c>
      <c r="E32" s="39">
        <v>3565</v>
      </c>
      <c r="F32" s="40">
        <v>18</v>
      </c>
      <c r="G32" s="38">
        <f t="shared" si="8"/>
        <v>3583</v>
      </c>
      <c r="H32" s="100">
        <f t="shared" si="3"/>
        <v>-510</v>
      </c>
      <c r="I32" s="99">
        <f t="shared" si="5"/>
        <v>0.875397019301246</v>
      </c>
      <c r="J32" s="76">
        <v>3344</v>
      </c>
      <c r="K32" s="58">
        <v>24</v>
      </c>
      <c r="L32" s="111">
        <f t="shared" si="9"/>
        <v>3368</v>
      </c>
      <c r="M32" s="98">
        <f t="shared" si="4"/>
        <v>-215</v>
      </c>
      <c r="N32" s="99">
        <f t="shared" si="6"/>
        <v>0.9399944180854033</v>
      </c>
    </row>
    <row r="33" spans="1:14" ht="15" customHeight="1">
      <c r="A33" s="23" t="s">
        <v>20</v>
      </c>
      <c r="B33" s="39">
        <v>7</v>
      </c>
      <c r="C33" s="40">
        <v>0</v>
      </c>
      <c r="D33" s="38">
        <f t="shared" si="7"/>
        <v>7</v>
      </c>
      <c r="E33" s="39">
        <v>9</v>
      </c>
      <c r="F33" s="40">
        <v>0</v>
      </c>
      <c r="G33" s="38">
        <f t="shared" si="8"/>
        <v>9</v>
      </c>
      <c r="H33" s="100">
        <f t="shared" si="3"/>
        <v>2</v>
      </c>
      <c r="I33" s="99">
        <f t="shared" si="5"/>
        <v>1.2857142857142858</v>
      </c>
      <c r="J33" s="57">
        <v>5</v>
      </c>
      <c r="K33" s="58">
        <v>0</v>
      </c>
      <c r="L33" s="111">
        <f t="shared" si="9"/>
        <v>5</v>
      </c>
      <c r="M33" s="98">
        <f t="shared" si="4"/>
        <v>-4</v>
      </c>
      <c r="N33" s="99">
        <f t="shared" si="6"/>
        <v>0.5555555555555556</v>
      </c>
    </row>
    <row r="34" spans="1:14" ht="15" customHeight="1">
      <c r="A34" s="23" t="s">
        <v>21</v>
      </c>
      <c r="B34" s="39">
        <v>216</v>
      </c>
      <c r="C34" s="40">
        <v>0</v>
      </c>
      <c r="D34" s="38">
        <f t="shared" si="7"/>
        <v>216</v>
      </c>
      <c r="E34" s="39">
        <v>95</v>
      </c>
      <c r="F34" s="40">
        <v>0</v>
      </c>
      <c r="G34" s="38">
        <f t="shared" si="8"/>
        <v>95</v>
      </c>
      <c r="H34" s="100">
        <f t="shared" si="3"/>
        <v>-121</v>
      </c>
      <c r="I34" s="99">
        <f t="shared" si="5"/>
        <v>0.4398148148148148</v>
      </c>
      <c r="J34" s="57">
        <v>90</v>
      </c>
      <c r="K34" s="58">
        <v>0</v>
      </c>
      <c r="L34" s="111">
        <f t="shared" si="9"/>
        <v>90</v>
      </c>
      <c r="M34" s="98">
        <f t="shared" si="4"/>
        <v>-5</v>
      </c>
      <c r="N34" s="99">
        <f t="shared" si="6"/>
        <v>0.9473684210526315</v>
      </c>
    </row>
    <row r="35" spans="1:14" ht="24">
      <c r="A35" s="20" t="s">
        <v>73</v>
      </c>
      <c r="B35" s="39">
        <v>1078</v>
      </c>
      <c r="C35" s="40">
        <v>0</v>
      </c>
      <c r="D35" s="38">
        <f t="shared" si="7"/>
        <v>1078</v>
      </c>
      <c r="E35" s="39">
        <v>1454</v>
      </c>
      <c r="F35" s="40">
        <v>0</v>
      </c>
      <c r="G35" s="38">
        <f t="shared" si="8"/>
        <v>1454</v>
      </c>
      <c r="H35" s="100">
        <f t="shared" si="3"/>
        <v>376</v>
      </c>
      <c r="I35" s="99">
        <f t="shared" si="5"/>
        <v>1.3487940630797774</v>
      </c>
      <c r="J35" s="57">
        <v>1430</v>
      </c>
      <c r="K35" s="58">
        <v>0</v>
      </c>
      <c r="L35" s="111">
        <f t="shared" si="9"/>
        <v>1430</v>
      </c>
      <c r="M35" s="98">
        <f t="shared" si="4"/>
        <v>-24</v>
      </c>
      <c r="N35" s="99">
        <f t="shared" si="6"/>
        <v>0.9834938101788171</v>
      </c>
    </row>
    <row r="36" spans="1:14" ht="24">
      <c r="A36" s="20" t="s">
        <v>22</v>
      </c>
      <c r="B36" s="39">
        <v>1078</v>
      </c>
      <c r="C36" s="40">
        <v>0</v>
      </c>
      <c r="D36" s="38">
        <f t="shared" si="7"/>
        <v>1078</v>
      </c>
      <c r="E36" s="39">
        <v>1454</v>
      </c>
      <c r="F36" s="40">
        <v>0</v>
      </c>
      <c r="G36" s="38">
        <f t="shared" si="8"/>
        <v>1454</v>
      </c>
      <c r="H36" s="100">
        <f t="shared" si="3"/>
        <v>376</v>
      </c>
      <c r="I36" s="99">
        <f t="shared" si="5"/>
        <v>1.3487940630797774</v>
      </c>
      <c r="J36" s="57">
        <v>1430</v>
      </c>
      <c r="K36" s="58">
        <v>0</v>
      </c>
      <c r="L36" s="111">
        <f t="shared" si="9"/>
        <v>1430</v>
      </c>
      <c r="M36" s="98">
        <f t="shared" si="4"/>
        <v>-24</v>
      </c>
      <c r="N36" s="99">
        <f t="shared" si="6"/>
        <v>0.9834938101788171</v>
      </c>
    </row>
    <row r="37" spans="1:14" ht="12.75">
      <c r="A37" s="134" t="s">
        <v>95</v>
      </c>
      <c r="B37" s="41">
        <v>0</v>
      </c>
      <c r="C37" s="42">
        <v>0</v>
      </c>
      <c r="D37" s="38">
        <f t="shared" si="7"/>
        <v>0</v>
      </c>
      <c r="E37" s="41">
        <v>19</v>
      </c>
      <c r="F37" s="42">
        <v>0</v>
      </c>
      <c r="G37" s="38">
        <f t="shared" si="8"/>
        <v>19</v>
      </c>
      <c r="H37" s="101">
        <f t="shared" si="3"/>
        <v>19</v>
      </c>
      <c r="I37" s="102">
        <f t="shared" si="5"/>
        <v>0</v>
      </c>
      <c r="J37" s="56">
        <v>0</v>
      </c>
      <c r="K37" s="112">
        <v>0</v>
      </c>
      <c r="L37" s="111">
        <f t="shared" si="9"/>
        <v>0</v>
      </c>
      <c r="M37" s="143">
        <f t="shared" si="4"/>
        <v>-19</v>
      </c>
      <c r="N37" s="102">
        <f t="shared" si="6"/>
        <v>0</v>
      </c>
    </row>
    <row r="38" spans="1:14" ht="15" customHeight="1" thickBot="1">
      <c r="A38" s="24" t="s">
        <v>23</v>
      </c>
      <c r="B38" s="41">
        <v>0</v>
      </c>
      <c r="C38" s="42">
        <v>0</v>
      </c>
      <c r="D38" s="38">
        <f t="shared" si="7"/>
        <v>0</v>
      </c>
      <c r="E38" s="41">
        <v>0</v>
      </c>
      <c r="F38" s="42">
        <v>0</v>
      </c>
      <c r="G38" s="38">
        <f t="shared" si="8"/>
        <v>0</v>
      </c>
      <c r="H38" s="101">
        <f t="shared" si="3"/>
        <v>0</v>
      </c>
      <c r="I38" s="102">
        <f t="shared" si="5"/>
        <v>0</v>
      </c>
      <c r="J38" s="56">
        <v>0</v>
      </c>
      <c r="K38" s="112">
        <v>0</v>
      </c>
      <c r="L38" s="111">
        <f t="shared" si="9"/>
        <v>0</v>
      </c>
      <c r="M38" s="104">
        <f t="shared" si="4"/>
        <v>0</v>
      </c>
      <c r="N38" s="102">
        <f t="shared" si="6"/>
        <v>0</v>
      </c>
    </row>
    <row r="39" spans="1:14" ht="15" customHeight="1" thickBot="1">
      <c r="A39" s="25" t="s">
        <v>24</v>
      </c>
      <c r="B39" s="47">
        <f>SUM(B20+B22+B23+B24+B25+B28+B33+B34+B35+B38)</f>
        <v>40249</v>
      </c>
      <c r="C39" s="48">
        <f>SUM(C20+C22+C23+C24+C25+C28+C33+C34+C35+C38)</f>
        <v>449</v>
      </c>
      <c r="D39" s="49">
        <f>SUM(D20+D22+D23+D24+D25+D28+D33+D34+D35+D38)</f>
        <v>40698</v>
      </c>
      <c r="E39" s="43">
        <f>SUM(E20+E22+E23+E24+E25+E28+E33+E34+E35+E38+E37)</f>
        <v>19680</v>
      </c>
      <c r="F39" s="44">
        <f>SUM(F20+F22+F23+F24+F25+F28+F33+F34+F35+F38)</f>
        <v>457</v>
      </c>
      <c r="G39" s="45">
        <f>SUM(G20+G22+G23+G24+G25+G28+G33+G34+G35+G38+G37)</f>
        <v>20137</v>
      </c>
      <c r="H39" s="43">
        <f t="shared" si="3"/>
        <v>-20561</v>
      </c>
      <c r="I39" s="115">
        <f t="shared" si="5"/>
        <v>0.4947908988156666</v>
      </c>
      <c r="J39" s="44">
        <f>SUM(J20+J22+J23+J24+J25+J28+J33+J34+J35+J38)</f>
        <v>17299</v>
      </c>
      <c r="K39" s="44">
        <f>SUM(K20+K22+K23+K24+K25+K28+K33+K34+K35+K38)</f>
        <v>476</v>
      </c>
      <c r="L39" s="45">
        <f>SUM(L20+L22+L23+L24+L25+L28+L33+L34+L35+L38)</f>
        <v>17775</v>
      </c>
      <c r="M39" s="43">
        <f>+L39-G39</f>
        <v>-2362</v>
      </c>
      <c r="N39" s="115">
        <f t="shared" si="6"/>
        <v>0.8827034811540945</v>
      </c>
    </row>
    <row r="40" spans="1:14" ht="15" customHeight="1" thickBot="1">
      <c r="A40" s="25" t="s">
        <v>25</v>
      </c>
      <c r="B40" s="43">
        <f>B19-B39</f>
        <v>-301</v>
      </c>
      <c r="C40" s="44">
        <f>C19-C39</f>
        <v>612</v>
      </c>
      <c r="D40" s="50">
        <f>SUM(B40:C40)</f>
        <v>311</v>
      </c>
      <c r="E40" s="43">
        <f>E19-E39</f>
        <v>-673</v>
      </c>
      <c r="F40" s="44">
        <f>F19-F39</f>
        <v>693</v>
      </c>
      <c r="G40" s="50">
        <f>SUM(E40:F40)</f>
        <v>20</v>
      </c>
      <c r="H40" s="43">
        <f>+E40-B40</f>
        <v>-372</v>
      </c>
      <c r="I40" s="115">
        <f t="shared" si="5"/>
        <v>0.06430868167202572</v>
      </c>
      <c r="J40" s="43">
        <f>J19-J39</f>
        <v>-676</v>
      </c>
      <c r="K40" s="44">
        <f>K19-K39</f>
        <v>676</v>
      </c>
      <c r="L40" s="50">
        <f>SUM(J40:K40)</f>
        <v>0</v>
      </c>
      <c r="M40" s="43"/>
      <c r="N40" s="115"/>
    </row>
    <row r="41" spans="1:14" ht="24.75" thickBot="1">
      <c r="A41" s="25" t="s">
        <v>33</v>
      </c>
      <c r="B41" s="181">
        <v>0</v>
      </c>
      <c r="C41" s="182"/>
      <c r="D41" s="183"/>
      <c r="E41" s="162">
        <v>0</v>
      </c>
      <c r="F41" s="163"/>
      <c r="G41" s="164"/>
      <c r="H41" s="43"/>
      <c r="I41" s="115"/>
      <c r="J41" s="162">
        <v>0</v>
      </c>
      <c r="K41" s="187"/>
      <c r="L41" s="188"/>
      <c r="M41" s="43"/>
      <c r="N41" s="115"/>
    </row>
    <row r="42" spans="1:14" ht="21.75" customHeight="1" thickBot="1">
      <c r="A42" s="26" t="s">
        <v>41</v>
      </c>
      <c r="B42" s="211"/>
      <c r="C42" s="182"/>
      <c r="D42" s="182"/>
      <c r="E42" s="162">
        <f>+E41+F41</f>
        <v>0</v>
      </c>
      <c r="F42" s="163"/>
      <c r="G42" s="164"/>
      <c r="H42" s="18"/>
      <c r="I42" s="18"/>
      <c r="J42" s="18"/>
      <c r="K42" s="18"/>
      <c r="L42" s="18"/>
      <c r="M42" s="18"/>
      <c r="N42" s="18"/>
    </row>
    <row r="43" spans="1:14" ht="12.75" customHeight="1">
      <c r="A43" s="228" t="s">
        <v>96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</row>
    <row r="44" spans="1:14" ht="14.25" customHeight="1" hidden="1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</row>
    <row r="45" spans="1:14" ht="14.25" customHeight="1">
      <c r="A45" s="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4.25" customHeight="1">
      <c r="A46" s="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0" ht="14.25" customHeight="1" thickBot="1">
      <c r="A47" s="85" t="s">
        <v>46</v>
      </c>
      <c r="B47" s="210" t="s">
        <v>87</v>
      </c>
      <c r="C47" s="210"/>
      <c r="D47" s="210"/>
      <c r="E47" s="210"/>
      <c r="F47" s="210"/>
      <c r="G47" s="210"/>
      <c r="H47" s="210"/>
      <c r="I47" s="210"/>
      <c r="J47" t="s">
        <v>26</v>
      </c>
    </row>
    <row r="48" spans="1:10" ht="14.25" customHeight="1">
      <c r="A48" s="172" t="s">
        <v>32</v>
      </c>
      <c r="B48" s="175" t="s">
        <v>88</v>
      </c>
      <c r="C48" s="200" t="s">
        <v>93</v>
      </c>
      <c r="D48" s="201"/>
      <c r="E48" s="201"/>
      <c r="F48" s="201"/>
      <c r="G48" s="201"/>
      <c r="H48" s="201"/>
      <c r="I48" s="202"/>
      <c r="J48" s="178" t="s">
        <v>89</v>
      </c>
    </row>
    <row r="49" spans="1:10" ht="14.25" customHeight="1">
      <c r="A49" s="173"/>
      <c r="B49" s="176"/>
      <c r="C49" s="149" t="s">
        <v>30</v>
      </c>
      <c r="D49" s="144" t="s">
        <v>31</v>
      </c>
      <c r="E49" s="167"/>
      <c r="F49" s="167"/>
      <c r="G49" s="167"/>
      <c r="H49" s="167"/>
      <c r="I49" s="168"/>
      <c r="J49" s="179"/>
    </row>
    <row r="50" spans="1:10" ht="14.25" customHeight="1">
      <c r="A50" s="174"/>
      <c r="B50" s="177"/>
      <c r="C50" s="150"/>
      <c r="D50" s="59">
        <v>1</v>
      </c>
      <c r="E50" s="59">
        <v>2</v>
      </c>
      <c r="F50" s="59">
        <v>3</v>
      </c>
      <c r="G50" s="59">
        <v>4</v>
      </c>
      <c r="H50" s="60">
        <v>5</v>
      </c>
      <c r="I50" s="60">
        <v>6</v>
      </c>
      <c r="J50" s="180"/>
    </row>
    <row r="51" spans="1:10" ht="14.25" customHeight="1" thickBot="1">
      <c r="A51" s="124">
        <v>23698</v>
      </c>
      <c r="B51" s="61">
        <v>4345</v>
      </c>
      <c r="C51" s="61">
        <f>SUM(D51:I51)</f>
        <v>1430</v>
      </c>
      <c r="D51" s="62">
        <v>117</v>
      </c>
      <c r="E51" s="61">
        <v>480</v>
      </c>
      <c r="F51" s="61">
        <v>0</v>
      </c>
      <c r="G51" s="61">
        <v>0</v>
      </c>
      <c r="H51" s="63">
        <v>0</v>
      </c>
      <c r="I51" s="108">
        <v>833</v>
      </c>
      <c r="J51" s="74">
        <f>A51-B51-C51</f>
        <v>17923</v>
      </c>
    </row>
    <row r="52" spans="1:9" ht="14.25" customHeight="1">
      <c r="A52" s="8"/>
      <c r="B52" s="9"/>
      <c r="C52" s="9"/>
      <c r="D52" s="9"/>
      <c r="E52" s="9"/>
      <c r="F52" s="9"/>
      <c r="G52" s="9"/>
      <c r="H52" s="9"/>
      <c r="I52" s="9"/>
    </row>
    <row r="53" spans="1:9" ht="14.25" customHeight="1">
      <c r="A53" s="126"/>
      <c r="B53" s="9"/>
      <c r="C53" s="9"/>
      <c r="D53" s="9"/>
      <c r="E53" s="9"/>
      <c r="F53" s="9"/>
      <c r="G53" s="9"/>
      <c r="H53" s="9"/>
      <c r="I53" s="9"/>
    </row>
    <row r="54" spans="1:12" ht="14.25" customHeight="1" thickBot="1">
      <c r="A54" s="165" t="s">
        <v>58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</row>
    <row r="55" spans="1:12" ht="24" customHeight="1">
      <c r="A55" s="169" t="s">
        <v>34</v>
      </c>
      <c r="B55" s="152" t="s">
        <v>82</v>
      </c>
      <c r="C55" s="154" t="s">
        <v>81</v>
      </c>
      <c r="D55" s="155"/>
      <c r="E55" s="155"/>
      <c r="F55" s="156"/>
      <c r="G55" s="152" t="s">
        <v>83</v>
      </c>
      <c r="H55" s="184" t="s">
        <v>42</v>
      </c>
      <c r="I55" s="185" t="s">
        <v>86</v>
      </c>
      <c r="J55" s="203"/>
      <c r="K55" s="203"/>
      <c r="L55" s="204"/>
    </row>
    <row r="56" spans="1:12" ht="23.25" thickBot="1">
      <c r="A56" s="170"/>
      <c r="B56" s="153"/>
      <c r="C56" s="64" t="s">
        <v>74</v>
      </c>
      <c r="D56" s="65" t="s">
        <v>35</v>
      </c>
      <c r="E56" s="65" t="s">
        <v>36</v>
      </c>
      <c r="F56" s="66" t="s">
        <v>75</v>
      </c>
      <c r="G56" s="153"/>
      <c r="H56" s="205"/>
      <c r="I56" s="64" t="s">
        <v>84</v>
      </c>
      <c r="J56" s="65" t="s">
        <v>35</v>
      </c>
      <c r="K56" s="65" t="s">
        <v>36</v>
      </c>
      <c r="L56" s="75" t="s">
        <v>85</v>
      </c>
    </row>
    <row r="57" spans="1:12" ht="14.25" customHeight="1">
      <c r="A57" s="135" t="s">
        <v>37</v>
      </c>
      <c r="B57" s="89">
        <v>5601.5</v>
      </c>
      <c r="C57" s="136" t="s">
        <v>38</v>
      </c>
      <c r="D57" s="136" t="s">
        <v>38</v>
      </c>
      <c r="E57" s="136" t="s">
        <v>38</v>
      </c>
      <c r="F57" s="137" t="s">
        <v>38</v>
      </c>
      <c r="G57" s="89">
        <v>7441.6</v>
      </c>
      <c r="H57" s="94" t="s">
        <v>38</v>
      </c>
      <c r="I57" s="138" t="s">
        <v>38</v>
      </c>
      <c r="J57" s="136" t="s">
        <v>38</v>
      </c>
      <c r="K57" s="136" t="s">
        <v>38</v>
      </c>
      <c r="L57" s="94" t="s">
        <v>38</v>
      </c>
    </row>
    <row r="58" spans="1:12" ht="14.25" customHeight="1">
      <c r="A58" s="87" t="s">
        <v>39</v>
      </c>
      <c r="B58" s="90">
        <v>299</v>
      </c>
      <c r="C58" s="84">
        <v>299.37</v>
      </c>
      <c r="D58" s="84">
        <v>62.22</v>
      </c>
      <c r="E58" s="84">
        <v>0</v>
      </c>
      <c r="F58" s="116">
        <f>+C58+D58-E58</f>
        <v>361.59000000000003</v>
      </c>
      <c r="G58" s="90">
        <v>362</v>
      </c>
      <c r="H58" s="95">
        <f>+G58-F58</f>
        <v>0.40999999999996817</v>
      </c>
      <c r="I58" s="129">
        <f>F58</f>
        <v>361.59000000000003</v>
      </c>
      <c r="J58" s="84">
        <v>0</v>
      </c>
      <c r="K58" s="84">
        <v>0</v>
      </c>
      <c r="L58" s="95">
        <f>+I58+J58-K58</f>
        <v>361.59000000000003</v>
      </c>
    </row>
    <row r="59" spans="1:12" ht="14.25" customHeight="1">
      <c r="A59" s="87" t="s">
        <v>62</v>
      </c>
      <c r="B59" s="90">
        <v>7587.46</v>
      </c>
      <c r="C59" s="105" t="s">
        <v>38</v>
      </c>
      <c r="D59" s="105" t="s">
        <v>38</v>
      </c>
      <c r="E59" s="105" t="s">
        <v>38</v>
      </c>
      <c r="F59" s="106" t="s">
        <v>38</v>
      </c>
      <c r="G59" s="90">
        <f>G57-(G58)</f>
        <v>7079.6</v>
      </c>
      <c r="H59" s="96" t="s">
        <v>38</v>
      </c>
      <c r="I59" s="139" t="s">
        <v>38</v>
      </c>
      <c r="J59" s="105" t="s">
        <v>38</v>
      </c>
      <c r="K59" s="105" t="s">
        <v>38</v>
      </c>
      <c r="L59" s="107" t="s">
        <v>38</v>
      </c>
    </row>
    <row r="60" spans="1:12" ht="14.25" customHeight="1">
      <c r="A60" s="118" t="s">
        <v>40</v>
      </c>
      <c r="B60" s="91">
        <v>266</v>
      </c>
      <c r="C60" s="130">
        <v>299</v>
      </c>
      <c r="D60" s="130">
        <v>203</v>
      </c>
      <c r="E60" s="130">
        <v>156</v>
      </c>
      <c r="F60" s="131">
        <f>C60+D60-E60</f>
        <v>346</v>
      </c>
      <c r="G60" s="91">
        <v>308.52</v>
      </c>
      <c r="H60" s="123">
        <f>+G60-F60</f>
        <v>-37.48000000000002</v>
      </c>
      <c r="I60" s="132">
        <f>F60</f>
        <v>346</v>
      </c>
      <c r="J60" s="130">
        <v>98</v>
      </c>
      <c r="K60" s="130">
        <v>234</v>
      </c>
      <c r="L60" s="123">
        <f>+I60+J60-K60</f>
        <v>210</v>
      </c>
    </row>
    <row r="61" spans="1:12" ht="14.25" customHeight="1">
      <c r="A61" s="87" t="s">
        <v>49</v>
      </c>
      <c r="B61" s="92">
        <f>B62+B63</f>
        <v>1006</v>
      </c>
      <c r="C61" s="113" t="s">
        <v>38</v>
      </c>
      <c r="D61" s="113" t="s">
        <v>38</v>
      </c>
      <c r="E61" s="113" t="s">
        <v>38</v>
      </c>
      <c r="F61" s="140" t="s">
        <v>38</v>
      </c>
      <c r="G61" s="92">
        <f>G62+G63</f>
        <v>1867.62</v>
      </c>
      <c r="H61" s="141" t="s">
        <v>38</v>
      </c>
      <c r="I61" s="142" t="s">
        <v>38</v>
      </c>
      <c r="J61" s="113" t="s">
        <v>38</v>
      </c>
      <c r="K61" s="113" t="s">
        <v>38</v>
      </c>
      <c r="L61" s="141" t="s">
        <v>38</v>
      </c>
    </row>
    <row r="62" spans="1:12" ht="14.25" customHeight="1">
      <c r="A62" s="87" t="s">
        <v>50</v>
      </c>
      <c r="B62" s="90">
        <v>563</v>
      </c>
      <c r="C62" s="84">
        <v>563</v>
      </c>
      <c r="D62" s="84">
        <v>249</v>
      </c>
      <c r="E62" s="84">
        <v>0</v>
      </c>
      <c r="F62" s="116">
        <f>+C62+D62-E62</f>
        <v>812</v>
      </c>
      <c r="G62" s="90">
        <v>811.62</v>
      </c>
      <c r="H62" s="95">
        <f>+G62-F62</f>
        <v>-0.37999999999999545</v>
      </c>
      <c r="I62" s="129">
        <f>F62</f>
        <v>812</v>
      </c>
      <c r="J62" s="84">
        <v>0</v>
      </c>
      <c r="K62" s="84">
        <v>300</v>
      </c>
      <c r="L62" s="95">
        <f>+I62+J62-K62</f>
        <v>512</v>
      </c>
    </row>
    <row r="63" spans="1:14" ht="14.25" customHeight="1" thickBot="1">
      <c r="A63" s="88" t="s">
        <v>61</v>
      </c>
      <c r="B63" s="93">
        <v>443</v>
      </c>
      <c r="C63" s="82">
        <v>443</v>
      </c>
      <c r="D63" s="82">
        <v>1445</v>
      </c>
      <c r="E63" s="82">
        <v>832</v>
      </c>
      <c r="F63" s="117">
        <f>C63+D63-E63</f>
        <v>1056</v>
      </c>
      <c r="G63" s="93">
        <v>1056</v>
      </c>
      <c r="H63" s="97">
        <f>+G63-F63</f>
        <v>0</v>
      </c>
      <c r="I63" s="133">
        <f>F63</f>
        <v>1056</v>
      </c>
      <c r="J63" s="82">
        <v>1430</v>
      </c>
      <c r="K63" s="82">
        <v>932</v>
      </c>
      <c r="L63" s="97">
        <f>+I63+J63-K63</f>
        <v>1554</v>
      </c>
      <c r="M63" s="128"/>
      <c r="N63" s="128"/>
    </row>
    <row r="64" ht="14.25" customHeight="1">
      <c r="A64" s="85" t="s">
        <v>97</v>
      </c>
    </row>
    <row r="65" ht="14.25" customHeight="1">
      <c r="A65" s="2"/>
    </row>
    <row r="66" ht="14.25" customHeight="1" thickBot="1">
      <c r="A66" s="85"/>
    </row>
    <row r="67" spans="1:12" ht="14.25" customHeight="1">
      <c r="A67" s="157" t="s">
        <v>79</v>
      </c>
      <c r="B67" s="158"/>
      <c r="C67" s="158"/>
      <c r="D67" s="158"/>
      <c r="E67" s="158"/>
      <c r="F67" s="158"/>
      <c r="G67" s="158"/>
      <c r="H67" s="158"/>
      <c r="I67" s="158"/>
      <c r="J67" s="158"/>
      <c r="K67" s="4"/>
      <c r="L67" s="5"/>
    </row>
    <row r="68" spans="1:12" ht="14.25" customHeight="1">
      <c r="A68" s="224" t="s">
        <v>29</v>
      </c>
      <c r="B68" s="225"/>
      <c r="C68" s="225"/>
      <c r="D68" s="225"/>
      <c r="E68" s="226"/>
      <c r="F68" s="79" t="s">
        <v>28</v>
      </c>
      <c r="G68" s="227" t="s">
        <v>43</v>
      </c>
      <c r="H68" s="225"/>
      <c r="I68" s="225"/>
      <c r="J68" s="225"/>
      <c r="K68" s="226"/>
      <c r="L68" s="120" t="s">
        <v>28</v>
      </c>
    </row>
    <row r="69" spans="1:12" ht="14.25" customHeight="1" thickBot="1">
      <c r="A69" s="159" t="s">
        <v>76</v>
      </c>
      <c r="B69" s="160"/>
      <c r="C69" s="160"/>
      <c r="D69" s="160"/>
      <c r="E69" s="161"/>
      <c r="F69" s="78">
        <v>100</v>
      </c>
      <c r="G69" s="223"/>
      <c r="H69" s="160"/>
      <c r="I69" s="160"/>
      <c r="J69" s="160"/>
      <c r="K69" s="161"/>
      <c r="L69" s="80"/>
    </row>
    <row r="70" spans="1:12" ht="14.25" customHeight="1" thickBot="1">
      <c r="A70" s="220" t="s">
        <v>48</v>
      </c>
      <c r="B70" s="221"/>
      <c r="C70" s="221"/>
      <c r="D70" s="221"/>
      <c r="E70" s="222"/>
      <c r="F70" s="16">
        <f>SUM(F69:F69)</f>
        <v>100</v>
      </c>
      <c r="G70" s="166" t="s">
        <v>48</v>
      </c>
      <c r="H70" s="145"/>
      <c r="I70" s="145"/>
      <c r="J70" s="145"/>
      <c r="K70" s="171"/>
      <c r="L70" s="17">
        <f>SUM(L69:L69)</f>
        <v>0</v>
      </c>
    </row>
    <row r="71" spans="1:12" ht="14.25" customHeight="1" thickBot="1">
      <c r="A71" s="146" t="s">
        <v>60</v>
      </c>
      <c r="B71" s="147"/>
      <c r="C71" s="147"/>
      <c r="D71" s="147"/>
      <c r="E71" s="148"/>
      <c r="F71" s="121">
        <v>833</v>
      </c>
      <c r="G71" s="127"/>
      <c r="H71" s="81"/>
      <c r="I71" s="119"/>
      <c r="J71" s="119"/>
      <c r="K71" s="119"/>
      <c r="L71" s="119"/>
    </row>
    <row r="72" spans="1:6" ht="14.25" customHeight="1">
      <c r="A72" s="7"/>
      <c r="B72" s="7"/>
      <c r="C72" s="7"/>
      <c r="D72" s="7"/>
      <c r="E72" s="7"/>
      <c r="F72" s="6"/>
    </row>
    <row r="73" ht="12.75">
      <c r="A73" s="2"/>
    </row>
    <row r="76" spans="2:9" ht="12.75">
      <c r="B76" s="151" t="s">
        <v>78</v>
      </c>
      <c r="C76" s="151"/>
      <c r="D76" s="151"/>
      <c r="E76" s="151"/>
      <c r="F76" s="151"/>
      <c r="G76" s="151"/>
      <c r="H76" s="151"/>
      <c r="I76" s="151"/>
    </row>
    <row r="77" ht="13.5" thickBot="1">
      <c r="B77" s="85"/>
    </row>
    <row r="78" spans="2:9" ht="13.5" thickBot="1">
      <c r="B78" s="10" t="s">
        <v>51</v>
      </c>
      <c r="C78" s="11"/>
      <c r="D78" s="12"/>
      <c r="E78" s="207" t="s">
        <v>52</v>
      </c>
      <c r="F78" s="208"/>
      <c r="G78" s="209"/>
      <c r="H78" s="212" t="s">
        <v>44</v>
      </c>
      <c r="I78" s="213"/>
    </row>
    <row r="79" spans="2:9" ht="12.75">
      <c r="B79" s="67" t="s">
        <v>45</v>
      </c>
      <c r="C79" s="68" t="s">
        <v>53</v>
      </c>
      <c r="D79" s="69" t="s">
        <v>54</v>
      </c>
      <c r="E79" s="67" t="s">
        <v>45</v>
      </c>
      <c r="F79" s="68" t="s">
        <v>53</v>
      </c>
      <c r="G79" s="69" t="s">
        <v>55</v>
      </c>
      <c r="H79" s="214" t="s">
        <v>56</v>
      </c>
      <c r="I79" s="215"/>
    </row>
    <row r="80" spans="2:9" ht="13.5" thickBot="1">
      <c r="B80" s="70">
        <v>2010</v>
      </c>
      <c r="C80" s="71">
        <v>2011</v>
      </c>
      <c r="D80" s="72"/>
      <c r="E80" s="70">
        <v>2010</v>
      </c>
      <c r="F80" s="71">
        <v>2011</v>
      </c>
      <c r="G80" s="72" t="s">
        <v>80</v>
      </c>
      <c r="H80" s="216" t="s">
        <v>59</v>
      </c>
      <c r="I80" s="217"/>
    </row>
    <row r="81" spans="2:10" ht="15" customHeight="1" thickBot="1">
      <c r="B81" s="77">
        <v>41</v>
      </c>
      <c r="C81" s="114">
        <v>41</v>
      </c>
      <c r="D81" s="14">
        <f>SUM(C81-B81)</f>
        <v>0</v>
      </c>
      <c r="E81" s="13">
        <f>H82/(12*B81)*1000</f>
        <v>18052.845528455287</v>
      </c>
      <c r="F81" s="114">
        <f>H81/(12*C81)*1000</f>
        <v>17526.422764227642</v>
      </c>
      <c r="G81" s="86">
        <f>PRODUCT(F81/E81*100)</f>
        <v>97.08399009232154</v>
      </c>
      <c r="H81" s="218">
        <f>L30</f>
        <v>8623</v>
      </c>
      <c r="I81" s="219"/>
      <c r="J81" s="15"/>
    </row>
    <row r="82" spans="8:9" ht="14.25" customHeight="1" hidden="1">
      <c r="H82" s="206">
        <f>G30</f>
        <v>8882</v>
      </c>
      <c r="I82" s="206"/>
    </row>
    <row r="83" ht="13.5" customHeight="1"/>
  </sheetData>
  <mergeCells count="41">
    <mergeCell ref="B5:N5"/>
    <mergeCell ref="M6:N6"/>
    <mergeCell ref="B47:I47"/>
    <mergeCell ref="C48:I48"/>
    <mergeCell ref="B48:B50"/>
    <mergeCell ref="A3:N3"/>
    <mergeCell ref="J48:J50"/>
    <mergeCell ref="C49:C50"/>
    <mergeCell ref="J41:L41"/>
    <mergeCell ref="B42:D42"/>
    <mergeCell ref="E42:G42"/>
    <mergeCell ref="E41:G41"/>
    <mergeCell ref="A43:N44"/>
    <mergeCell ref="A5:A8"/>
    <mergeCell ref="H6:I6"/>
    <mergeCell ref="A55:A56"/>
    <mergeCell ref="D49:I49"/>
    <mergeCell ref="C55:F55"/>
    <mergeCell ref="G55:G56"/>
    <mergeCell ref="A54:L54"/>
    <mergeCell ref="A48:A50"/>
    <mergeCell ref="H79:I79"/>
    <mergeCell ref="B41:D41"/>
    <mergeCell ref="H81:I81"/>
    <mergeCell ref="A69:E69"/>
    <mergeCell ref="G69:K69"/>
    <mergeCell ref="H55:H56"/>
    <mergeCell ref="I55:L55"/>
    <mergeCell ref="A67:J67"/>
    <mergeCell ref="A68:E68"/>
    <mergeCell ref="G68:K68"/>
    <mergeCell ref="H80:I80"/>
    <mergeCell ref="B55:B56"/>
    <mergeCell ref="O12:O14"/>
    <mergeCell ref="H82:I82"/>
    <mergeCell ref="A70:E70"/>
    <mergeCell ref="G70:K70"/>
    <mergeCell ref="A71:E71"/>
    <mergeCell ref="B76:I76"/>
    <mergeCell ref="E78:G78"/>
    <mergeCell ref="H78:I78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2011-03-03T15:52:54Z</cp:lastPrinted>
  <dcterms:created xsi:type="dcterms:W3CDTF">2004-02-26T11:39:43Z</dcterms:created>
  <dcterms:modified xsi:type="dcterms:W3CDTF">2011-03-11T08:58:27Z</dcterms:modified>
  <cp:category/>
  <cp:version/>
  <cp:contentType/>
  <cp:contentStatus/>
</cp:coreProperties>
</file>