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65" windowWidth="19170" windowHeight="6225" tabRatio="609" activeTab="0"/>
  </bookViews>
  <sheets>
    <sheet name="RK-10-2011-16, př. 6" sheetId="1" r:id="rId1"/>
  </sheets>
  <definedNames/>
  <calcPr fullCalcOnLoad="1"/>
</workbook>
</file>

<file path=xl/sharedStrings.xml><?xml version="1.0" encoding="utf-8"?>
<sst xmlns="http://schemas.openxmlformats.org/spreadsheetml/2006/main" count="138" uniqueCount="97">
  <si>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</si>
  <si>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</si>
  <si>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</si>
  <si>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</si>
  <si>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</si>
  <si>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</si>
  <si>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</si>
  <si>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</si>
  <si>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</si>
  <si>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</si>
  <si>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</si>
  <si>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</si>
  <si>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</si>
  <si>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</si>
  <si>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</si>
  <si>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</si>
  <si>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</si>
  <si>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</si>
  <si>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</si>
  <si>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</si>
  <si>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</si>
  <si>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</si>
  <si>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</si>
  <si>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</si>
  <si>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</si>
  <si>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</si>
  <si>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</si>
  <si>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</si>
  <si>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</si>
  <si>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</si>
  <si>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</si>
  <si>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</si>
  <si>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</si>
  <si>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</si>
  <si>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</si>
  <si>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</si>
  <si>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</si>
  <si>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</si>
  <si>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</si>
  <si>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</si>
  <si>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</si>
  <si>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</si>
  <si>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</si>
  <si>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</si>
  <si>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</si>
  <si>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</si>
  <si>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</si>
  <si>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</si>
  <si>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</si>
  <si>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</si>
  <si>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</si>
  <si>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Havlíčkův Brod,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</si>
  <si>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</si>
  <si>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</si>
  <si>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</si>
  <si>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</si>
  <si>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</si>
  <si>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</si>
  <si>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</si>
  <si>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</si>
  <si>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</si>
  <si>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</si>
  <si>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počet stran: 1</t>
  </si>
  <si>
    <t>Skutečnost za rok 2009</t>
  </si>
  <si>
    <t>Rozdíl 2010-2009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</si>
  <si>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</si>
  <si>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</si>
  <si>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</si>
  <si>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</si>
  <si>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</si>
  <si>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</si>
  <si>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</si>
  <si>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</si>
  <si>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1.1.2010</t>
  </si>
  <si>
    <t>Stav k 31.12.2010</t>
  </si>
  <si>
    <t>Finanční plán výnosů a nákladů na rok 2011</t>
  </si>
  <si>
    <t>Pracovníci, průměrná mzda a limit prostředků na platy 2011</t>
  </si>
  <si>
    <t>Plán čerpání investičního fondu 2011</t>
  </si>
  <si>
    <t>2011/2010</t>
  </si>
  <si>
    <t>Účetní stav 2010</t>
  </si>
  <si>
    <t>Zůstatek bank.účtu k 1.1.2010</t>
  </si>
  <si>
    <t>Zůstatek bank.účtu k 31.12.2010</t>
  </si>
  <si>
    <t>Stav k 1.1.2011</t>
  </si>
  <si>
    <t>Stav k 31.12.2011</t>
  </si>
  <si>
    <t>Plán 2011</t>
  </si>
  <si>
    <t>Odpisový plán 2011</t>
  </si>
  <si>
    <t>Oprávky k 1.1.2011</t>
  </si>
  <si>
    <t>Zůstatková cena k 31.12.2011</t>
  </si>
  <si>
    <t>Skutečnost za rok 2010</t>
  </si>
  <si>
    <t>Návrh na rok 2011</t>
  </si>
  <si>
    <t>Rozdíl 2011-2010</t>
  </si>
  <si>
    <t>Účetní odpisy na rok 2011</t>
  </si>
  <si>
    <t>Výnosy z nároků na prostředky z rozpočtů ÚSC /úč. 672/ a /uč. 671/</t>
  </si>
  <si>
    <t>výnosy z úroků /úč. 662/</t>
  </si>
  <si>
    <t>Poznámka: Ve finančním plánu promítnuta mimořádná neivestiní dotace od zřizovatele na přebudování expozice v souvislosti s 190. výročním narození Karla Havlíčka Borovského (500 tis. Kč)</t>
  </si>
  <si>
    <t>zařízení do expozice KHB - Přebudování expozice</t>
  </si>
  <si>
    <t>RK-10-2011-16, př.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</si>
</sst>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8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Continuous" vertical="center"/>
    </xf>
    <xf numFmtId="0" fontId="11" fillId="2" borderId="21" xfId="0" applyFont="1" applyFill="1" applyBorder="1" applyAlignment="1">
      <alignment horizontal="centerContinuous" vertical="center"/>
    </xf>
    <xf numFmtId="0" fontId="11" fillId="2" borderId="22" xfId="0" applyFont="1" applyFill="1" applyBorder="1" applyAlignment="1">
      <alignment horizontal="centerContinuous" vertic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3" fontId="10" fillId="0" borderId="15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3" fontId="10" fillId="0" borderId="28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3" fontId="11" fillId="2" borderId="19" xfId="0" applyNumberFormat="1" applyFont="1" applyFill="1" applyBorder="1" applyAlignment="1">
      <alignment vertical="center" wrapText="1"/>
    </xf>
    <xf numFmtId="3" fontId="11" fillId="2" borderId="29" xfId="0" applyNumberFormat="1" applyFont="1" applyFill="1" applyBorder="1" applyAlignment="1">
      <alignment vertical="center" wrapText="1"/>
    </xf>
    <xf numFmtId="3" fontId="11" fillId="2" borderId="30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 vertical="center" wrapText="1"/>
    </xf>
    <xf numFmtId="3" fontId="11" fillId="2" borderId="8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11" fillId="2" borderId="33" xfId="0" applyNumberFormat="1" applyFont="1" applyFill="1" applyBorder="1" applyAlignment="1">
      <alignment vertical="center" wrapText="1"/>
    </xf>
    <xf numFmtId="0" fontId="11" fillId="2" borderId="34" xfId="0" applyFont="1" applyFill="1" applyBorder="1" applyAlignment="1">
      <alignment horizontal="centerContinuous" vertic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 quotePrefix="1">
      <alignment horizontal="center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11" fillId="2" borderId="6" xfId="20" applyFont="1" applyFill="1" applyBorder="1" applyAlignment="1">
      <alignment horizontal="center" vertical="center"/>
      <protection/>
    </xf>
    <xf numFmtId="0" fontId="11" fillId="2" borderId="39" xfId="20" applyFont="1" applyFill="1" applyBorder="1" applyAlignment="1">
      <alignment horizontal="center" vertical="center"/>
      <protection/>
    </xf>
    <xf numFmtId="3" fontId="11" fillId="0" borderId="17" xfId="20" applyNumberFormat="1" applyFont="1" applyBorder="1" applyAlignment="1">
      <alignment horizontal="center" vertical="center"/>
      <protection/>
    </xf>
    <xf numFmtId="3" fontId="11" fillId="0" borderId="10" xfId="20" applyNumberFormat="1" applyFont="1" applyBorder="1" applyAlignment="1">
      <alignment horizontal="right" vertical="center"/>
      <protection/>
    </xf>
    <xf numFmtId="3" fontId="11" fillId="0" borderId="40" xfId="20" applyNumberFormat="1" applyFont="1" applyBorder="1" applyAlignment="1">
      <alignment horizontal="right" vertical="center"/>
      <protection/>
    </xf>
    <xf numFmtId="3" fontId="11" fillId="0" borderId="41" xfId="20" applyNumberFormat="1" applyFont="1" applyBorder="1" applyAlignment="1">
      <alignment horizontal="right" vertical="center"/>
      <protection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3" fontId="11" fillId="0" borderId="11" xfId="20" applyNumberFormat="1" applyFont="1" applyBorder="1" applyAlignment="1">
      <alignment horizontal="right" vertical="center"/>
      <protection/>
    </xf>
    <xf numFmtId="0" fontId="2" fillId="2" borderId="26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vertical="center" wrapText="1"/>
    </xf>
    <xf numFmtId="3" fontId="11" fillId="2" borderId="43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11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22" xfId="0" applyNumberFormat="1" applyFont="1" applyFill="1" applyBorder="1" applyAlignment="1" quotePrefix="1">
      <alignment horizontal="center"/>
    </xf>
    <xf numFmtId="3" fontId="11" fillId="0" borderId="7" xfId="0" applyNumberFormat="1" applyFont="1" applyFill="1" applyBorder="1" applyAlignment="1">
      <alignment/>
    </xf>
    <xf numFmtId="3" fontId="11" fillId="0" borderId="7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vertical="center" wrapText="1"/>
    </xf>
    <xf numFmtId="10" fontId="11" fillId="0" borderId="7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10" fontId="11" fillId="0" borderId="14" xfId="0" applyNumberFormat="1" applyFont="1" applyFill="1" applyBorder="1" applyAlignment="1">
      <alignment vertical="center" wrapText="1"/>
    </xf>
    <xf numFmtId="10" fontId="11" fillId="0" borderId="44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/>
    </xf>
    <xf numFmtId="3" fontId="11" fillId="0" borderId="6" xfId="0" applyNumberFormat="1" applyFont="1" applyFill="1" applyBorder="1" applyAlignment="1" quotePrefix="1">
      <alignment horizontal="center"/>
    </xf>
    <xf numFmtId="3" fontId="11" fillId="0" borderId="46" xfId="0" applyNumberFormat="1" applyFont="1" applyFill="1" applyBorder="1" applyAlignment="1" quotePrefix="1">
      <alignment horizontal="center"/>
    </xf>
    <xf numFmtId="3" fontId="11" fillId="0" borderId="44" xfId="0" applyNumberFormat="1" applyFont="1" applyFill="1" applyBorder="1" applyAlignment="1" quotePrefix="1">
      <alignment horizontal="center"/>
    </xf>
    <xf numFmtId="3" fontId="10" fillId="0" borderId="47" xfId="0" applyNumberFormat="1" applyFont="1" applyFill="1" applyBorder="1" applyAlignment="1">
      <alignment vertical="center" wrapText="1"/>
    </xf>
    <xf numFmtId="3" fontId="10" fillId="0" borderId="44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10" fontId="11" fillId="2" borderId="13" xfId="0" applyNumberFormat="1" applyFont="1" applyFill="1" applyBorder="1" applyAlignment="1">
      <alignment vertical="center" wrapText="1"/>
    </xf>
    <xf numFmtId="3" fontId="11" fillId="0" borderId="39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left"/>
    </xf>
    <xf numFmtId="3" fontId="1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3" fontId="10" fillId="0" borderId="2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Continuous"/>
    </xf>
    <xf numFmtId="3" fontId="2" fillId="0" borderId="0" xfId="20" applyNumberFormat="1" applyFont="1" applyFill="1" applyBorder="1" applyAlignment="1">
      <alignment horizontal="center" vertical="center"/>
      <protection/>
    </xf>
    <xf numFmtId="3" fontId="11" fillId="3" borderId="16" xfId="0" applyNumberFormat="1" applyFont="1" applyFill="1" applyBorder="1" applyAlignment="1">
      <alignment/>
    </xf>
    <xf numFmtId="0" fontId="11" fillId="2" borderId="39" xfId="20" applyFont="1" applyFill="1" applyBorder="1" applyAlignment="1">
      <alignment horizontal="left" vertical="center"/>
      <protection/>
    </xf>
    <xf numFmtId="0" fontId="11" fillId="2" borderId="48" xfId="20" applyFont="1" applyFill="1" applyBorder="1" applyAlignment="1">
      <alignment horizontal="center" vertical="center"/>
      <protection/>
    </xf>
    <xf numFmtId="0" fontId="10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3" fontId="3" fillId="2" borderId="39" xfId="0" applyNumberFormat="1" applyFont="1" applyFill="1" applyBorder="1" applyAlignment="1">
      <alignment horizontal="left" vertical="center"/>
    </xf>
    <xf numFmtId="3" fontId="3" fillId="2" borderId="52" xfId="0" applyNumberFormat="1" applyFont="1" applyFill="1" applyBorder="1" applyAlignment="1">
      <alignment horizontal="left" vertical="center"/>
    </xf>
    <xf numFmtId="3" fontId="3" fillId="2" borderId="53" xfId="0" applyNumberFormat="1" applyFont="1" applyFill="1" applyBorder="1" applyAlignment="1">
      <alignment horizontal="left" vertical="center"/>
    </xf>
    <xf numFmtId="3" fontId="11" fillId="2" borderId="19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11" fillId="2" borderId="52" xfId="20" applyFont="1" applyFill="1" applyBorder="1" applyAlignment="1">
      <alignment horizontal="left" vertical="center"/>
      <protection/>
    </xf>
    <xf numFmtId="0" fontId="11" fillId="2" borderId="53" xfId="20" applyFont="1" applyFill="1" applyBorder="1" applyAlignment="1">
      <alignment horizontal="left" vertical="center"/>
      <protection/>
    </xf>
    <xf numFmtId="0" fontId="3" fillId="2" borderId="55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3" xfId="0" applyFont="1" applyBorder="1" applyAlignment="1">
      <alignment horizontal="left"/>
    </xf>
    <xf numFmtId="0" fontId="11" fillId="2" borderId="57" xfId="20" applyFont="1" applyFill="1" applyBorder="1" applyAlignment="1">
      <alignment horizontal="center" vertical="center" wrapText="1"/>
      <protection/>
    </xf>
    <xf numFmtId="0" fontId="10" fillId="0" borderId="58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11" fillId="2" borderId="32" xfId="20" applyFont="1" applyFill="1" applyBorder="1" applyAlignment="1">
      <alignment horizontal="center" vertical="center" wrapText="1"/>
      <protection/>
    </xf>
    <xf numFmtId="0" fontId="10" fillId="0" borderId="5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2" borderId="60" xfId="20" applyFont="1" applyFill="1" applyBorder="1" applyAlignment="1">
      <alignment horizontal="center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3" fontId="11" fillId="2" borderId="20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11" fillId="2" borderId="64" xfId="0" applyFont="1" applyFill="1" applyBorder="1" applyAlignment="1">
      <alignment horizontal="center" vertical="center"/>
    </xf>
    <xf numFmtId="0" fontId="11" fillId="2" borderId="65" xfId="20" applyFon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11" fillId="2" borderId="66" xfId="20" applyFont="1" applyFill="1" applyBorder="1" applyAlignment="1">
      <alignment horizontal="center" vertical="center"/>
      <protection/>
    </xf>
    <xf numFmtId="0" fontId="4" fillId="0" borderId="51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56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1" fillId="2" borderId="54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6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62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6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3" fillId="2" borderId="35" xfId="0" applyNumberFormat="1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9.875" style="0" customWidth="1"/>
    <col min="15" max="15" width="9.75390625" style="0" customWidth="1"/>
  </cols>
  <sheetData>
    <row r="1" ht="12.75">
      <c r="L1" s="4" t="s">
        <v>96</v>
      </c>
    </row>
    <row r="2" ht="12.75">
      <c r="L2" s="4" t="s">
        <v>62</v>
      </c>
    </row>
    <row r="3" spans="1:14" ht="15.75">
      <c r="A3" s="172" t="s">
        <v>75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 thickBot="1">
      <c r="A4" s="132"/>
      <c r="B4" s="1"/>
      <c r="C4" s="1"/>
      <c r="D4" s="1"/>
      <c r="E4" s="1"/>
      <c r="F4" s="1"/>
      <c r="G4" s="1"/>
      <c r="H4" s="1"/>
      <c r="N4" t="s">
        <v>27</v>
      </c>
    </row>
    <row r="5" spans="1:14" ht="20.25" customHeight="1" thickBot="1">
      <c r="A5" s="173" t="s">
        <v>59</v>
      </c>
      <c r="B5" s="178" t="s">
        <v>51</v>
      </c>
      <c r="C5" s="179"/>
      <c r="D5" s="179"/>
      <c r="E5" s="179"/>
      <c r="F5" s="179"/>
      <c r="G5" s="179" t="s">
        <v>27</v>
      </c>
      <c r="H5" s="179"/>
      <c r="I5" s="179"/>
      <c r="J5" s="180"/>
      <c r="K5" s="180"/>
      <c r="L5" s="180"/>
      <c r="M5" s="180"/>
      <c r="N5" s="181"/>
    </row>
    <row r="6" spans="1:14" ht="12.75">
      <c r="A6" s="174"/>
      <c r="B6" s="43" t="s">
        <v>63</v>
      </c>
      <c r="C6" s="44"/>
      <c r="D6" s="45"/>
      <c r="E6" s="43" t="s">
        <v>88</v>
      </c>
      <c r="F6" s="44"/>
      <c r="G6" s="45"/>
      <c r="H6" s="176" t="s">
        <v>64</v>
      </c>
      <c r="I6" s="177"/>
      <c r="J6" s="44" t="s">
        <v>89</v>
      </c>
      <c r="K6" s="67"/>
      <c r="L6" s="45"/>
      <c r="M6" s="176" t="s">
        <v>90</v>
      </c>
      <c r="N6" s="182"/>
    </row>
    <row r="7" spans="1:14" ht="12.75">
      <c r="A7" s="174"/>
      <c r="B7" s="46" t="s">
        <v>0</v>
      </c>
      <c r="C7" s="47" t="s">
        <v>28</v>
      </c>
      <c r="D7" s="48" t="s">
        <v>1</v>
      </c>
      <c r="E7" s="46" t="s">
        <v>0</v>
      </c>
      <c r="F7" s="47" t="s">
        <v>28</v>
      </c>
      <c r="G7" s="48" t="s">
        <v>1</v>
      </c>
      <c r="H7" s="69" t="s">
        <v>1</v>
      </c>
      <c r="I7" s="69" t="s">
        <v>2</v>
      </c>
      <c r="J7" s="68" t="s">
        <v>0</v>
      </c>
      <c r="K7" s="47" t="s">
        <v>28</v>
      </c>
      <c r="L7" s="48" t="s">
        <v>1</v>
      </c>
      <c r="M7" s="69" t="s">
        <v>1</v>
      </c>
      <c r="N7" s="48" t="s">
        <v>2</v>
      </c>
    </row>
    <row r="8" spans="1:14" ht="13.5" thickBot="1">
      <c r="A8" s="175"/>
      <c r="B8" s="49" t="s">
        <v>3</v>
      </c>
      <c r="C8" s="50" t="s">
        <v>3</v>
      </c>
      <c r="D8" s="51"/>
      <c r="E8" s="49" t="s">
        <v>3</v>
      </c>
      <c r="F8" s="50" t="s">
        <v>3</v>
      </c>
      <c r="G8" s="51"/>
      <c r="H8" s="71" t="s">
        <v>4</v>
      </c>
      <c r="I8" s="88" t="s">
        <v>5</v>
      </c>
      <c r="J8" s="70" t="s">
        <v>3</v>
      </c>
      <c r="K8" s="50" t="s">
        <v>3</v>
      </c>
      <c r="L8" s="51"/>
      <c r="M8" s="71" t="s">
        <v>4</v>
      </c>
      <c r="N8" s="51" t="s">
        <v>5</v>
      </c>
    </row>
    <row r="9" spans="1:14" ht="15" customHeight="1">
      <c r="A9" s="35" t="s">
        <v>65</v>
      </c>
      <c r="B9" s="52">
        <v>0</v>
      </c>
      <c r="C9" s="53">
        <v>0</v>
      </c>
      <c r="D9" s="54">
        <f aca="true" t="shared" si="0" ref="D9:D18">SUM(B9:C9)</f>
        <v>0</v>
      </c>
      <c r="E9" s="52">
        <v>0</v>
      </c>
      <c r="F9" s="53">
        <v>0</v>
      </c>
      <c r="G9" s="54">
        <f>SUM(E9:F9)</f>
        <v>0</v>
      </c>
      <c r="H9" s="108">
        <f>SUM(F9:G9)</f>
        <v>0</v>
      </c>
      <c r="I9" s="109">
        <f>IF(D9=0,0,+G9/D9)</f>
        <v>0</v>
      </c>
      <c r="J9" s="119">
        <v>0</v>
      </c>
      <c r="K9" s="53">
        <v>0</v>
      </c>
      <c r="L9" s="120">
        <f aca="true" t="shared" si="1" ref="L9:L18">SUM(J9:K9)</f>
        <v>0</v>
      </c>
      <c r="M9" s="108">
        <v>0</v>
      </c>
      <c r="N9" s="109">
        <f>IF(G9=0,0,+L9/G9)</f>
        <v>0</v>
      </c>
    </row>
    <row r="10" spans="1:14" ht="15" customHeight="1">
      <c r="A10" s="36" t="s">
        <v>66</v>
      </c>
      <c r="B10" s="55">
        <v>174</v>
      </c>
      <c r="C10" s="56">
        <v>0</v>
      </c>
      <c r="D10" s="54">
        <f t="shared" si="0"/>
        <v>174</v>
      </c>
      <c r="E10" s="55">
        <v>447</v>
      </c>
      <c r="F10" s="56">
        <v>0</v>
      </c>
      <c r="G10" s="54">
        <f aca="true" t="shared" si="2" ref="G10:G18">SUM(E10:F10)</f>
        <v>447</v>
      </c>
      <c r="H10" s="110">
        <f aca="true" t="shared" si="3" ref="H10:H38">+G10-D10</f>
        <v>273</v>
      </c>
      <c r="I10" s="109">
        <f>+G10/D10</f>
        <v>2.5689655172413794</v>
      </c>
      <c r="J10" s="73">
        <v>600</v>
      </c>
      <c r="K10" s="56">
        <v>0</v>
      </c>
      <c r="L10" s="120">
        <f t="shared" si="1"/>
        <v>600</v>
      </c>
      <c r="M10" s="110">
        <f aca="true" t="shared" si="4" ref="M10:M38">+L10-G10</f>
        <v>153</v>
      </c>
      <c r="N10" s="109">
        <f>IF(G10=0,0,+L10/G10)</f>
        <v>1.342281879194631</v>
      </c>
    </row>
    <row r="11" spans="1:14" ht="15" customHeight="1">
      <c r="A11" s="36" t="s">
        <v>67</v>
      </c>
      <c r="B11" s="55">
        <v>42</v>
      </c>
      <c r="C11" s="56">
        <v>0</v>
      </c>
      <c r="D11" s="54">
        <f t="shared" si="0"/>
        <v>42</v>
      </c>
      <c r="E11" s="55">
        <v>41</v>
      </c>
      <c r="F11" s="56">
        <v>0</v>
      </c>
      <c r="G11" s="54">
        <f t="shared" si="2"/>
        <v>41</v>
      </c>
      <c r="H11" s="110">
        <f t="shared" si="3"/>
        <v>-1</v>
      </c>
      <c r="I11" s="109">
        <f>+G11/D11</f>
        <v>0.9761904761904762</v>
      </c>
      <c r="J11" s="73">
        <v>41</v>
      </c>
      <c r="K11" s="56">
        <v>0</v>
      </c>
      <c r="L11" s="120">
        <f t="shared" si="1"/>
        <v>41</v>
      </c>
      <c r="M11" s="110">
        <f t="shared" si="4"/>
        <v>0</v>
      </c>
      <c r="N11" s="109">
        <f>IF(G11=0,0,+L11/G11)</f>
        <v>1</v>
      </c>
    </row>
    <row r="12" spans="1:14" ht="15" customHeight="1">
      <c r="A12" s="36" t="s">
        <v>68</v>
      </c>
      <c r="B12" s="55">
        <v>82</v>
      </c>
      <c r="C12" s="56">
        <v>0</v>
      </c>
      <c r="D12" s="54">
        <f t="shared" si="0"/>
        <v>82</v>
      </c>
      <c r="E12" s="55">
        <v>89</v>
      </c>
      <c r="F12" s="56">
        <v>0</v>
      </c>
      <c r="G12" s="54">
        <f t="shared" si="2"/>
        <v>89</v>
      </c>
      <c r="H12" s="110">
        <f t="shared" si="3"/>
        <v>7</v>
      </c>
      <c r="I12" s="109">
        <f>IF(D12=0,0,+G12/D12)</f>
        <v>1.0853658536585367</v>
      </c>
      <c r="J12" s="73">
        <v>90</v>
      </c>
      <c r="K12" s="56">
        <v>0</v>
      </c>
      <c r="L12" s="120">
        <f t="shared" si="1"/>
        <v>90</v>
      </c>
      <c r="M12" s="110">
        <f t="shared" si="4"/>
        <v>1</v>
      </c>
      <c r="N12" s="109">
        <f aca="true" t="shared" si="5" ref="N12:N38">IF(G12=0,0,+L12/G12)</f>
        <v>1.0112359550561798</v>
      </c>
    </row>
    <row r="13" spans="1:14" ht="15" customHeight="1">
      <c r="A13" s="36" t="s">
        <v>6</v>
      </c>
      <c r="B13" s="55">
        <v>0</v>
      </c>
      <c r="C13" s="56">
        <v>0</v>
      </c>
      <c r="D13" s="54">
        <f t="shared" si="0"/>
        <v>0</v>
      </c>
      <c r="E13" s="55">
        <v>0</v>
      </c>
      <c r="F13" s="56">
        <v>0</v>
      </c>
      <c r="G13" s="54">
        <f t="shared" si="2"/>
        <v>0</v>
      </c>
      <c r="H13" s="110">
        <f t="shared" si="3"/>
        <v>0</v>
      </c>
      <c r="I13" s="109">
        <f>IF(D13=0,0,+G13/D13)</f>
        <v>0</v>
      </c>
      <c r="J13" s="73">
        <v>0</v>
      </c>
      <c r="K13" s="56">
        <v>0</v>
      </c>
      <c r="L13" s="120">
        <f t="shared" si="1"/>
        <v>0</v>
      </c>
      <c r="M13" s="110">
        <f t="shared" si="4"/>
        <v>0</v>
      </c>
      <c r="N13" s="109">
        <f t="shared" si="5"/>
        <v>0</v>
      </c>
    </row>
    <row r="14" spans="1:14" ht="15" customHeight="1">
      <c r="A14" s="36" t="s">
        <v>7</v>
      </c>
      <c r="B14" s="55">
        <v>105</v>
      </c>
      <c r="C14" s="56">
        <v>0</v>
      </c>
      <c r="D14" s="54">
        <f t="shared" si="0"/>
        <v>105</v>
      </c>
      <c r="E14" s="55">
        <v>95</v>
      </c>
      <c r="F14" s="56">
        <v>0</v>
      </c>
      <c r="G14" s="54">
        <f t="shared" si="2"/>
        <v>95</v>
      </c>
      <c r="H14" s="110">
        <f t="shared" si="3"/>
        <v>-10</v>
      </c>
      <c r="I14" s="109">
        <f>+G14/D14</f>
        <v>0.9047619047619048</v>
      </c>
      <c r="J14" s="73">
        <v>100</v>
      </c>
      <c r="K14" s="56">
        <v>0</v>
      </c>
      <c r="L14" s="120">
        <f t="shared" si="1"/>
        <v>100</v>
      </c>
      <c r="M14" s="110">
        <f t="shared" si="4"/>
        <v>5</v>
      </c>
      <c r="N14" s="109">
        <f t="shared" si="5"/>
        <v>1.0526315789473684</v>
      </c>
    </row>
    <row r="15" spans="1:14" ht="24">
      <c r="A15" s="36" t="s">
        <v>70</v>
      </c>
      <c r="B15" s="91">
        <v>0</v>
      </c>
      <c r="C15" s="56">
        <v>0</v>
      </c>
      <c r="D15" s="54">
        <f>SUM(B15:C15)</f>
        <v>0</v>
      </c>
      <c r="E15" s="55">
        <v>0</v>
      </c>
      <c r="F15" s="56">
        <v>0</v>
      </c>
      <c r="G15" s="54">
        <f>SUM(E15:F15)</f>
        <v>0</v>
      </c>
      <c r="H15" s="110">
        <f>+G15-D15</f>
        <v>0</v>
      </c>
      <c r="I15" s="109">
        <f>IF(D15=0,0,+G15/D15)</f>
        <v>0</v>
      </c>
      <c r="J15" s="73">
        <v>0</v>
      </c>
      <c r="K15" s="56">
        <v>0</v>
      </c>
      <c r="L15" s="120">
        <f>SUM(J15:K15)</f>
        <v>0</v>
      </c>
      <c r="M15" s="110">
        <f>+L15-G15</f>
        <v>0</v>
      </c>
      <c r="N15" s="109">
        <f>IF(G15=0,0,+L15/G15)</f>
        <v>0</v>
      </c>
    </row>
    <row r="16" spans="1:14" ht="15" customHeight="1">
      <c r="A16" s="36" t="s">
        <v>69</v>
      </c>
      <c r="B16" s="55">
        <v>65</v>
      </c>
      <c r="C16" s="56">
        <v>0</v>
      </c>
      <c r="D16" s="54">
        <f>SUM(B16:C16)</f>
        <v>65</v>
      </c>
      <c r="E16" s="55">
        <v>58</v>
      </c>
      <c r="F16" s="56">
        <v>0</v>
      </c>
      <c r="G16" s="54">
        <f t="shared" si="2"/>
        <v>58</v>
      </c>
      <c r="H16" s="110">
        <f t="shared" si="3"/>
        <v>-7</v>
      </c>
      <c r="I16" s="109">
        <f>IF(D16=0,0,+G16/D16)</f>
        <v>0.8923076923076924</v>
      </c>
      <c r="J16" s="73">
        <v>0</v>
      </c>
      <c r="K16" s="56">
        <v>0</v>
      </c>
      <c r="L16" s="120">
        <f t="shared" si="1"/>
        <v>0</v>
      </c>
      <c r="M16" s="110">
        <f t="shared" si="4"/>
        <v>-58</v>
      </c>
      <c r="N16" s="109">
        <f t="shared" si="5"/>
        <v>0</v>
      </c>
    </row>
    <row r="17" spans="1:14" ht="15" customHeight="1">
      <c r="A17" s="128" t="s">
        <v>93</v>
      </c>
      <c r="B17" s="131">
        <v>0</v>
      </c>
      <c r="C17" s="121">
        <v>0</v>
      </c>
      <c r="D17" s="54">
        <f t="shared" si="0"/>
        <v>0</v>
      </c>
      <c r="E17" s="131">
        <v>0</v>
      </c>
      <c r="F17" s="121">
        <v>0</v>
      </c>
      <c r="G17" s="54">
        <f t="shared" si="2"/>
        <v>0</v>
      </c>
      <c r="H17" s="110">
        <f t="shared" si="3"/>
        <v>0</v>
      </c>
      <c r="I17" s="109">
        <f>IF(D17=0,0,+G17/D17)</f>
        <v>0</v>
      </c>
      <c r="J17" s="72">
        <v>0</v>
      </c>
      <c r="K17" s="121">
        <v>0</v>
      </c>
      <c r="L17" s="120">
        <f t="shared" si="1"/>
        <v>0</v>
      </c>
      <c r="M17" s="110">
        <f t="shared" si="4"/>
        <v>0</v>
      </c>
      <c r="N17" s="109">
        <f t="shared" si="5"/>
        <v>0</v>
      </c>
    </row>
    <row r="18" spans="1:14" ht="26.25" customHeight="1" thickBot="1">
      <c r="A18" s="37" t="s">
        <v>92</v>
      </c>
      <c r="B18" s="57">
        <v>4801</v>
      </c>
      <c r="C18" s="58">
        <v>0</v>
      </c>
      <c r="D18" s="54">
        <f t="shared" si="0"/>
        <v>4801</v>
      </c>
      <c r="E18" s="57">
        <v>4502</v>
      </c>
      <c r="F18" s="58">
        <v>0</v>
      </c>
      <c r="G18" s="54">
        <f t="shared" si="2"/>
        <v>4502</v>
      </c>
      <c r="H18" s="111">
        <f t="shared" si="3"/>
        <v>-299</v>
      </c>
      <c r="I18" s="109">
        <f>IF(D18=0,0,+G18/D18)</f>
        <v>0.9377213080608207</v>
      </c>
      <c r="J18" s="72">
        <v>4777</v>
      </c>
      <c r="K18" s="58">
        <v>0</v>
      </c>
      <c r="L18" s="120">
        <f t="shared" si="1"/>
        <v>4777</v>
      </c>
      <c r="M18" s="111">
        <f t="shared" si="4"/>
        <v>275</v>
      </c>
      <c r="N18" s="112">
        <f t="shared" si="5"/>
        <v>1.0610839626832518</v>
      </c>
    </row>
    <row r="19" spans="1:14" ht="15" customHeight="1" thickBot="1">
      <c r="A19" s="41" t="s">
        <v>8</v>
      </c>
      <c r="B19" s="59">
        <f>SUM(B9+B10+B11+B12+B13+B14+B18)</f>
        <v>5204</v>
      </c>
      <c r="C19" s="60">
        <f>SUM(C9+C10+C12+C13+C14+C18)</f>
        <v>0</v>
      </c>
      <c r="D19" s="61">
        <f>SUM(D9+D10+D11+D12+D13+D14+D18)</f>
        <v>5204</v>
      </c>
      <c r="E19" s="93">
        <f>SUM(E9+E10+E11+E12+E13+E14+E18)</f>
        <v>5174</v>
      </c>
      <c r="F19" s="94">
        <f>SUM(F9+F10+F12+F13+F14+F18)</f>
        <v>0</v>
      </c>
      <c r="G19" s="61">
        <f>SUM(G9+G10++G11+G12+G13+G14+G18)</f>
        <v>5174</v>
      </c>
      <c r="H19" s="59">
        <f t="shared" si="3"/>
        <v>-30</v>
      </c>
      <c r="I19" s="123">
        <f>+G19/D19</f>
        <v>0.9942352036894696</v>
      </c>
      <c r="J19" s="60">
        <f>SUM(J9+J10+J11+J12+J13+J14+J18)</f>
        <v>5608</v>
      </c>
      <c r="K19" s="60">
        <f>SUM(K9+K10+K12+K13+K14+K18)</f>
        <v>0</v>
      </c>
      <c r="L19" s="61">
        <f>SUM(L9+L10++L11+L12+L13+L14+L18)</f>
        <v>5608</v>
      </c>
      <c r="M19" s="59">
        <f t="shared" si="4"/>
        <v>434</v>
      </c>
      <c r="N19" s="123">
        <f t="shared" si="5"/>
        <v>1.0838809431774257</v>
      </c>
    </row>
    <row r="20" spans="1:14" ht="15" customHeight="1">
      <c r="A20" s="38" t="s">
        <v>9</v>
      </c>
      <c r="B20" s="52">
        <v>478</v>
      </c>
      <c r="C20" s="53">
        <v>0</v>
      </c>
      <c r="D20" s="54">
        <f aca="true" t="shared" si="6" ref="D20:D37">SUM(B20:C20)</f>
        <v>478</v>
      </c>
      <c r="E20" s="52">
        <v>372</v>
      </c>
      <c r="F20" s="53">
        <v>0</v>
      </c>
      <c r="G20" s="54">
        <f aca="true" t="shared" si="7" ref="G20:G37">SUM(E20:F20)</f>
        <v>372</v>
      </c>
      <c r="H20" s="108">
        <f t="shared" si="3"/>
        <v>-106</v>
      </c>
      <c r="I20" s="113">
        <f>+G20/D20</f>
        <v>0.7782426778242678</v>
      </c>
      <c r="J20" s="119">
        <v>660</v>
      </c>
      <c r="K20" s="53">
        <v>0</v>
      </c>
      <c r="L20" s="120">
        <f aca="true" t="shared" si="8" ref="L20:L37">SUM(J20:K20)</f>
        <v>660</v>
      </c>
      <c r="M20" s="108">
        <f t="shared" si="4"/>
        <v>288</v>
      </c>
      <c r="N20" s="113">
        <f t="shared" si="5"/>
        <v>1.7741935483870968</v>
      </c>
    </row>
    <row r="21" spans="1:14" ht="24">
      <c r="A21" s="36" t="s">
        <v>10</v>
      </c>
      <c r="B21" s="52">
        <v>0</v>
      </c>
      <c r="C21" s="53">
        <v>0</v>
      </c>
      <c r="D21" s="54">
        <f t="shared" si="6"/>
        <v>0</v>
      </c>
      <c r="E21" s="52">
        <v>0</v>
      </c>
      <c r="F21" s="53">
        <v>0</v>
      </c>
      <c r="G21" s="54">
        <f t="shared" si="7"/>
        <v>0</v>
      </c>
      <c r="H21" s="110">
        <f t="shared" si="3"/>
        <v>0</v>
      </c>
      <c r="I21" s="109">
        <f>IF(D21=0,0,+G21/D21)</f>
        <v>0</v>
      </c>
      <c r="J21" s="119">
        <v>0</v>
      </c>
      <c r="K21" s="53">
        <v>0</v>
      </c>
      <c r="L21" s="120">
        <f t="shared" si="8"/>
        <v>0</v>
      </c>
      <c r="M21" s="108">
        <f t="shared" si="4"/>
        <v>0</v>
      </c>
      <c r="N21" s="109">
        <f t="shared" si="5"/>
        <v>0</v>
      </c>
    </row>
    <row r="22" spans="1:14" ht="15" customHeight="1">
      <c r="A22" s="36" t="s">
        <v>11</v>
      </c>
      <c r="B22" s="55">
        <v>255</v>
      </c>
      <c r="C22" s="56">
        <v>0</v>
      </c>
      <c r="D22" s="54">
        <f t="shared" si="6"/>
        <v>255</v>
      </c>
      <c r="E22" s="55">
        <v>234</v>
      </c>
      <c r="F22" s="56">
        <v>0</v>
      </c>
      <c r="G22" s="54">
        <f t="shared" si="7"/>
        <v>234</v>
      </c>
      <c r="H22" s="110">
        <f t="shared" si="3"/>
        <v>-21</v>
      </c>
      <c r="I22" s="109">
        <f>+G22/D22</f>
        <v>0.9176470588235294</v>
      </c>
      <c r="J22" s="91">
        <v>245</v>
      </c>
      <c r="K22" s="56">
        <v>0</v>
      </c>
      <c r="L22" s="120">
        <f t="shared" si="8"/>
        <v>245</v>
      </c>
      <c r="M22" s="108">
        <f t="shared" si="4"/>
        <v>11</v>
      </c>
      <c r="N22" s="109">
        <f t="shared" si="5"/>
        <v>1.047008547008547</v>
      </c>
    </row>
    <row r="23" spans="1:14" ht="24">
      <c r="A23" s="36" t="s">
        <v>71</v>
      </c>
      <c r="B23" s="55">
        <v>0</v>
      </c>
      <c r="C23" s="56">
        <v>0</v>
      </c>
      <c r="D23" s="54">
        <f t="shared" si="6"/>
        <v>0</v>
      </c>
      <c r="E23" s="55">
        <v>0</v>
      </c>
      <c r="F23" s="56">
        <v>0</v>
      </c>
      <c r="G23" s="54">
        <f t="shared" si="7"/>
        <v>0</v>
      </c>
      <c r="H23" s="110">
        <f t="shared" si="3"/>
        <v>0</v>
      </c>
      <c r="I23" s="109">
        <f>IF(D23=0,0,+G23/D23)</f>
        <v>0</v>
      </c>
      <c r="J23" s="73">
        <v>0</v>
      </c>
      <c r="K23" s="56">
        <v>0</v>
      </c>
      <c r="L23" s="120">
        <f t="shared" si="8"/>
        <v>0</v>
      </c>
      <c r="M23" s="108">
        <f t="shared" si="4"/>
        <v>0</v>
      </c>
      <c r="N23" s="109">
        <f t="shared" si="5"/>
        <v>0</v>
      </c>
    </row>
    <row r="24" spans="1:14" ht="15" customHeight="1">
      <c r="A24" s="36" t="s">
        <v>12</v>
      </c>
      <c r="B24" s="55">
        <v>84</v>
      </c>
      <c r="C24" s="56">
        <v>0</v>
      </c>
      <c r="D24" s="54">
        <f t="shared" si="6"/>
        <v>84</v>
      </c>
      <c r="E24" s="55">
        <v>128</v>
      </c>
      <c r="F24" s="56">
        <v>0</v>
      </c>
      <c r="G24" s="54">
        <f t="shared" si="7"/>
        <v>128</v>
      </c>
      <c r="H24" s="110">
        <f t="shared" si="3"/>
        <v>44</v>
      </c>
      <c r="I24" s="109">
        <f>IF(D24=0,0,+G24/D24)</f>
        <v>1.5238095238095237</v>
      </c>
      <c r="J24" s="73">
        <v>90</v>
      </c>
      <c r="K24" s="56">
        <v>0</v>
      </c>
      <c r="L24" s="120">
        <f t="shared" si="8"/>
        <v>90</v>
      </c>
      <c r="M24" s="108">
        <f t="shared" si="4"/>
        <v>-38</v>
      </c>
      <c r="N24" s="109">
        <f t="shared" si="5"/>
        <v>0.703125</v>
      </c>
    </row>
    <row r="25" spans="1:14" ht="15" customHeight="1">
      <c r="A25" s="36" t="s">
        <v>13</v>
      </c>
      <c r="B25" s="62">
        <v>858</v>
      </c>
      <c r="C25" s="56">
        <v>0</v>
      </c>
      <c r="D25" s="54">
        <f t="shared" si="6"/>
        <v>858</v>
      </c>
      <c r="E25" s="62">
        <v>951</v>
      </c>
      <c r="F25" s="56">
        <v>0</v>
      </c>
      <c r="G25" s="54">
        <f t="shared" si="7"/>
        <v>951</v>
      </c>
      <c r="H25" s="110">
        <f t="shared" si="3"/>
        <v>93</v>
      </c>
      <c r="I25" s="109">
        <f aca="true" t="shared" si="9" ref="I25:I32">+G25/D25</f>
        <v>1.1083916083916083</v>
      </c>
      <c r="J25" s="73">
        <v>1155</v>
      </c>
      <c r="K25" s="56">
        <v>0</v>
      </c>
      <c r="L25" s="120">
        <f t="shared" si="8"/>
        <v>1155</v>
      </c>
      <c r="M25" s="108">
        <f t="shared" si="4"/>
        <v>204</v>
      </c>
      <c r="N25" s="109">
        <f t="shared" si="5"/>
        <v>1.2145110410094637</v>
      </c>
    </row>
    <row r="26" spans="1:15" ht="12.75">
      <c r="A26" s="36" t="s">
        <v>14</v>
      </c>
      <c r="B26" s="55">
        <v>9</v>
      </c>
      <c r="C26" s="56">
        <v>0</v>
      </c>
      <c r="D26" s="54">
        <f t="shared" si="6"/>
        <v>9</v>
      </c>
      <c r="E26" s="55">
        <v>45</v>
      </c>
      <c r="F26" s="56">
        <v>0</v>
      </c>
      <c r="G26" s="54">
        <f t="shared" si="7"/>
        <v>45</v>
      </c>
      <c r="H26" s="110">
        <f t="shared" si="3"/>
        <v>36</v>
      </c>
      <c r="I26" s="109">
        <f t="shared" si="9"/>
        <v>5</v>
      </c>
      <c r="J26" s="73">
        <v>50</v>
      </c>
      <c r="K26" s="56">
        <v>0</v>
      </c>
      <c r="L26" s="120">
        <f t="shared" si="8"/>
        <v>50</v>
      </c>
      <c r="M26" s="108">
        <f t="shared" si="4"/>
        <v>5</v>
      </c>
      <c r="N26" s="109">
        <f t="shared" si="5"/>
        <v>1.1111111111111112</v>
      </c>
      <c r="O26" s="2"/>
    </row>
    <row r="27" spans="1:14" ht="15" customHeight="1">
      <c r="A27" s="36" t="s">
        <v>15</v>
      </c>
      <c r="B27" s="55">
        <v>811</v>
      </c>
      <c r="C27" s="56">
        <v>0</v>
      </c>
      <c r="D27" s="54">
        <f t="shared" si="6"/>
        <v>811</v>
      </c>
      <c r="E27" s="55">
        <v>892</v>
      </c>
      <c r="F27" s="56">
        <v>0</v>
      </c>
      <c r="G27" s="54">
        <f t="shared" si="7"/>
        <v>892</v>
      </c>
      <c r="H27" s="110">
        <f t="shared" si="3"/>
        <v>81</v>
      </c>
      <c r="I27" s="109">
        <f t="shared" si="9"/>
        <v>1.0998766954377313</v>
      </c>
      <c r="J27" s="73">
        <v>1085</v>
      </c>
      <c r="K27" s="56">
        <v>0</v>
      </c>
      <c r="L27" s="120">
        <f t="shared" si="8"/>
        <v>1085</v>
      </c>
      <c r="M27" s="108">
        <f t="shared" si="4"/>
        <v>193</v>
      </c>
      <c r="N27" s="109">
        <f t="shared" si="5"/>
        <v>1.2163677130044843</v>
      </c>
    </row>
    <row r="28" spans="1:14" ht="15" customHeight="1">
      <c r="A28" s="39" t="s">
        <v>16</v>
      </c>
      <c r="B28" s="62">
        <v>3257</v>
      </c>
      <c r="C28" s="56">
        <v>0</v>
      </c>
      <c r="D28" s="54">
        <f t="shared" si="6"/>
        <v>3257</v>
      </c>
      <c r="E28" s="62">
        <v>3207</v>
      </c>
      <c r="F28" s="56">
        <v>0</v>
      </c>
      <c r="G28" s="54">
        <f t="shared" si="7"/>
        <v>3207</v>
      </c>
      <c r="H28" s="110">
        <f t="shared" si="3"/>
        <v>-50</v>
      </c>
      <c r="I28" s="109">
        <f t="shared" si="9"/>
        <v>0.9846484494933988</v>
      </c>
      <c r="J28" s="73">
        <v>3190</v>
      </c>
      <c r="K28" s="56">
        <v>0</v>
      </c>
      <c r="L28" s="120">
        <f t="shared" si="8"/>
        <v>3190</v>
      </c>
      <c r="M28" s="108">
        <f t="shared" si="4"/>
        <v>-17</v>
      </c>
      <c r="N28" s="109">
        <f t="shared" si="5"/>
        <v>0.9946990957280948</v>
      </c>
    </row>
    <row r="29" spans="1:14" ht="15" customHeight="1">
      <c r="A29" s="36" t="s">
        <v>17</v>
      </c>
      <c r="B29" s="55">
        <v>2467</v>
      </c>
      <c r="C29" s="56">
        <v>0</v>
      </c>
      <c r="D29" s="54">
        <f t="shared" si="6"/>
        <v>2467</v>
      </c>
      <c r="E29" s="55">
        <v>2395</v>
      </c>
      <c r="F29" s="56">
        <v>0</v>
      </c>
      <c r="G29" s="54">
        <f t="shared" si="7"/>
        <v>2395</v>
      </c>
      <c r="H29" s="110">
        <f t="shared" si="3"/>
        <v>-72</v>
      </c>
      <c r="I29" s="109">
        <f t="shared" si="9"/>
        <v>0.9708147547628699</v>
      </c>
      <c r="J29" s="91">
        <v>2392</v>
      </c>
      <c r="K29" s="56">
        <v>0</v>
      </c>
      <c r="L29" s="120">
        <f t="shared" si="8"/>
        <v>2392</v>
      </c>
      <c r="M29" s="108">
        <f t="shared" si="4"/>
        <v>-3</v>
      </c>
      <c r="N29" s="109">
        <f t="shared" si="5"/>
        <v>0.9987473903966597</v>
      </c>
    </row>
    <row r="30" spans="1:14" ht="15" customHeight="1">
      <c r="A30" s="39" t="s">
        <v>18</v>
      </c>
      <c r="B30" s="55">
        <v>2268</v>
      </c>
      <c r="C30" s="56">
        <v>0</v>
      </c>
      <c r="D30" s="54">
        <f t="shared" si="6"/>
        <v>2268</v>
      </c>
      <c r="E30" s="55">
        <v>2252</v>
      </c>
      <c r="F30" s="56">
        <v>0</v>
      </c>
      <c r="G30" s="54">
        <f t="shared" si="7"/>
        <v>2252</v>
      </c>
      <c r="H30" s="110">
        <f t="shared" si="3"/>
        <v>-16</v>
      </c>
      <c r="I30" s="109">
        <f t="shared" si="9"/>
        <v>0.9929453262786596</v>
      </c>
      <c r="J30" s="91">
        <v>2252</v>
      </c>
      <c r="K30" s="56">
        <v>0</v>
      </c>
      <c r="L30" s="120">
        <f t="shared" si="8"/>
        <v>2252</v>
      </c>
      <c r="M30" s="108">
        <f t="shared" si="4"/>
        <v>0</v>
      </c>
      <c r="N30" s="109">
        <f t="shared" si="5"/>
        <v>1</v>
      </c>
    </row>
    <row r="31" spans="1:14" ht="15" customHeight="1">
      <c r="A31" s="36" t="s">
        <v>19</v>
      </c>
      <c r="B31" s="55">
        <v>199</v>
      </c>
      <c r="C31" s="56">
        <v>0</v>
      </c>
      <c r="D31" s="54">
        <f t="shared" si="6"/>
        <v>199</v>
      </c>
      <c r="E31" s="55">
        <v>143</v>
      </c>
      <c r="F31" s="56">
        <v>0</v>
      </c>
      <c r="G31" s="54">
        <f t="shared" si="7"/>
        <v>143</v>
      </c>
      <c r="H31" s="110">
        <f t="shared" si="3"/>
        <v>-56</v>
      </c>
      <c r="I31" s="109">
        <f t="shared" si="9"/>
        <v>0.7185929648241206</v>
      </c>
      <c r="J31" s="91">
        <v>140</v>
      </c>
      <c r="K31" s="56">
        <v>0</v>
      </c>
      <c r="L31" s="120">
        <f t="shared" si="8"/>
        <v>140</v>
      </c>
      <c r="M31" s="108">
        <f t="shared" si="4"/>
        <v>-3</v>
      </c>
      <c r="N31" s="109">
        <f t="shared" si="5"/>
        <v>0.9790209790209791</v>
      </c>
    </row>
    <row r="32" spans="1:14" ht="12.75">
      <c r="A32" s="36" t="s">
        <v>20</v>
      </c>
      <c r="B32" s="55">
        <v>790</v>
      </c>
      <c r="C32" s="56">
        <v>0</v>
      </c>
      <c r="D32" s="54">
        <f t="shared" si="6"/>
        <v>790</v>
      </c>
      <c r="E32" s="55">
        <v>812</v>
      </c>
      <c r="F32" s="56">
        <v>0</v>
      </c>
      <c r="G32" s="54">
        <f t="shared" si="7"/>
        <v>812</v>
      </c>
      <c r="H32" s="110">
        <f t="shared" si="3"/>
        <v>22</v>
      </c>
      <c r="I32" s="109">
        <f t="shared" si="9"/>
        <v>1.0278481012658227</v>
      </c>
      <c r="J32" s="91">
        <v>798</v>
      </c>
      <c r="K32" s="56">
        <v>0</v>
      </c>
      <c r="L32" s="120">
        <f t="shared" si="8"/>
        <v>798</v>
      </c>
      <c r="M32" s="108">
        <f t="shared" si="4"/>
        <v>-14</v>
      </c>
      <c r="N32" s="109">
        <f t="shared" si="5"/>
        <v>0.9827586206896551</v>
      </c>
    </row>
    <row r="33" spans="1:14" ht="15" customHeight="1">
      <c r="A33" s="39" t="s">
        <v>21</v>
      </c>
      <c r="B33" s="55">
        <v>0</v>
      </c>
      <c r="C33" s="56">
        <v>0</v>
      </c>
      <c r="D33" s="54">
        <f t="shared" si="6"/>
        <v>0</v>
      </c>
      <c r="E33" s="55">
        <v>0</v>
      </c>
      <c r="F33" s="56">
        <v>0</v>
      </c>
      <c r="G33" s="54">
        <f t="shared" si="7"/>
        <v>0</v>
      </c>
      <c r="H33" s="110">
        <f t="shared" si="3"/>
        <v>0</v>
      </c>
      <c r="I33" s="109">
        <f>IF(D33=0,0,+G33/D33)</f>
        <v>0</v>
      </c>
      <c r="J33" s="73">
        <v>0</v>
      </c>
      <c r="K33" s="56">
        <v>0</v>
      </c>
      <c r="L33" s="120">
        <f t="shared" si="8"/>
        <v>0</v>
      </c>
      <c r="M33" s="108">
        <f t="shared" si="4"/>
        <v>0</v>
      </c>
      <c r="N33" s="109">
        <f t="shared" si="5"/>
        <v>0</v>
      </c>
    </row>
    <row r="34" spans="1:15" ht="15" customHeight="1">
      <c r="A34" s="39" t="s">
        <v>22</v>
      </c>
      <c r="B34" s="55">
        <v>181</v>
      </c>
      <c r="C34" s="56">
        <v>0</v>
      </c>
      <c r="D34" s="54">
        <f t="shared" si="6"/>
        <v>181</v>
      </c>
      <c r="E34" s="55">
        <v>195</v>
      </c>
      <c r="F34" s="56">
        <v>0</v>
      </c>
      <c r="G34" s="54">
        <f t="shared" si="7"/>
        <v>195</v>
      </c>
      <c r="H34" s="110">
        <f t="shared" si="3"/>
        <v>14</v>
      </c>
      <c r="I34" s="109">
        <f>+G34/D34</f>
        <v>1.0773480662983426</v>
      </c>
      <c r="J34" s="73">
        <v>178</v>
      </c>
      <c r="K34" s="56">
        <v>0</v>
      </c>
      <c r="L34" s="120">
        <f t="shared" si="8"/>
        <v>178</v>
      </c>
      <c r="M34" s="108">
        <f t="shared" si="4"/>
        <v>-17</v>
      </c>
      <c r="N34" s="109">
        <f t="shared" si="5"/>
        <v>0.9128205128205128</v>
      </c>
      <c r="O34" s="2"/>
    </row>
    <row r="35" spans="1:15" ht="24">
      <c r="A35" s="36" t="s">
        <v>72</v>
      </c>
      <c r="B35" s="55">
        <v>49</v>
      </c>
      <c r="C35" s="56">
        <v>0</v>
      </c>
      <c r="D35" s="54">
        <f t="shared" si="6"/>
        <v>49</v>
      </c>
      <c r="E35" s="55">
        <v>67</v>
      </c>
      <c r="F35" s="56">
        <v>0</v>
      </c>
      <c r="G35" s="54">
        <f t="shared" si="7"/>
        <v>67</v>
      </c>
      <c r="H35" s="110">
        <f t="shared" si="3"/>
        <v>18</v>
      </c>
      <c r="I35" s="109">
        <f>+G35/D35</f>
        <v>1.3673469387755102</v>
      </c>
      <c r="J35" s="73">
        <v>49</v>
      </c>
      <c r="K35" s="56">
        <v>0</v>
      </c>
      <c r="L35" s="120">
        <f t="shared" si="8"/>
        <v>49</v>
      </c>
      <c r="M35" s="108">
        <f t="shared" si="4"/>
        <v>-18</v>
      </c>
      <c r="N35" s="109">
        <f t="shared" si="5"/>
        <v>0.7313432835820896</v>
      </c>
      <c r="O35" s="130"/>
    </row>
    <row r="36" spans="1:14" ht="24">
      <c r="A36" s="36" t="s">
        <v>23</v>
      </c>
      <c r="B36" s="55">
        <v>49</v>
      </c>
      <c r="C36" s="56">
        <v>0</v>
      </c>
      <c r="D36" s="54">
        <f t="shared" si="6"/>
        <v>49</v>
      </c>
      <c r="E36" s="55">
        <v>67</v>
      </c>
      <c r="F36" s="56">
        <v>0</v>
      </c>
      <c r="G36" s="54">
        <f t="shared" si="7"/>
        <v>67</v>
      </c>
      <c r="H36" s="110">
        <f t="shared" si="3"/>
        <v>18</v>
      </c>
      <c r="I36" s="109">
        <f>+G36/D36</f>
        <v>1.3673469387755102</v>
      </c>
      <c r="J36" s="73">
        <v>49</v>
      </c>
      <c r="K36" s="56">
        <v>0</v>
      </c>
      <c r="L36" s="120">
        <f t="shared" si="8"/>
        <v>49</v>
      </c>
      <c r="M36" s="108">
        <f t="shared" si="4"/>
        <v>-18</v>
      </c>
      <c r="N36" s="109">
        <f t="shared" si="5"/>
        <v>0.7313432835820896</v>
      </c>
    </row>
    <row r="37" spans="1:14" ht="15" customHeight="1" thickBot="1">
      <c r="A37" s="40" t="s">
        <v>24</v>
      </c>
      <c r="B37" s="57">
        <v>0</v>
      </c>
      <c r="C37" s="56">
        <v>0</v>
      </c>
      <c r="D37" s="54">
        <f t="shared" si="6"/>
        <v>0</v>
      </c>
      <c r="E37" s="57">
        <v>0</v>
      </c>
      <c r="F37" s="56">
        <v>0</v>
      </c>
      <c r="G37" s="54">
        <f t="shared" si="7"/>
        <v>0</v>
      </c>
      <c r="H37" s="111">
        <f t="shared" si="3"/>
        <v>0</v>
      </c>
      <c r="I37" s="109">
        <f>IF(D37=0,0,+G37/D37)</f>
        <v>0</v>
      </c>
      <c r="J37" s="72">
        <v>0</v>
      </c>
      <c r="K37" s="56">
        <v>0</v>
      </c>
      <c r="L37" s="120">
        <f t="shared" si="8"/>
        <v>0</v>
      </c>
      <c r="M37" s="114">
        <f t="shared" si="4"/>
        <v>0</v>
      </c>
      <c r="N37" s="112">
        <f t="shared" si="5"/>
        <v>0</v>
      </c>
    </row>
    <row r="38" spans="1:14" ht="15" customHeight="1" thickBot="1">
      <c r="A38" s="41" t="s">
        <v>25</v>
      </c>
      <c r="B38" s="63">
        <f aca="true" t="shared" si="10" ref="B38:G38">SUM(B20+B22+B23+B24+B25+B28+B33+B34+B35+B37)</f>
        <v>5162</v>
      </c>
      <c r="C38" s="64">
        <f t="shared" si="10"/>
        <v>0</v>
      </c>
      <c r="D38" s="65">
        <f t="shared" si="10"/>
        <v>5162</v>
      </c>
      <c r="E38" s="59">
        <f t="shared" si="10"/>
        <v>5154</v>
      </c>
      <c r="F38" s="60">
        <f t="shared" si="10"/>
        <v>0</v>
      </c>
      <c r="G38" s="61">
        <f t="shared" si="10"/>
        <v>5154</v>
      </c>
      <c r="H38" s="59">
        <f t="shared" si="3"/>
        <v>-8</v>
      </c>
      <c r="I38" s="123">
        <f>+G38/D38</f>
        <v>0.9984502130956994</v>
      </c>
      <c r="J38" s="60">
        <f>SUM(J20+J22+J23+J24+J25+J28+J33+J34+J35+J37)</f>
        <v>5567</v>
      </c>
      <c r="K38" s="60">
        <f>SUM(K20+K22+K23+K24+K25+K28+K33+K34+K35+K37)</f>
        <v>0</v>
      </c>
      <c r="L38" s="61">
        <f>SUM(L20+L22+L23+L24+L25+L28+L33+L34+L35+L37)</f>
        <v>5567</v>
      </c>
      <c r="M38" s="59">
        <f t="shared" si="4"/>
        <v>413</v>
      </c>
      <c r="N38" s="123">
        <f t="shared" si="5"/>
        <v>1.0801319363601087</v>
      </c>
    </row>
    <row r="39" spans="1:14" ht="15" customHeight="1" thickBot="1">
      <c r="A39" s="41" t="s">
        <v>26</v>
      </c>
      <c r="B39" s="59">
        <f>B19-B38</f>
        <v>42</v>
      </c>
      <c r="C39" s="60">
        <f>C19-C38</f>
        <v>0</v>
      </c>
      <c r="D39" s="66">
        <f>SUM(B39:C39)</f>
        <v>42</v>
      </c>
      <c r="E39" s="59">
        <f>E19-E38</f>
        <v>20</v>
      </c>
      <c r="F39" s="60">
        <f>F19-F38</f>
        <v>0</v>
      </c>
      <c r="G39" s="66">
        <f>SUM(E39:F39)</f>
        <v>20</v>
      </c>
      <c r="H39" s="59">
        <f>+E39-B39</f>
        <v>-22</v>
      </c>
      <c r="I39" s="123"/>
      <c r="J39" s="59">
        <f>J19-J38</f>
        <v>41</v>
      </c>
      <c r="K39" s="60">
        <f>K19-K38</f>
        <v>0</v>
      </c>
      <c r="L39" s="66">
        <f>SUM(J39:K39)</f>
        <v>41</v>
      </c>
      <c r="M39" s="59"/>
      <c r="N39" s="123"/>
    </row>
    <row r="40" spans="1:14" ht="24.75" thickBot="1">
      <c r="A40" s="41" t="s">
        <v>34</v>
      </c>
      <c r="B40" s="165">
        <v>-87</v>
      </c>
      <c r="C40" s="166"/>
      <c r="D40" s="167"/>
      <c r="E40" s="147">
        <v>0</v>
      </c>
      <c r="F40" s="170"/>
      <c r="G40" s="171"/>
      <c r="H40" s="59"/>
      <c r="I40" s="123"/>
      <c r="J40" s="147">
        <v>0</v>
      </c>
      <c r="K40" s="170"/>
      <c r="L40" s="171"/>
      <c r="M40" s="59"/>
      <c r="N40" s="123"/>
    </row>
    <row r="41" spans="1:14" ht="21.75" customHeight="1" thickBot="1">
      <c r="A41" s="42" t="s">
        <v>45</v>
      </c>
      <c r="B41" s="198"/>
      <c r="C41" s="166"/>
      <c r="D41" s="166"/>
      <c r="E41" s="147">
        <v>0</v>
      </c>
      <c r="F41" s="148"/>
      <c r="G41" s="149"/>
      <c r="H41" s="34"/>
      <c r="I41" s="34"/>
      <c r="J41" s="34"/>
      <c r="K41" s="34"/>
      <c r="L41" s="34"/>
      <c r="M41" s="34"/>
      <c r="N41" s="34"/>
    </row>
    <row r="42" spans="1:11" ht="13.5" customHeight="1">
      <c r="A42" s="99" t="s">
        <v>94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13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8" ht="13.5" customHeight="1">
      <c r="A44" s="16"/>
      <c r="B44" s="17"/>
      <c r="C44" s="18"/>
      <c r="D44" s="18"/>
      <c r="E44" s="17"/>
      <c r="F44" s="15"/>
      <c r="G44" s="15"/>
      <c r="H44"/>
    </row>
    <row r="45" spans="1:10" ht="14.25" customHeight="1" thickBot="1">
      <c r="A45" s="99" t="s">
        <v>50</v>
      </c>
      <c r="B45" s="197" t="s">
        <v>85</v>
      </c>
      <c r="C45" s="197"/>
      <c r="D45" s="197"/>
      <c r="E45" s="197"/>
      <c r="F45" s="197"/>
      <c r="G45" s="197"/>
      <c r="H45" s="197"/>
      <c r="J45" t="s">
        <v>27</v>
      </c>
    </row>
    <row r="46" spans="1:10" ht="14.25" customHeight="1">
      <c r="A46" s="156" t="s">
        <v>33</v>
      </c>
      <c r="B46" s="159" t="s">
        <v>86</v>
      </c>
      <c r="C46" s="183" t="s">
        <v>91</v>
      </c>
      <c r="D46" s="184"/>
      <c r="E46" s="184"/>
      <c r="F46" s="184"/>
      <c r="G46" s="184"/>
      <c r="H46" s="184"/>
      <c r="I46" s="185"/>
      <c r="J46" s="162" t="s">
        <v>87</v>
      </c>
    </row>
    <row r="47" spans="1:10" ht="14.25" customHeight="1">
      <c r="A47" s="157"/>
      <c r="B47" s="160"/>
      <c r="C47" s="136" t="s">
        <v>31</v>
      </c>
      <c r="D47" s="135" t="s">
        <v>32</v>
      </c>
      <c r="E47" s="151"/>
      <c r="F47" s="151"/>
      <c r="G47" s="151"/>
      <c r="H47" s="151"/>
      <c r="I47" s="152"/>
      <c r="J47" s="163"/>
    </row>
    <row r="48" spans="1:10" ht="14.25" customHeight="1">
      <c r="A48" s="158"/>
      <c r="B48" s="161"/>
      <c r="C48" s="137"/>
      <c r="D48" s="74">
        <v>1</v>
      </c>
      <c r="E48" s="74">
        <v>2</v>
      </c>
      <c r="F48" s="74">
        <v>3</v>
      </c>
      <c r="G48" s="74">
        <v>4</v>
      </c>
      <c r="H48" s="75">
        <v>5</v>
      </c>
      <c r="I48" s="75">
        <v>6</v>
      </c>
      <c r="J48" s="164"/>
    </row>
    <row r="49" spans="1:10" ht="14.25" customHeight="1" thickBot="1">
      <c r="A49" s="76">
        <v>570</v>
      </c>
      <c r="B49" s="77">
        <v>164</v>
      </c>
      <c r="C49" s="77">
        <f>SUM(D49:I49)</f>
        <v>49</v>
      </c>
      <c r="D49" s="78">
        <v>18</v>
      </c>
      <c r="E49" s="77">
        <v>28</v>
      </c>
      <c r="F49" s="77">
        <v>3</v>
      </c>
      <c r="G49" s="77">
        <v>0</v>
      </c>
      <c r="H49" s="79">
        <v>0</v>
      </c>
      <c r="I49" s="79">
        <v>0</v>
      </c>
      <c r="J49" s="89">
        <f>A49-B49-C49</f>
        <v>357</v>
      </c>
    </row>
    <row r="50" spans="1:9" ht="14.25" customHeight="1">
      <c r="A50" s="23"/>
      <c r="B50" s="24"/>
      <c r="C50" s="24"/>
      <c r="D50" s="24"/>
      <c r="E50" s="24"/>
      <c r="F50" s="24"/>
      <c r="G50" s="24"/>
      <c r="H50" s="24"/>
      <c r="I50" s="24"/>
    </row>
    <row r="51" spans="1:9" ht="14.25" customHeight="1">
      <c r="A51" s="133"/>
      <c r="B51" s="24"/>
      <c r="C51" s="24"/>
      <c r="D51" s="24"/>
      <c r="E51" s="24"/>
      <c r="F51" s="24"/>
      <c r="G51" s="24"/>
      <c r="H51" s="24"/>
      <c r="I51" s="24"/>
    </row>
    <row r="52" spans="1:12" ht="14.25" customHeight="1" thickBot="1">
      <c r="A52" s="150" t="s">
        <v>60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1:12" ht="24.75" customHeight="1">
      <c r="A53" s="153" t="s">
        <v>35</v>
      </c>
      <c r="B53" s="139" t="s">
        <v>80</v>
      </c>
      <c r="C53" s="141" t="s">
        <v>79</v>
      </c>
      <c r="D53" s="142"/>
      <c r="E53" s="142"/>
      <c r="F53" s="143"/>
      <c r="G53" s="139" t="s">
        <v>81</v>
      </c>
      <c r="H53" s="168" t="s">
        <v>46</v>
      </c>
      <c r="I53" s="169" t="s">
        <v>84</v>
      </c>
      <c r="J53" s="186"/>
      <c r="K53" s="186"/>
      <c r="L53" s="187"/>
    </row>
    <row r="54" spans="1:12" ht="23.25" thickBot="1">
      <c r="A54" s="154"/>
      <c r="B54" s="140"/>
      <c r="C54" s="80" t="s">
        <v>73</v>
      </c>
      <c r="D54" s="81" t="s">
        <v>36</v>
      </c>
      <c r="E54" s="81" t="s">
        <v>37</v>
      </c>
      <c r="F54" s="92" t="s">
        <v>74</v>
      </c>
      <c r="G54" s="140"/>
      <c r="H54" s="188"/>
      <c r="I54" s="80" t="s">
        <v>82</v>
      </c>
      <c r="J54" s="81" t="s">
        <v>36</v>
      </c>
      <c r="K54" s="81" t="s">
        <v>37</v>
      </c>
      <c r="L54" s="90" t="s">
        <v>83</v>
      </c>
    </row>
    <row r="55" spans="1:12" ht="14.25" customHeight="1">
      <c r="A55" s="12" t="s">
        <v>38</v>
      </c>
      <c r="B55" s="115">
        <f>B56+B57+B58+B59</f>
        <v>836.44</v>
      </c>
      <c r="C55" s="116" t="s">
        <v>39</v>
      </c>
      <c r="D55" s="116" t="s">
        <v>39</v>
      </c>
      <c r="E55" s="116" t="s">
        <v>39</v>
      </c>
      <c r="F55" s="117" t="s">
        <v>39</v>
      </c>
      <c r="G55" s="115">
        <f>G56+G57+G58+G59</f>
        <v>810.8199999999999</v>
      </c>
      <c r="H55" s="104" t="s">
        <v>39</v>
      </c>
      <c r="I55" s="116" t="s">
        <v>39</v>
      </c>
      <c r="J55" s="116" t="s">
        <v>39</v>
      </c>
      <c r="K55" s="116" t="s">
        <v>39</v>
      </c>
      <c r="L55" s="118" t="s">
        <v>39</v>
      </c>
    </row>
    <row r="56" spans="1:12" ht="14.25" customHeight="1">
      <c r="A56" s="13" t="s">
        <v>40</v>
      </c>
      <c r="B56" s="102">
        <v>0</v>
      </c>
      <c r="C56" s="98">
        <v>0</v>
      </c>
      <c r="D56" s="98">
        <v>8</v>
      </c>
      <c r="E56" s="98">
        <v>8</v>
      </c>
      <c r="F56" s="124">
        <f>+C56+D56-E56</f>
        <v>0</v>
      </c>
      <c r="G56" s="102">
        <v>0</v>
      </c>
      <c r="H56" s="105">
        <f>+G56-F56</f>
        <v>0</v>
      </c>
      <c r="I56" s="98">
        <v>0</v>
      </c>
      <c r="J56" s="98">
        <v>0</v>
      </c>
      <c r="K56" s="98">
        <v>0</v>
      </c>
      <c r="L56" s="105">
        <f>+I56+J56-K56</f>
        <v>0</v>
      </c>
    </row>
    <row r="57" spans="1:12" ht="14.25" customHeight="1">
      <c r="A57" s="13" t="s">
        <v>41</v>
      </c>
      <c r="B57" s="102">
        <v>194</v>
      </c>
      <c r="C57" s="98">
        <v>194</v>
      </c>
      <c r="D57" s="98">
        <v>34</v>
      </c>
      <c r="E57" s="98">
        <v>50</v>
      </c>
      <c r="F57" s="124">
        <f>+C57+D57-E57</f>
        <v>178</v>
      </c>
      <c r="G57" s="102">
        <v>194</v>
      </c>
      <c r="H57" s="105">
        <v>178</v>
      </c>
      <c r="I57" s="98">
        <v>178</v>
      </c>
      <c r="J57" s="98">
        <v>0</v>
      </c>
      <c r="K57" s="98">
        <v>0</v>
      </c>
      <c r="L57" s="105">
        <f>+I57+J57-K57</f>
        <v>178</v>
      </c>
    </row>
    <row r="58" spans="1:12" ht="14.25" customHeight="1">
      <c r="A58" s="13" t="s">
        <v>42</v>
      </c>
      <c r="B58" s="102">
        <v>153</v>
      </c>
      <c r="C58" s="98">
        <v>153</v>
      </c>
      <c r="D58" s="98">
        <v>67</v>
      </c>
      <c r="E58" s="98">
        <v>0</v>
      </c>
      <c r="F58" s="124">
        <f>+C58+D58-E58</f>
        <v>220</v>
      </c>
      <c r="G58" s="102">
        <v>153</v>
      </c>
      <c r="H58" s="105">
        <v>220</v>
      </c>
      <c r="I58" s="98">
        <f>F58</f>
        <v>220</v>
      </c>
      <c r="J58" s="98">
        <v>49</v>
      </c>
      <c r="K58" s="98">
        <v>150</v>
      </c>
      <c r="L58" s="105">
        <f>+I58+J58-K58</f>
        <v>119</v>
      </c>
    </row>
    <row r="59" spans="1:12" ht="14.25" customHeight="1">
      <c r="A59" s="101" t="s">
        <v>43</v>
      </c>
      <c r="B59" s="134">
        <v>489.44</v>
      </c>
      <c r="C59" s="116" t="s">
        <v>39</v>
      </c>
      <c r="D59" s="116" t="s">
        <v>39</v>
      </c>
      <c r="E59" s="116" t="s">
        <v>39</v>
      </c>
      <c r="F59" s="117" t="s">
        <v>39</v>
      </c>
      <c r="G59" s="102">
        <v>463.82</v>
      </c>
      <c r="H59" s="106" t="s">
        <v>39</v>
      </c>
      <c r="I59" s="116" t="s">
        <v>39</v>
      </c>
      <c r="J59" s="116" t="s">
        <v>39</v>
      </c>
      <c r="K59" s="116" t="s">
        <v>39</v>
      </c>
      <c r="L59" s="118" t="s">
        <v>39</v>
      </c>
    </row>
    <row r="60" spans="1:12" ht="14.25" customHeight="1" thickBot="1">
      <c r="A60" s="14" t="s">
        <v>44</v>
      </c>
      <c r="B60" s="103">
        <v>11</v>
      </c>
      <c r="C60" s="95">
        <v>16</v>
      </c>
      <c r="D60" s="95">
        <v>45</v>
      </c>
      <c r="E60" s="95">
        <v>45</v>
      </c>
      <c r="F60" s="125">
        <f>+C60+D60-E60</f>
        <v>16</v>
      </c>
      <c r="G60" s="103">
        <v>11.31</v>
      </c>
      <c r="H60" s="107">
        <v>12</v>
      </c>
      <c r="I60" s="95">
        <f>F60</f>
        <v>16</v>
      </c>
      <c r="J60" s="95">
        <v>23</v>
      </c>
      <c r="K60" s="95">
        <v>26</v>
      </c>
      <c r="L60" s="107">
        <f>+I60+J60-K60</f>
        <v>13</v>
      </c>
    </row>
    <row r="61" ht="14.25" customHeight="1">
      <c r="A61" s="2"/>
    </row>
    <row r="62" ht="14.25" customHeight="1" thickBot="1">
      <c r="A62" s="99"/>
    </row>
    <row r="63" spans="1:12" ht="14.25" customHeight="1">
      <c r="A63" s="192" t="s">
        <v>77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"/>
      <c r="L63" s="20"/>
    </row>
    <row r="64" spans="1:12" ht="17.25" customHeight="1">
      <c r="A64" s="213" t="s">
        <v>30</v>
      </c>
      <c r="B64" s="214"/>
      <c r="C64" s="214"/>
      <c r="D64" s="214"/>
      <c r="E64" s="214"/>
      <c r="F64" s="21" t="s">
        <v>29</v>
      </c>
      <c r="G64" s="144" t="s">
        <v>47</v>
      </c>
      <c r="H64" s="145"/>
      <c r="I64" s="145"/>
      <c r="J64" s="145"/>
      <c r="K64" s="146"/>
      <c r="L64" s="22" t="s">
        <v>29</v>
      </c>
    </row>
    <row r="65" spans="1:12" ht="13.5" thickBot="1">
      <c r="A65" s="208" t="s">
        <v>95</v>
      </c>
      <c r="B65" s="209"/>
      <c r="C65" s="209"/>
      <c r="D65" s="209"/>
      <c r="E65" s="210"/>
      <c r="F65" s="126">
        <v>150</v>
      </c>
      <c r="G65" s="211"/>
      <c r="H65" s="212"/>
      <c r="I65" s="212"/>
      <c r="J65" s="212"/>
      <c r="K65" s="212"/>
      <c r="L65" s="33">
        <v>0</v>
      </c>
    </row>
    <row r="66" spans="1:12" ht="13.5" thickBot="1">
      <c r="A66" s="190" t="s">
        <v>52</v>
      </c>
      <c r="B66" s="191"/>
      <c r="C66" s="191"/>
      <c r="D66" s="191"/>
      <c r="E66" s="207"/>
      <c r="F66" s="31">
        <f>SUM(F65:F65)</f>
        <v>150</v>
      </c>
      <c r="G66" s="155" t="s">
        <v>52</v>
      </c>
      <c r="H66" s="195"/>
      <c r="I66" s="195"/>
      <c r="J66" s="195"/>
      <c r="K66" s="195"/>
      <c r="L66" s="32">
        <f>SUM(L65)</f>
        <v>0</v>
      </c>
    </row>
    <row r="67" s="3" customFormat="1" ht="12.75" customHeight="1"/>
    <row r="68" s="3" customFormat="1" ht="12.75" customHeight="1"/>
    <row r="69" s="3" customFormat="1" ht="12.75" customHeight="1"/>
    <row r="70" s="3" customFormat="1" ht="12.75"/>
    <row r="71" spans="2:9" s="3" customFormat="1" ht="12.75">
      <c r="B71" s="138" t="s">
        <v>76</v>
      </c>
      <c r="C71" s="138"/>
      <c r="D71" s="138"/>
      <c r="E71" s="138"/>
      <c r="F71" s="138"/>
      <c r="G71" s="138"/>
      <c r="H71" s="138"/>
      <c r="I71" s="138"/>
    </row>
    <row r="72" spans="2:9" s="4" customFormat="1" ht="13.5" thickBot="1">
      <c r="B72" s="99"/>
      <c r="C72" s="2"/>
      <c r="D72" s="2"/>
      <c r="E72" s="2"/>
      <c r="F72" s="2"/>
      <c r="G72" s="2"/>
      <c r="H72" s="2"/>
      <c r="I72"/>
    </row>
    <row r="73" spans="2:9" s="4" customFormat="1" ht="13.5" thickBot="1">
      <c r="B73" s="25" t="s">
        <v>53</v>
      </c>
      <c r="C73" s="26"/>
      <c r="D73" s="27"/>
      <c r="E73" s="192" t="s">
        <v>54</v>
      </c>
      <c r="F73" s="193"/>
      <c r="G73" s="194"/>
      <c r="H73" s="199" t="s">
        <v>48</v>
      </c>
      <c r="I73" s="200"/>
    </row>
    <row r="74" spans="2:9" s="7" customFormat="1" ht="13.5" customHeight="1">
      <c r="B74" s="82" t="s">
        <v>49</v>
      </c>
      <c r="C74" s="83" t="s">
        <v>55</v>
      </c>
      <c r="D74" s="84" t="s">
        <v>56</v>
      </c>
      <c r="E74" s="82" t="s">
        <v>49</v>
      </c>
      <c r="F74" s="83" t="s">
        <v>55</v>
      </c>
      <c r="G74" s="84" t="s">
        <v>57</v>
      </c>
      <c r="H74" s="201" t="s">
        <v>58</v>
      </c>
      <c r="I74" s="202"/>
    </row>
    <row r="75" spans="2:9" s="7" customFormat="1" ht="13.5" customHeight="1" thickBot="1">
      <c r="B75" s="85">
        <v>2010</v>
      </c>
      <c r="C75" s="86">
        <v>2011</v>
      </c>
      <c r="D75" s="87"/>
      <c r="E75" s="85">
        <v>2010</v>
      </c>
      <c r="F75" s="86">
        <v>2011</v>
      </c>
      <c r="G75" s="87" t="s">
        <v>78</v>
      </c>
      <c r="H75" s="203" t="s">
        <v>61</v>
      </c>
      <c r="I75" s="204"/>
    </row>
    <row r="76" spans="2:10" s="7" customFormat="1" ht="13.5" customHeight="1" thickBot="1">
      <c r="B76" s="28">
        <v>10</v>
      </c>
      <c r="C76" s="29">
        <v>10</v>
      </c>
      <c r="D76" s="30">
        <f>SUM(C76-B76)</f>
        <v>0</v>
      </c>
      <c r="E76" s="28">
        <f>H77/(12*B76)*1000</f>
        <v>18766.666666666664</v>
      </c>
      <c r="F76" s="122">
        <f>H76/(12*C76)*1000</f>
        <v>18766.666666666664</v>
      </c>
      <c r="G76" s="100">
        <f>PRODUCT(F76/E76*100)</f>
        <v>100</v>
      </c>
      <c r="H76" s="205">
        <f>L30</f>
        <v>2252</v>
      </c>
      <c r="I76" s="206"/>
      <c r="J76" s="97"/>
    </row>
    <row r="77" spans="8:9" s="7" customFormat="1" ht="19.5" customHeight="1" hidden="1">
      <c r="H77" s="189">
        <f>G30</f>
        <v>2252</v>
      </c>
      <c r="I77" s="189"/>
    </row>
    <row r="78" s="7" customFormat="1" ht="13.5" customHeight="1">
      <c r="H78" s="129"/>
    </row>
    <row r="79" s="7" customFormat="1" ht="13.5" customHeight="1"/>
    <row r="80" spans="1:11" ht="18" customHeight="1">
      <c r="A80" s="8"/>
      <c r="B80" s="10"/>
      <c r="C80" s="11"/>
      <c r="D80" s="11"/>
      <c r="E80" s="11"/>
      <c r="F80" s="10"/>
      <c r="G80" s="11"/>
      <c r="H80" s="11"/>
      <c r="I80" s="11"/>
      <c r="J80" s="11"/>
      <c r="K80" s="10"/>
    </row>
    <row r="81" spans="1:11" ht="18" customHeight="1">
      <c r="A81" s="8"/>
      <c r="B81" s="10"/>
      <c r="C81" s="11"/>
      <c r="D81" s="11"/>
      <c r="E81" s="11"/>
      <c r="F81" s="10"/>
      <c r="G81" s="11"/>
      <c r="H81" s="11"/>
      <c r="I81" s="11"/>
      <c r="J81" s="11"/>
      <c r="K81" s="10"/>
    </row>
    <row r="82" spans="1:13" ht="18" customHeight="1">
      <c r="A82" s="8"/>
      <c r="B82" s="10"/>
      <c r="C82" s="11"/>
      <c r="D82" s="11"/>
      <c r="E82" s="11"/>
      <c r="F82" s="10"/>
      <c r="G82" s="11"/>
      <c r="H82" s="11"/>
      <c r="I82" s="11"/>
      <c r="J82" s="11"/>
      <c r="K82" s="10"/>
      <c r="M82" s="96"/>
    </row>
    <row r="83" spans="1:11" ht="18" customHeight="1">
      <c r="A83" s="8"/>
      <c r="B83" s="10"/>
      <c r="C83" s="11"/>
      <c r="D83" s="11"/>
      <c r="E83" s="11"/>
      <c r="F83" s="10"/>
      <c r="G83" s="11"/>
      <c r="H83" s="11"/>
      <c r="I83" s="11"/>
      <c r="J83" s="11"/>
      <c r="K83" s="10"/>
    </row>
    <row r="84" spans="1:11" ht="18" customHeight="1">
      <c r="A84" s="8"/>
      <c r="B84" s="10"/>
      <c r="C84" s="11"/>
      <c r="D84" s="11"/>
      <c r="E84" s="11"/>
      <c r="F84" s="10"/>
      <c r="G84" s="11"/>
      <c r="H84" s="11"/>
      <c r="I84" s="11"/>
      <c r="J84" s="11"/>
      <c r="K84" s="10"/>
    </row>
    <row r="85" spans="1:11" ht="18" customHeight="1">
      <c r="A85" s="8"/>
      <c r="B85" s="10"/>
      <c r="C85" s="11"/>
      <c r="D85" s="11"/>
      <c r="E85" s="11"/>
      <c r="F85" s="10"/>
      <c r="G85" s="11"/>
      <c r="H85" s="11"/>
      <c r="I85" s="11"/>
      <c r="J85" s="11"/>
      <c r="K85" s="10"/>
    </row>
    <row r="86" spans="1:11" ht="18" customHeight="1">
      <c r="A86" s="8"/>
      <c r="B86" s="10"/>
      <c r="C86" s="11"/>
      <c r="D86" s="11"/>
      <c r="E86" s="11"/>
      <c r="F86" s="10"/>
      <c r="G86" s="11"/>
      <c r="H86" s="11"/>
      <c r="I86" s="11"/>
      <c r="J86" s="11"/>
      <c r="K86" s="10"/>
    </row>
    <row r="87" spans="1:11" ht="18" customHeight="1">
      <c r="A87" s="8"/>
      <c r="B87" s="10"/>
      <c r="C87" s="11"/>
      <c r="D87" s="11"/>
      <c r="E87" s="11"/>
      <c r="F87" s="10"/>
      <c r="G87" s="11"/>
      <c r="H87" s="11"/>
      <c r="I87" s="11"/>
      <c r="J87" s="11"/>
      <c r="K87" s="10"/>
    </row>
    <row r="88" spans="1:11" ht="18" customHeight="1">
      <c r="A88" s="8"/>
      <c r="B88" s="10"/>
      <c r="C88" s="11"/>
      <c r="D88" s="11"/>
      <c r="E88" s="11"/>
      <c r="F88" s="10"/>
      <c r="G88" s="11"/>
      <c r="H88" s="11"/>
      <c r="I88" s="11"/>
      <c r="J88" s="11"/>
      <c r="K88" s="10"/>
    </row>
    <row r="89" spans="1:11" ht="18" customHeight="1">
      <c r="A89" s="8"/>
      <c r="B89" s="10"/>
      <c r="C89" s="11"/>
      <c r="D89" s="11"/>
      <c r="E89" s="11"/>
      <c r="F89" s="10"/>
      <c r="G89" s="11"/>
      <c r="H89" s="11"/>
      <c r="I89" s="11"/>
      <c r="J89" s="11"/>
      <c r="K89" s="10"/>
    </row>
    <row r="90" spans="1:11" ht="18" customHeight="1">
      <c r="A90" s="8"/>
      <c r="B90" s="10"/>
      <c r="C90" s="11"/>
      <c r="D90" s="11"/>
      <c r="E90" s="11"/>
      <c r="F90" s="10"/>
      <c r="G90" s="11"/>
      <c r="H90" s="11"/>
      <c r="I90" s="11"/>
      <c r="J90" s="11"/>
      <c r="K90" s="10"/>
    </row>
    <row r="91" spans="1:11" ht="18" customHeight="1">
      <c r="A91" s="8"/>
      <c r="B91" s="10"/>
      <c r="C91" s="11"/>
      <c r="D91" s="11"/>
      <c r="E91" s="11"/>
      <c r="F91" s="10"/>
      <c r="G91" s="11"/>
      <c r="H91" s="11"/>
      <c r="I91" s="11"/>
      <c r="J91" s="11"/>
      <c r="K91" s="10"/>
    </row>
    <row r="92" spans="1:11" ht="18" customHeight="1">
      <c r="A92" s="8"/>
      <c r="B92" s="10"/>
      <c r="C92" s="11"/>
      <c r="D92" s="11"/>
      <c r="E92" s="11"/>
      <c r="F92" s="10"/>
      <c r="G92" s="11"/>
      <c r="H92" s="11"/>
      <c r="I92" s="11"/>
      <c r="J92" s="11"/>
      <c r="K92" s="10"/>
    </row>
    <row r="93" spans="1:11" ht="18" customHeight="1">
      <c r="A93" s="8"/>
      <c r="B93" s="10"/>
      <c r="C93" s="11"/>
      <c r="D93" s="11"/>
      <c r="E93" s="11"/>
      <c r="F93" s="10"/>
      <c r="G93" s="11"/>
      <c r="H93" s="11"/>
      <c r="I93" s="11"/>
      <c r="J93" s="11"/>
      <c r="K93" s="10"/>
    </row>
    <row r="94" spans="1:11" ht="18" customHeight="1">
      <c r="A94" s="8"/>
      <c r="B94" s="10"/>
      <c r="C94" s="11"/>
      <c r="D94" s="11"/>
      <c r="E94" s="11"/>
      <c r="F94" s="10"/>
      <c r="G94" s="11"/>
      <c r="H94" s="11"/>
      <c r="I94" s="11"/>
      <c r="J94" s="11"/>
      <c r="K94" s="10"/>
    </row>
    <row r="95" spans="1:11" ht="18" customHeight="1">
      <c r="A95" s="8"/>
      <c r="B95" s="10"/>
      <c r="C95" s="11"/>
      <c r="D95" s="11"/>
      <c r="E95" s="11"/>
      <c r="F95" s="10"/>
      <c r="G95" s="11"/>
      <c r="H95" s="11"/>
      <c r="I95" s="11"/>
      <c r="J95" s="11"/>
      <c r="K95" s="10"/>
    </row>
    <row r="96" spans="1:11" ht="18" customHeight="1">
      <c r="A96" s="8"/>
      <c r="B96" s="10"/>
      <c r="C96" s="11"/>
      <c r="D96" s="11"/>
      <c r="E96" s="11"/>
      <c r="F96" s="10"/>
      <c r="G96" s="11"/>
      <c r="H96" s="11"/>
      <c r="I96" s="11"/>
      <c r="J96" s="11"/>
      <c r="K96" s="10"/>
    </row>
    <row r="97" spans="1:11" ht="18" customHeight="1">
      <c r="A97" s="8"/>
      <c r="B97" s="10"/>
      <c r="C97" s="11"/>
      <c r="D97" s="11"/>
      <c r="E97" s="11"/>
      <c r="F97" s="10"/>
      <c r="G97" s="11"/>
      <c r="H97" s="11"/>
      <c r="I97" s="11"/>
      <c r="J97" s="11"/>
      <c r="K97" s="10"/>
    </row>
    <row r="98" spans="1:11" ht="18" customHeight="1">
      <c r="A98" s="8"/>
      <c r="B98" s="10"/>
      <c r="C98" s="11"/>
      <c r="D98" s="11"/>
      <c r="E98" s="11"/>
      <c r="F98" s="10"/>
      <c r="G98" s="11"/>
      <c r="H98" s="11"/>
      <c r="I98" s="11"/>
      <c r="J98" s="11"/>
      <c r="K98" s="10"/>
    </row>
    <row r="99" spans="1:11" ht="18" customHeight="1">
      <c r="A99" s="8"/>
      <c r="B99" s="10"/>
      <c r="C99" s="11"/>
      <c r="D99" s="11"/>
      <c r="E99" s="11"/>
      <c r="F99" s="10"/>
      <c r="G99" s="11"/>
      <c r="H99" s="11"/>
      <c r="I99" s="11"/>
      <c r="J99" s="11"/>
      <c r="K99" s="10"/>
    </row>
    <row r="100" spans="1:11" ht="18" customHeight="1">
      <c r="A100" s="8"/>
      <c r="B100" s="10"/>
      <c r="C100" s="11"/>
      <c r="D100" s="11"/>
      <c r="E100" s="11"/>
      <c r="F100" s="10"/>
      <c r="G100" s="11"/>
      <c r="H100" s="11"/>
      <c r="I100" s="11"/>
      <c r="J100" s="11"/>
      <c r="K100" s="10"/>
    </row>
    <row r="101" ht="18" customHeight="1"/>
    <row r="102" ht="15.75" customHeight="1"/>
    <row r="106" ht="16.5" customHeight="1"/>
    <row r="107" spans="1:17" s="6" customFormat="1" ht="13.5" customHeight="1">
      <c r="A107"/>
      <c r="B107" s="2"/>
      <c r="C107" s="2"/>
      <c r="D107" s="2"/>
      <c r="E107" s="2"/>
      <c r="F107" s="2"/>
      <c r="G107" s="2"/>
      <c r="H107" s="2"/>
      <c r="I107"/>
      <c r="J107"/>
      <c r="K107"/>
      <c r="L107"/>
      <c r="M107"/>
      <c r="N107"/>
      <c r="O107"/>
      <c r="P107"/>
      <c r="Q107"/>
    </row>
    <row r="108" spans="1:17" s="9" customFormat="1" ht="21.75" customHeight="1">
      <c r="A108"/>
      <c r="B108" s="2"/>
      <c r="C108" s="2"/>
      <c r="D108" s="2"/>
      <c r="E108" s="2"/>
      <c r="F108" s="2"/>
      <c r="G108" s="2"/>
      <c r="H108" s="2"/>
      <c r="I108"/>
      <c r="J108"/>
      <c r="K108"/>
      <c r="L108"/>
      <c r="M108"/>
      <c r="N108"/>
      <c r="O108"/>
      <c r="P108"/>
      <c r="Q108"/>
    </row>
    <row r="109" spans="1:17" s="9" customFormat="1" ht="21.7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  <c r="O109"/>
      <c r="P109"/>
      <c r="Q109"/>
    </row>
    <row r="113" spans="1:17" s="5" customFormat="1" ht="14.25" customHeight="1">
      <c r="A113"/>
      <c r="B113" s="2"/>
      <c r="C113" s="2"/>
      <c r="D113" s="2"/>
      <c r="E113" s="2"/>
      <c r="F113" s="2"/>
      <c r="G113" s="2"/>
      <c r="H113" s="2"/>
      <c r="I113"/>
      <c r="J113"/>
      <c r="K113"/>
      <c r="L113"/>
      <c r="M113"/>
      <c r="N113"/>
      <c r="O113"/>
      <c r="P113"/>
      <c r="Q113"/>
    </row>
    <row r="114" spans="1:17" s="5" customFormat="1" ht="14.25" customHeight="1">
      <c r="A114"/>
      <c r="B114" s="2"/>
      <c r="C114" s="2"/>
      <c r="D114" s="2"/>
      <c r="E114" s="2"/>
      <c r="F114" s="2"/>
      <c r="G114" s="2"/>
      <c r="H114" s="2"/>
      <c r="I114"/>
      <c r="J114"/>
      <c r="K114"/>
      <c r="L114"/>
      <c r="M114"/>
      <c r="N114"/>
      <c r="O114"/>
      <c r="P114"/>
      <c r="Q114"/>
    </row>
    <row r="115" spans="1:17" s="5" customFormat="1" ht="14.25" customHeight="1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  <c r="P115"/>
      <c r="Q115"/>
    </row>
    <row r="116" spans="1:17" s="5" customFormat="1" ht="14.25" customHeight="1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  <c r="P116"/>
      <c r="Q116"/>
    </row>
    <row r="117" spans="1:17" s="5" customFormat="1" ht="14.25" customHeight="1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  <c r="P117"/>
      <c r="Q117"/>
    </row>
    <row r="118" spans="1:17" s="5" customFormat="1" ht="14.2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  <c r="P118"/>
      <c r="Q118"/>
    </row>
    <row r="119" spans="1:17" s="5" customFormat="1" ht="14.2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  <c r="P119"/>
      <c r="Q119"/>
    </row>
    <row r="120" spans="1:17" s="5" customFormat="1" ht="14.2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  <c r="P120"/>
      <c r="Q120"/>
    </row>
    <row r="121" spans="1:17" s="5" customFormat="1" ht="19.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/>
      <c r="P121"/>
      <c r="Q121"/>
    </row>
    <row r="122" spans="1:17" s="5" customFormat="1" ht="14.2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/>
      <c r="P122"/>
      <c r="Q122"/>
    </row>
  </sheetData>
  <mergeCells count="38">
    <mergeCell ref="A3:N3"/>
    <mergeCell ref="B45:H45"/>
    <mergeCell ref="C46:I46"/>
    <mergeCell ref="D47:I47"/>
    <mergeCell ref="J40:L40"/>
    <mergeCell ref="B41:D41"/>
    <mergeCell ref="E41:G41"/>
    <mergeCell ref="A5:A8"/>
    <mergeCell ref="C47:C48"/>
    <mergeCell ref="B46:B48"/>
    <mergeCell ref="A52:L52"/>
    <mergeCell ref="A53:A54"/>
    <mergeCell ref="A46:A48"/>
    <mergeCell ref="B5:N5"/>
    <mergeCell ref="H53:H54"/>
    <mergeCell ref="G53:G54"/>
    <mergeCell ref="M6:N6"/>
    <mergeCell ref="E40:G40"/>
    <mergeCell ref="B40:D40"/>
    <mergeCell ref="J46:J48"/>
    <mergeCell ref="A65:E65"/>
    <mergeCell ref="G65:K65"/>
    <mergeCell ref="G64:K64"/>
    <mergeCell ref="B53:B54"/>
    <mergeCell ref="A63:J63"/>
    <mergeCell ref="A64:E64"/>
    <mergeCell ref="I53:L53"/>
    <mergeCell ref="C53:F53"/>
    <mergeCell ref="H6:I6"/>
    <mergeCell ref="H77:I77"/>
    <mergeCell ref="G66:K66"/>
    <mergeCell ref="H74:I74"/>
    <mergeCell ref="H75:I75"/>
    <mergeCell ref="H76:I76"/>
    <mergeCell ref="B71:I71"/>
    <mergeCell ref="E73:G73"/>
    <mergeCell ref="H73:I73"/>
    <mergeCell ref="A66:E6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2011-03-03T15:52:54Z</cp:lastPrinted>
  <dcterms:created xsi:type="dcterms:W3CDTF">2004-02-26T11:39:43Z</dcterms:created>
  <dcterms:modified xsi:type="dcterms:W3CDTF">2011-03-11T08:58:03Z</dcterms:modified>
  <cp:category/>
  <cp:version/>
  <cp:contentType/>
  <cp:contentStatus/>
</cp:coreProperties>
</file>