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4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<sst xmlns="http://schemas.openxmlformats.org/spreadsheetml/2006/main" count="139" uniqueCount="99">
  <si>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</si>
  <si>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</si>
  <si>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</si>
  <si>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</si>
  <si>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</si>
  <si>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</si>
  <si>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</si>
  <si>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</si>
  <si>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</si>
  <si>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</si>
  <si>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</si>
  <si>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</si>
  <si>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</si>
  <si>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</si>
  <si>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</si>
  <si>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</si>
  <si>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</si>
  <si>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</si>
  <si>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</si>
  <si>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</si>
  <si>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</si>
  <si>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</si>
  <si>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</si>
  <si>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</si>
  <si>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</si>
  <si>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</si>
  <si>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</si>
  <si>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</si>
  <si>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</si>
  <si>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</si>
  <si>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</si>
  <si>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</si>
  <si>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</si>
  <si>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</si>
  <si>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</si>
  <si>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</si>
  <si>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</si>
  <si>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</si>
  <si>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</si>
  <si>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</si>
  <si>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</si>
  <si>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</si>
  <si>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</si>
  <si>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</si>
  <si>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</si>
  <si>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</si>
  <si>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</si>
  <si>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</si>
  <si>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</si>
  <si>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Oblastní galerie Vysočiny v Jihlavě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</si>
  <si>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</si>
  <si>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</si>
  <si>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</si>
  <si>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</si>
  <si>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</si>
  <si>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</si>
  <si>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</si>
  <si>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</si>
  <si>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</si>
  <si>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</si>
  <si>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</si>
  <si>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</si>
  <si>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</si>
  <si>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</si>
  <si>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</si>
  <si>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</si>
  <si>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</si>
  <si>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</si>
  <si>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</si>
  <si>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</si>
  <si>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</si>
  <si>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</si>
  <si>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Účetní odpisy na rok 2010</t>
  </si>
  <si>
    <t>Stav k 1.1.2010</t>
  </si>
  <si>
    <t>Stav k 31.12.2010</t>
  </si>
  <si>
    <t>Poznámka: čerpání rezervního fondu ve výši  80 tis. Kč k dalšímu rozvoji činnosti organizace, čerpání fondu odměn ve výši 150 tis.Kč</t>
  </si>
  <si>
    <t>opravy budov Komenského 10 a Masarykovo nám. 24</t>
  </si>
  <si>
    <t>Finanční plán výnosů a nákladů na rok 2011</t>
  </si>
  <si>
    <t>Pracovníci, průměrná mzda a limit prostředků na platy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</si>
  <si>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</si>
  <si>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</si>
  <si>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</si>
  <si>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</si>
  <si>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</si>
  <si>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</si>
  <si>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</si>
  <si>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</si>
  <si>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Odpisový plán 2011</t>
  </si>
  <si>
    <t>Oprávky k 1.1.2011</t>
  </si>
  <si>
    <t>Zůstatková cena k 31.12.2011</t>
  </si>
  <si>
    <t>Skutečnost za rok 2010</t>
  </si>
  <si>
    <t>Návrh na rok 2011</t>
  </si>
  <si>
    <t>Rozdíl 2011-2010</t>
  </si>
  <si>
    <t>Výnosy z nároků na prostředky z rozpočtů ÚSC /úč. 672/ a /uč. 671/</t>
  </si>
  <si>
    <t>Poznámka: Ve finančním plánu promítnuta mimořádná neivestiní dotace od zřizovatele na vybavení odborné knihovny ve výši 400 tis. Kč</t>
  </si>
  <si>
    <t>Ostatní výnosy /sesk.úč. 64/ a uč. 662</t>
  </si>
  <si>
    <t>Ostatní náklady /sesk.úč. 54/ a /uč. 56/</t>
  </si>
  <si>
    <t>opravy dlouhodobého hmotného majetku</t>
  </si>
  <si>
    <t>RK-10-2011-16,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</si>
</sst>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8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3" fontId="8" fillId="0" borderId="9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9" fillId="2" borderId="20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3" fontId="8" fillId="0" borderId="13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9" fillId="2" borderId="17" xfId="0" applyNumberFormat="1" applyFont="1" applyFill="1" applyBorder="1" applyAlignment="1">
      <alignment vertical="center" wrapText="1"/>
    </xf>
    <xf numFmtId="3" fontId="9" fillId="2" borderId="28" xfId="0" applyNumberFormat="1" applyFont="1" applyFill="1" applyBorder="1" applyAlignment="1">
      <alignment vertical="center" wrapText="1"/>
    </xf>
    <xf numFmtId="3" fontId="9" fillId="2" borderId="29" xfId="0" applyNumberFormat="1" applyFont="1" applyFill="1" applyBorder="1" applyAlignment="1">
      <alignment vertical="center" wrapText="1"/>
    </xf>
    <xf numFmtId="3" fontId="8" fillId="0" borderId="30" xfId="0" applyNumberFormat="1" applyFont="1" applyBorder="1" applyAlignment="1">
      <alignment vertical="center" wrapText="1"/>
    </xf>
    <xf numFmtId="3" fontId="9" fillId="2" borderId="8" xfId="0" applyNumberFormat="1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 wrapText="1"/>
    </xf>
    <xf numFmtId="3" fontId="9" fillId="2" borderId="32" xfId="0" applyNumberFormat="1" applyFont="1" applyFill="1" applyBorder="1" applyAlignment="1">
      <alignment vertical="center" wrapText="1"/>
    </xf>
    <xf numFmtId="0" fontId="9" fillId="2" borderId="33" xfId="0" applyFont="1" applyFill="1" applyBorder="1" applyAlignment="1">
      <alignment horizontal="centerContinuous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 quotePrefix="1">
      <alignment horizontal="center"/>
    </xf>
    <xf numFmtId="3" fontId="8" fillId="0" borderId="34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0" fontId="9" fillId="2" borderId="6" xfId="20" applyFont="1" applyFill="1" applyBorder="1" applyAlignment="1">
      <alignment horizontal="center" vertical="center"/>
      <protection/>
    </xf>
    <xf numFmtId="0" fontId="9" fillId="2" borderId="38" xfId="20" applyFont="1" applyFill="1" applyBorder="1" applyAlignment="1">
      <alignment horizontal="center" vertical="center"/>
      <protection/>
    </xf>
    <xf numFmtId="3" fontId="9" fillId="0" borderId="39" xfId="20" applyNumberFormat="1" applyFont="1" applyBorder="1" applyAlignment="1">
      <alignment horizontal="right" vertical="center"/>
      <protection/>
    </xf>
    <xf numFmtId="3" fontId="9" fillId="0" borderId="40" xfId="20" applyNumberFormat="1" applyFont="1" applyBorder="1" applyAlignment="1">
      <alignment horizontal="right" vertical="center"/>
      <protection/>
    </xf>
    <xf numFmtId="3" fontId="9" fillId="0" borderId="41" xfId="20" applyNumberFormat="1" applyFont="1" applyBorder="1" applyAlignment="1">
      <alignment horizontal="right" vertical="center"/>
      <protection/>
    </xf>
    <xf numFmtId="0" fontId="2" fillId="2" borderId="2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6" xfId="0" applyNumberFormat="1" applyFont="1" applyBorder="1" applyAlignment="1" quotePrefix="1">
      <alignment horizontal="center"/>
    </xf>
    <xf numFmtId="3" fontId="9" fillId="0" borderId="43" xfId="0" applyNumberFormat="1" applyFont="1" applyBorder="1" applyAlignment="1" quotePrefix="1">
      <alignment horizontal="center"/>
    </xf>
    <xf numFmtId="3" fontId="9" fillId="0" borderId="44" xfId="0" applyNumberFormat="1" applyFont="1" applyBorder="1" applyAlignment="1" quotePrefix="1">
      <alignment horizontal="center"/>
    </xf>
    <xf numFmtId="3" fontId="9" fillId="0" borderId="39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3" fontId="9" fillId="0" borderId="10" xfId="20" applyNumberFormat="1" applyFont="1" applyBorder="1" applyAlignment="1">
      <alignment horizontal="right" vertical="center"/>
      <protection/>
    </xf>
    <xf numFmtId="0" fontId="2" fillId="2" borderId="25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7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2" fillId="0" borderId="2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20" xfId="0" applyNumberFormat="1" applyFont="1" applyFill="1" applyBorder="1" applyAlignment="1" quotePrefix="1">
      <alignment horizontal="center"/>
    </xf>
    <xf numFmtId="3" fontId="9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 quotePrefix="1">
      <alignment horizontal="center"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vertical="center" wrapText="1"/>
    </xf>
    <xf numFmtId="10" fontId="9" fillId="0" borderId="7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10" fontId="9" fillId="0" borderId="23" xfId="0" applyNumberFormat="1" applyFont="1" applyFill="1" applyBorder="1" applyAlignment="1">
      <alignment vertical="center" wrapText="1"/>
    </xf>
    <xf numFmtId="10" fontId="9" fillId="0" borderId="44" xfId="0" applyNumberFormat="1" applyFont="1" applyFill="1" applyBorder="1" applyAlignment="1">
      <alignment vertical="center" wrapText="1"/>
    </xf>
    <xf numFmtId="3" fontId="9" fillId="0" borderId="47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9" fillId="0" borderId="6" xfId="0" applyNumberFormat="1" applyFont="1" applyFill="1" applyBorder="1" applyAlignment="1" quotePrefix="1">
      <alignment horizontal="center"/>
    </xf>
    <xf numFmtId="3" fontId="9" fillId="0" borderId="43" xfId="0" applyNumberFormat="1" applyFont="1" applyFill="1" applyBorder="1" applyAlignment="1" quotePrefix="1">
      <alignment horizontal="center"/>
    </xf>
    <xf numFmtId="3" fontId="9" fillId="0" borderId="44" xfId="0" applyNumberFormat="1" applyFont="1" applyFill="1" applyBorder="1" applyAlignment="1" quotePrefix="1">
      <alignment horizontal="center"/>
    </xf>
    <xf numFmtId="3" fontId="9" fillId="0" borderId="41" xfId="20" applyNumberFormat="1" applyFont="1" applyFill="1" applyBorder="1" applyAlignment="1">
      <alignment horizontal="right" vertical="center"/>
      <protection/>
    </xf>
    <xf numFmtId="3" fontId="8" fillId="0" borderId="48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10" fontId="9" fillId="2" borderId="12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9" fillId="0" borderId="39" xfId="20" applyNumberFormat="1" applyFont="1" applyFill="1" applyBorder="1" applyAlignment="1">
      <alignment horizontal="right" vertical="center"/>
      <protection/>
    </xf>
    <xf numFmtId="3" fontId="9" fillId="0" borderId="15" xfId="20" applyNumberFormat="1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3" fontId="2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10" fontId="9" fillId="0" borderId="12" xfId="0" applyNumberFormat="1" applyFont="1" applyFill="1" applyBorder="1" applyAlignment="1">
      <alignment vertical="center" wrapText="1"/>
    </xf>
    <xf numFmtId="0" fontId="9" fillId="2" borderId="51" xfId="20" applyFont="1" applyFill="1" applyBorder="1" applyAlignment="1">
      <alignment horizontal="center" vertical="center"/>
      <protection/>
    </xf>
    <xf numFmtId="0" fontId="9" fillId="2" borderId="52" xfId="20" applyFont="1" applyFill="1" applyBorder="1" applyAlignment="1">
      <alignment horizontal="center" vertical="center"/>
      <protection/>
    </xf>
    <xf numFmtId="0" fontId="9" fillId="2" borderId="53" xfId="20" applyFont="1" applyFill="1" applyBorder="1" applyAlignment="1">
      <alignment horizontal="center" vertical="center"/>
      <protection/>
    </xf>
    <xf numFmtId="0" fontId="9" fillId="2" borderId="38" xfId="20" applyFont="1" applyFill="1" applyBorder="1" applyAlignment="1">
      <alignment horizontal="left" vertical="center"/>
      <protection/>
    </xf>
    <xf numFmtId="0" fontId="8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3" fontId="3" fillId="2" borderId="38" xfId="0" applyNumberFormat="1" applyFont="1" applyFill="1" applyBorder="1" applyAlignment="1">
      <alignment horizontal="left" vertical="center"/>
    </xf>
    <xf numFmtId="3" fontId="3" fillId="2" borderId="49" xfId="0" applyNumberFormat="1" applyFont="1" applyFill="1" applyBorder="1" applyAlignment="1">
      <alignment horizontal="left" vertical="center"/>
    </xf>
    <xf numFmtId="3" fontId="3" fillId="2" borderId="50" xfId="0" applyNumberFormat="1" applyFont="1" applyFill="1" applyBorder="1" applyAlignment="1">
      <alignment horizontal="left" vertical="center"/>
    </xf>
    <xf numFmtId="3" fontId="9" fillId="2" borderId="1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9" fillId="2" borderId="49" xfId="20" applyFont="1" applyFill="1" applyBorder="1" applyAlignment="1">
      <alignment horizontal="left" vertical="center"/>
      <protection/>
    </xf>
    <xf numFmtId="0" fontId="9" fillId="2" borderId="50" xfId="20" applyFont="1" applyFill="1" applyBorder="1" applyAlignment="1">
      <alignment horizontal="left" vertical="center"/>
      <protection/>
    </xf>
    <xf numFmtId="0" fontId="3" fillId="2" borderId="56" xfId="0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left"/>
    </xf>
    <xf numFmtId="0" fontId="9" fillId="2" borderId="59" xfId="20" applyFont="1" applyFill="1" applyBorder="1" applyAlignment="1">
      <alignment horizontal="center" vertical="center" wrapText="1"/>
      <protection/>
    </xf>
    <xf numFmtId="0" fontId="8" fillId="0" borderId="60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9" fillId="2" borderId="31" xfId="20" applyFont="1" applyFill="1" applyBorder="1" applyAlignment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2" borderId="62" xfId="20" applyFont="1" applyFill="1" applyBorder="1" applyAlignment="1">
      <alignment horizontal="center" vertical="center" wrapText="1"/>
      <protection/>
    </xf>
    <xf numFmtId="0" fontId="8" fillId="0" borderId="6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4" fillId="0" borderId="52" xfId="0" applyFont="1" applyBorder="1" applyAlignment="1">
      <alignment/>
    </xf>
    <xf numFmtId="0" fontId="4" fillId="0" borderId="67" xfId="0" applyFont="1" applyBorder="1" applyAlignment="1">
      <alignment/>
    </xf>
    <xf numFmtId="3" fontId="3" fillId="2" borderId="30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8" fillId="0" borderId="3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9" fillId="2" borderId="0" xfId="2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3" fontId="9" fillId="2" borderId="55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125" style="0" customWidth="1"/>
    <col min="15" max="15" width="9.75390625" style="0" customWidth="1"/>
  </cols>
  <sheetData>
    <row r="1" ht="12.75">
      <c r="L1" s="4" t="s">
        <v>98</v>
      </c>
    </row>
    <row r="2" ht="12.75">
      <c r="L2" s="4" t="s">
        <v>61</v>
      </c>
    </row>
    <row r="3" spans="1:14" ht="15.75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4.25" customHeight="1" thickBot="1">
      <c r="A4" s="141"/>
      <c r="B4" s="1"/>
      <c r="C4" s="1"/>
      <c r="D4" s="1"/>
      <c r="E4" s="1"/>
      <c r="F4" s="1"/>
      <c r="G4" s="1"/>
      <c r="H4" s="1"/>
      <c r="N4" t="s">
        <v>25</v>
      </c>
    </row>
    <row r="5" spans="1:14" ht="20.25" customHeight="1" thickBot="1">
      <c r="A5" s="191" t="s">
        <v>57</v>
      </c>
      <c r="B5" s="196" t="s">
        <v>49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1:14" ht="12.75">
      <c r="A6" s="192"/>
      <c r="B6" s="31" t="s">
        <v>62</v>
      </c>
      <c r="C6" s="32"/>
      <c r="D6" s="33"/>
      <c r="E6" s="31" t="s">
        <v>90</v>
      </c>
      <c r="F6" s="32"/>
      <c r="G6" s="33"/>
      <c r="H6" s="194" t="s">
        <v>63</v>
      </c>
      <c r="I6" s="195"/>
      <c r="J6" s="32" t="s">
        <v>91</v>
      </c>
      <c r="K6" s="55"/>
      <c r="L6" s="33"/>
      <c r="M6" s="194" t="s">
        <v>92</v>
      </c>
      <c r="N6" s="197"/>
    </row>
    <row r="7" spans="1:14" ht="12.75">
      <c r="A7" s="192"/>
      <c r="B7" s="34" t="s">
        <v>0</v>
      </c>
      <c r="C7" s="35" t="s">
        <v>26</v>
      </c>
      <c r="D7" s="36" t="s">
        <v>1</v>
      </c>
      <c r="E7" s="34" t="s">
        <v>0</v>
      </c>
      <c r="F7" s="35" t="s">
        <v>26</v>
      </c>
      <c r="G7" s="36" t="s">
        <v>1</v>
      </c>
      <c r="H7" s="57" t="s">
        <v>1</v>
      </c>
      <c r="I7" s="57" t="s">
        <v>2</v>
      </c>
      <c r="J7" s="56" t="s">
        <v>0</v>
      </c>
      <c r="K7" s="35" t="s">
        <v>26</v>
      </c>
      <c r="L7" s="36" t="s">
        <v>1</v>
      </c>
      <c r="M7" s="57" t="s">
        <v>1</v>
      </c>
      <c r="N7" s="36" t="s">
        <v>2</v>
      </c>
    </row>
    <row r="8" spans="1:14" ht="13.5" thickBot="1">
      <c r="A8" s="193"/>
      <c r="B8" s="37" t="s">
        <v>3</v>
      </c>
      <c r="C8" s="38" t="s">
        <v>3</v>
      </c>
      <c r="D8" s="39"/>
      <c r="E8" s="37" t="s">
        <v>3</v>
      </c>
      <c r="F8" s="38" t="s">
        <v>3</v>
      </c>
      <c r="G8" s="39"/>
      <c r="H8" s="59" t="s">
        <v>4</v>
      </c>
      <c r="I8" s="88" t="s">
        <v>5</v>
      </c>
      <c r="J8" s="58" t="s">
        <v>3</v>
      </c>
      <c r="K8" s="38" t="s">
        <v>3</v>
      </c>
      <c r="L8" s="39"/>
      <c r="M8" s="59" t="s">
        <v>4</v>
      </c>
      <c r="N8" s="39" t="s">
        <v>5</v>
      </c>
    </row>
    <row r="9" spans="1:14" ht="15" customHeight="1">
      <c r="A9" s="23" t="s">
        <v>64</v>
      </c>
      <c r="B9" s="40">
        <v>0</v>
      </c>
      <c r="C9" s="41">
        <v>0</v>
      </c>
      <c r="D9" s="42">
        <f aca="true" t="shared" si="0" ref="D9:D17">SUM(B9:C9)</f>
        <v>0</v>
      </c>
      <c r="E9" s="40">
        <v>0</v>
      </c>
      <c r="F9" s="41">
        <v>0</v>
      </c>
      <c r="G9" s="42">
        <f>SUM(E9:F9)</f>
        <v>0</v>
      </c>
      <c r="H9" s="111">
        <f>SUM(F9:G9)</f>
        <v>0</v>
      </c>
      <c r="I9" s="112">
        <f>IF(D9=0,0,+G9/D9)</f>
        <v>0</v>
      </c>
      <c r="J9" s="124">
        <v>0</v>
      </c>
      <c r="K9" s="125">
        <v>0</v>
      </c>
      <c r="L9" s="126">
        <f aca="true" t="shared" si="1" ref="L9:L17">SUM(J9:K9)</f>
        <v>0</v>
      </c>
      <c r="M9" s="111">
        <v>0</v>
      </c>
      <c r="N9" s="112">
        <f>IF(G9=0,0,+L9/G9)</f>
        <v>0</v>
      </c>
    </row>
    <row r="10" spans="1:14" ht="15" customHeight="1">
      <c r="A10" s="24" t="s">
        <v>65</v>
      </c>
      <c r="B10" s="43">
        <v>61</v>
      </c>
      <c r="C10" s="44">
        <v>0</v>
      </c>
      <c r="D10" s="42">
        <f t="shared" si="0"/>
        <v>61</v>
      </c>
      <c r="E10" s="43">
        <v>58</v>
      </c>
      <c r="F10" s="44">
        <v>0</v>
      </c>
      <c r="G10" s="42">
        <f aca="true" t="shared" si="2" ref="G10:G17">SUM(E10:F10)</f>
        <v>58</v>
      </c>
      <c r="H10" s="113">
        <f aca="true" t="shared" si="3" ref="H10:H37">+G10-D10</f>
        <v>-3</v>
      </c>
      <c r="I10" s="112">
        <f>IF(D10=0,0,+G10/D10)</f>
        <v>0.9508196721311475</v>
      </c>
      <c r="J10" s="61">
        <v>60</v>
      </c>
      <c r="K10" s="62">
        <v>0</v>
      </c>
      <c r="L10" s="126">
        <f t="shared" si="1"/>
        <v>60</v>
      </c>
      <c r="M10" s="113">
        <f aca="true" t="shared" si="4" ref="M10:M37">+L10-G10</f>
        <v>2</v>
      </c>
      <c r="N10" s="112">
        <f>IF(G10=0,0,+L10/G10)</f>
        <v>1.0344827586206897</v>
      </c>
    </row>
    <row r="11" spans="1:14" ht="15" customHeight="1">
      <c r="A11" s="24" t="s">
        <v>66</v>
      </c>
      <c r="B11" s="43">
        <v>0</v>
      </c>
      <c r="C11" s="44">
        <v>0</v>
      </c>
      <c r="D11" s="42">
        <f t="shared" si="0"/>
        <v>0</v>
      </c>
      <c r="E11" s="43">
        <v>35</v>
      </c>
      <c r="F11" s="44">
        <v>0</v>
      </c>
      <c r="G11" s="42">
        <f t="shared" si="2"/>
        <v>35</v>
      </c>
      <c r="H11" s="113">
        <f t="shared" si="3"/>
        <v>35</v>
      </c>
      <c r="I11" s="112">
        <f>IF(D11=0,0,+G11/D11)</f>
        <v>0</v>
      </c>
      <c r="J11" s="61">
        <v>45</v>
      </c>
      <c r="K11" s="62">
        <v>0</v>
      </c>
      <c r="L11" s="126">
        <f t="shared" si="1"/>
        <v>45</v>
      </c>
      <c r="M11" s="113">
        <f t="shared" si="4"/>
        <v>10</v>
      </c>
      <c r="N11" s="112">
        <f>IF(G11=0,0,+L11/G11)</f>
        <v>1.2857142857142858</v>
      </c>
    </row>
    <row r="12" spans="1:14" ht="15" customHeight="1">
      <c r="A12" s="24" t="s">
        <v>67</v>
      </c>
      <c r="B12" s="43">
        <v>76</v>
      </c>
      <c r="C12" s="44">
        <v>5</v>
      </c>
      <c r="D12" s="42">
        <f t="shared" si="0"/>
        <v>81</v>
      </c>
      <c r="E12" s="43">
        <v>47</v>
      </c>
      <c r="F12" s="44">
        <v>20</v>
      </c>
      <c r="G12" s="42">
        <f t="shared" si="2"/>
        <v>67</v>
      </c>
      <c r="H12" s="113">
        <f t="shared" si="3"/>
        <v>-14</v>
      </c>
      <c r="I12" s="112">
        <f aca="true" t="shared" si="5" ref="I12:I37">IF(D12=0,0,+G12/D12)</f>
        <v>0.8271604938271605</v>
      </c>
      <c r="J12" s="61">
        <v>77</v>
      </c>
      <c r="K12" s="62">
        <v>10</v>
      </c>
      <c r="L12" s="126">
        <f t="shared" si="1"/>
        <v>87</v>
      </c>
      <c r="M12" s="113">
        <f t="shared" si="4"/>
        <v>20</v>
      </c>
      <c r="N12" s="112">
        <f aca="true" t="shared" si="6" ref="N12:N37">IF(G12=0,0,+L12/G12)</f>
        <v>1.2985074626865671</v>
      </c>
    </row>
    <row r="13" spans="1:14" ht="15" customHeight="1">
      <c r="A13" s="24" t="s">
        <v>6</v>
      </c>
      <c r="B13" s="43">
        <v>0</v>
      </c>
      <c r="C13" s="44">
        <v>0</v>
      </c>
      <c r="D13" s="42">
        <f t="shared" si="0"/>
        <v>0</v>
      </c>
      <c r="E13" s="43">
        <v>0</v>
      </c>
      <c r="F13" s="44">
        <v>0</v>
      </c>
      <c r="G13" s="42">
        <f t="shared" si="2"/>
        <v>0</v>
      </c>
      <c r="H13" s="113">
        <f t="shared" si="3"/>
        <v>0</v>
      </c>
      <c r="I13" s="112">
        <f t="shared" si="5"/>
        <v>0</v>
      </c>
      <c r="J13" s="61">
        <v>0</v>
      </c>
      <c r="K13" s="62">
        <v>0</v>
      </c>
      <c r="L13" s="126">
        <f t="shared" si="1"/>
        <v>0</v>
      </c>
      <c r="M13" s="113">
        <f t="shared" si="4"/>
        <v>0</v>
      </c>
      <c r="N13" s="112">
        <f t="shared" si="6"/>
        <v>0</v>
      </c>
    </row>
    <row r="14" spans="1:14" ht="15" customHeight="1">
      <c r="A14" s="24" t="s">
        <v>95</v>
      </c>
      <c r="B14" s="43">
        <v>597</v>
      </c>
      <c r="C14" s="44">
        <v>0</v>
      </c>
      <c r="D14" s="42">
        <f t="shared" si="0"/>
        <v>597</v>
      </c>
      <c r="E14" s="43">
        <v>529</v>
      </c>
      <c r="F14" s="44">
        <v>0</v>
      </c>
      <c r="G14" s="42">
        <f t="shared" si="2"/>
        <v>529</v>
      </c>
      <c r="H14" s="113">
        <f t="shared" si="3"/>
        <v>-68</v>
      </c>
      <c r="I14" s="112">
        <f t="shared" si="5"/>
        <v>0.8860971524288107</v>
      </c>
      <c r="J14" s="61">
        <v>310</v>
      </c>
      <c r="K14" s="62">
        <v>0</v>
      </c>
      <c r="L14" s="126">
        <f t="shared" si="1"/>
        <v>310</v>
      </c>
      <c r="M14" s="113">
        <f t="shared" si="4"/>
        <v>-219</v>
      </c>
      <c r="N14" s="112">
        <f t="shared" si="6"/>
        <v>0.5860113421550095</v>
      </c>
    </row>
    <row r="15" spans="1:14" ht="24">
      <c r="A15" s="24" t="s">
        <v>69</v>
      </c>
      <c r="B15" s="43">
        <v>0</v>
      </c>
      <c r="C15" s="44">
        <v>0</v>
      </c>
      <c r="D15" s="42">
        <f t="shared" si="0"/>
        <v>0</v>
      </c>
      <c r="E15" s="43">
        <v>0</v>
      </c>
      <c r="F15" s="44">
        <v>0</v>
      </c>
      <c r="G15" s="42">
        <f t="shared" si="2"/>
        <v>0</v>
      </c>
      <c r="H15" s="113">
        <f>+G15-D15</f>
        <v>0</v>
      </c>
      <c r="I15" s="112">
        <f>IF(D15=0,0,+G15/D15)</f>
        <v>0</v>
      </c>
      <c r="J15" s="61">
        <v>0</v>
      </c>
      <c r="K15" s="62">
        <v>0</v>
      </c>
      <c r="L15" s="126">
        <f>SUM(J15:K15)</f>
        <v>0</v>
      </c>
      <c r="M15" s="113">
        <f>+L15-G15</f>
        <v>0</v>
      </c>
      <c r="N15" s="112">
        <f>IF(G15=0,0,+L15/G15)</f>
        <v>0</v>
      </c>
    </row>
    <row r="16" spans="1:14" ht="15" customHeight="1">
      <c r="A16" s="24" t="s">
        <v>68</v>
      </c>
      <c r="B16" s="43">
        <v>415</v>
      </c>
      <c r="C16" s="44">
        <v>0</v>
      </c>
      <c r="D16" s="42">
        <f t="shared" si="0"/>
        <v>415</v>
      </c>
      <c r="E16" s="43">
        <v>352</v>
      </c>
      <c r="F16" s="44">
        <v>0</v>
      </c>
      <c r="G16" s="42">
        <f t="shared" si="2"/>
        <v>352</v>
      </c>
      <c r="H16" s="113">
        <f t="shared" si="3"/>
        <v>-63</v>
      </c>
      <c r="I16" s="112">
        <f t="shared" si="5"/>
        <v>0.8481927710843373</v>
      </c>
      <c r="J16" s="61">
        <v>270</v>
      </c>
      <c r="K16" s="62">
        <v>0</v>
      </c>
      <c r="L16" s="126">
        <f t="shared" si="1"/>
        <v>270</v>
      </c>
      <c r="M16" s="113">
        <f t="shared" si="4"/>
        <v>-82</v>
      </c>
      <c r="N16" s="112">
        <f t="shared" si="6"/>
        <v>0.7670454545454546</v>
      </c>
    </row>
    <row r="17" spans="1:14" ht="26.25" customHeight="1" thickBot="1">
      <c r="A17" s="25" t="s">
        <v>93</v>
      </c>
      <c r="B17" s="45">
        <v>8216</v>
      </c>
      <c r="C17" s="46">
        <v>0</v>
      </c>
      <c r="D17" s="42">
        <f t="shared" si="0"/>
        <v>8216</v>
      </c>
      <c r="E17" s="45">
        <v>7831</v>
      </c>
      <c r="F17" s="46">
        <v>0</v>
      </c>
      <c r="G17" s="42">
        <f t="shared" si="2"/>
        <v>7831</v>
      </c>
      <c r="H17" s="114">
        <f t="shared" si="3"/>
        <v>-385</v>
      </c>
      <c r="I17" s="115">
        <f t="shared" si="5"/>
        <v>0.9531402142161636</v>
      </c>
      <c r="J17" s="60">
        <v>7839</v>
      </c>
      <c r="K17" s="127">
        <v>0</v>
      </c>
      <c r="L17" s="126">
        <f t="shared" si="1"/>
        <v>7839</v>
      </c>
      <c r="M17" s="113">
        <f t="shared" si="4"/>
        <v>8</v>
      </c>
      <c r="N17" s="115">
        <f t="shared" si="6"/>
        <v>1.0010215808964373</v>
      </c>
    </row>
    <row r="18" spans="1:16" ht="15" customHeight="1" thickBot="1">
      <c r="A18" s="29" t="s">
        <v>7</v>
      </c>
      <c r="B18" s="47">
        <f>SUM(B9+B10+B12+B13+B14+B17)</f>
        <v>8950</v>
      </c>
      <c r="C18" s="48">
        <f>SUM(C9+C10+C12+C13+C14+C17)</f>
        <v>5</v>
      </c>
      <c r="D18" s="49">
        <f>SUM(D9+D10+D12+D13+D14+D17)</f>
        <v>8955</v>
      </c>
      <c r="E18" s="47">
        <v>8500</v>
      </c>
      <c r="F18" s="48">
        <f>SUM(F9+F10+F12+F13+F14+F17)</f>
        <v>20</v>
      </c>
      <c r="G18" s="49">
        <v>8520</v>
      </c>
      <c r="H18" s="47">
        <f t="shared" si="3"/>
        <v>-435</v>
      </c>
      <c r="I18" s="128">
        <f t="shared" si="5"/>
        <v>0.9514237855946399</v>
      </c>
      <c r="J18" s="48">
        <v>8331</v>
      </c>
      <c r="K18" s="48">
        <f>SUM(K9+K10+K12+K13+K14+K17)</f>
        <v>10</v>
      </c>
      <c r="L18" s="49">
        <f>SUM(L9+L10+L11+L12+L13+L14+L17)</f>
        <v>8341</v>
      </c>
      <c r="M18" s="47">
        <f t="shared" si="4"/>
        <v>-179</v>
      </c>
      <c r="N18" s="144">
        <f t="shared" si="6"/>
        <v>0.9789906103286385</v>
      </c>
      <c r="P18" s="137"/>
    </row>
    <row r="19" spans="1:14" ht="15" customHeight="1">
      <c r="A19" s="26" t="s">
        <v>8</v>
      </c>
      <c r="B19" s="40">
        <v>412</v>
      </c>
      <c r="C19" s="41">
        <v>0</v>
      </c>
      <c r="D19" s="42">
        <f aca="true" t="shared" si="7" ref="D19:D36">SUM(B19:C19)</f>
        <v>412</v>
      </c>
      <c r="E19" s="40">
        <v>284</v>
      </c>
      <c r="F19" s="41">
        <v>0</v>
      </c>
      <c r="G19" s="42">
        <f aca="true" t="shared" si="8" ref="G19:G36">SUM(E19:F19)</f>
        <v>284</v>
      </c>
      <c r="H19" s="111">
        <f t="shared" si="3"/>
        <v>-128</v>
      </c>
      <c r="I19" s="116">
        <f t="shared" si="5"/>
        <v>0.6893203883495146</v>
      </c>
      <c r="J19" s="124">
        <v>712</v>
      </c>
      <c r="K19" s="125">
        <v>0</v>
      </c>
      <c r="L19" s="126">
        <f aca="true" t="shared" si="9" ref="L19:L36">SUM(J19:K19)</f>
        <v>712</v>
      </c>
      <c r="M19" s="111">
        <f t="shared" si="4"/>
        <v>428</v>
      </c>
      <c r="N19" s="116">
        <f t="shared" si="6"/>
        <v>2.507042253521127</v>
      </c>
    </row>
    <row r="20" spans="1:14" ht="24">
      <c r="A20" s="24" t="s">
        <v>9</v>
      </c>
      <c r="B20" s="40">
        <v>81</v>
      </c>
      <c r="C20" s="41">
        <v>0</v>
      </c>
      <c r="D20" s="42">
        <f t="shared" si="7"/>
        <v>81</v>
      </c>
      <c r="E20" s="40">
        <v>10</v>
      </c>
      <c r="F20" s="41">
        <v>0</v>
      </c>
      <c r="G20" s="42">
        <f t="shared" si="8"/>
        <v>10</v>
      </c>
      <c r="H20" s="113">
        <f t="shared" si="3"/>
        <v>-71</v>
      </c>
      <c r="I20" s="112">
        <f t="shared" si="5"/>
        <v>0.12345679012345678</v>
      </c>
      <c r="J20" s="124">
        <v>445</v>
      </c>
      <c r="K20" s="125">
        <v>0</v>
      </c>
      <c r="L20" s="126">
        <f t="shared" si="9"/>
        <v>445</v>
      </c>
      <c r="M20" s="111">
        <f t="shared" si="4"/>
        <v>435</v>
      </c>
      <c r="N20" s="112">
        <f t="shared" si="6"/>
        <v>44.5</v>
      </c>
    </row>
    <row r="21" spans="1:14" ht="15" customHeight="1">
      <c r="A21" s="24" t="s">
        <v>10</v>
      </c>
      <c r="B21" s="91">
        <v>507</v>
      </c>
      <c r="C21" s="44">
        <v>0</v>
      </c>
      <c r="D21" s="42">
        <f t="shared" si="7"/>
        <v>507</v>
      </c>
      <c r="E21" s="91">
        <v>464</v>
      </c>
      <c r="F21" s="44">
        <v>0</v>
      </c>
      <c r="G21" s="42">
        <f t="shared" si="8"/>
        <v>464</v>
      </c>
      <c r="H21" s="113">
        <f t="shared" si="3"/>
        <v>-43</v>
      </c>
      <c r="I21" s="112">
        <f t="shared" si="5"/>
        <v>0.9151873767258383</v>
      </c>
      <c r="J21" s="91">
        <v>395</v>
      </c>
      <c r="K21" s="62">
        <v>0</v>
      </c>
      <c r="L21" s="126">
        <f t="shared" si="9"/>
        <v>395</v>
      </c>
      <c r="M21" s="111">
        <f t="shared" si="4"/>
        <v>-69</v>
      </c>
      <c r="N21" s="112">
        <f t="shared" si="6"/>
        <v>0.8512931034482759</v>
      </c>
    </row>
    <row r="22" spans="1:14" ht="24">
      <c r="A22" s="24" t="s">
        <v>70</v>
      </c>
      <c r="B22" s="43">
        <v>0</v>
      </c>
      <c r="C22" s="44">
        <v>0</v>
      </c>
      <c r="D22" s="42">
        <f t="shared" si="7"/>
        <v>0</v>
      </c>
      <c r="E22" s="91">
        <v>0</v>
      </c>
      <c r="F22" s="44">
        <v>0</v>
      </c>
      <c r="G22" s="42">
        <f t="shared" si="8"/>
        <v>0</v>
      </c>
      <c r="H22" s="113">
        <f t="shared" si="3"/>
        <v>0</v>
      </c>
      <c r="I22" s="112">
        <f t="shared" si="5"/>
        <v>0</v>
      </c>
      <c r="J22" s="61">
        <v>0</v>
      </c>
      <c r="K22" s="62">
        <v>0</v>
      </c>
      <c r="L22" s="126">
        <f t="shared" si="9"/>
        <v>0</v>
      </c>
      <c r="M22" s="111">
        <f t="shared" si="4"/>
        <v>0</v>
      </c>
      <c r="N22" s="112">
        <f t="shared" si="6"/>
        <v>0</v>
      </c>
    </row>
    <row r="23" spans="1:14" ht="15" customHeight="1">
      <c r="A23" s="24" t="s">
        <v>11</v>
      </c>
      <c r="B23" s="43">
        <v>98</v>
      </c>
      <c r="C23" s="44">
        <v>4</v>
      </c>
      <c r="D23" s="42">
        <f t="shared" si="7"/>
        <v>102</v>
      </c>
      <c r="E23" s="91">
        <v>58</v>
      </c>
      <c r="F23" s="44">
        <v>17</v>
      </c>
      <c r="G23" s="42">
        <f t="shared" si="8"/>
        <v>75</v>
      </c>
      <c r="H23" s="113">
        <f t="shared" si="3"/>
        <v>-27</v>
      </c>
      <c r="I23" s="112">
        <f t="shared" si="5"/>
        <v>0.7352941176470589</v>
      </c>
      <c r="J23" s="61">
        <v>112</v>
      </c>
      <c r="K23" s="62">
        <v>5</v>
      </c>
      <c r="L23" s="126">
        <f t="shared" si="9"/>
        <v>117</v>
      </c>
      <c r="M23" s="111">
        <f t="shared" si="4"/>
        <v>42</v>
      </c>
      <c r="N23" s="112">
        <f t="shared" si="6"/>
        <v>1.56</v>
      </c>
    </row>
    <row r="24" spans="1:14" ht="15" customHeight="1">
      <c r="A24" s="24" t="s">
        <v>12</v>
      </c>
      <c r="B24" s="50">
        <v>2187</v>
      </c>
      <c r="C24" s="44">
        <v>0</v>
      </c>
      <c r="D24" s="42">
        <f t="shared" si="7"/>
        <v>2187</v>
      </c>
      <c r="E24" s="61">
        <v>1620</v>
      </c>
      <c r="F24" s="44">
        <v>0</v>
      </c>
      <c r="G24" s="42">
        <f t="shared" si="8"/>
        <v>1620</v>
      </c>
      <c r="H24" s="113">
        <f t="shared" si="3"/>
        <v>-567</v>
      </c>
      <c r="I24" s="112">
        <f t="shared" si="5"/>
        <v>0.7407407407407407</v>
      </c>
      <c r="J24" s="61">
        <v>1227</v>
      </c>
      <c r="K24" s="62">
        <v>0</v>
      </c>
      <c r="L24" s="126">
        <f t="shared" si="9"/>
        <v>1227</v>
      </c>
      <c r="M24" s="111">
        <f t="shared" si="4"/>
        <v>-393</v>
      </c>
      <c r="N24" s="112">
        <f t="shared" si="6"/>
        <v>0.7574074074074074</v>
      </c>
    </row>
    <row r="25" spans="1:14" ht="12.75">
      <c r="A25" s="24" t="s">
        <v>13</v>
      </c>
      <c r="B25" s="43">
        <v>367</v>
      </c>
      <c r="C25" s="44">
        <v>0</v>
      </c>
      <c r="D25" s="42">
        <f t="shared" si="7"/>
        <v>367</v>
      </c>
      <c r="E25" s="91">
        <v>187</v>
      </c>
      <c r="F25" s="44">
        <v>0</v>
      </c>
      <c r="G25" s="42">
        <f t="shared" si="8"/>
        <v>187</v>
      </c>
      <c r="H25" s="113">
        <f t="shared" si="3"/>
        <v>-180</v>
      </c>
      <c r="I25" s="112">
        <f t="shared" si="5"/>
        <v>0.5095367847411444</v>
      </c>
      <c r="J25" s="61">
        <v>276</v>
      </c>
      <c r="K25" s="62">
        <v>0</v>
      </c>
      <c r="L25" s="126">
        <f t="shared" si="9"/>
        <v>276</v>
      </c>
      <c r="M25" s="111">
        <f t="shared" si="4"/>
        <v>89</v>
      </c>
      <c r="N25" s="112">
        <f t="shared" si="6"/>
        <v>1.4759358288770053</v>
      </c>
    </row>
    <row r="26" spans="1:14" ht="15" customHeight="1">
      <c r="A26" s="24" t="s">
        <v>14</v>
      </c>
      <c r="B26" s="43">
        <v>1676</v>
      </c>
      <c r="C26" s="44">
        <v>0</v>
      </c>
      <c r="D26" s="42">
        <f t="shared" si="7"/>
        <v>1676</v>
      </c>
      <c r="E26" s="91">
        <v>1310</v>
      </c>
      <c r="F26" s="44">
        <v>0</v>
      </c>
      <c r="G26" s="42">
        <f t="shared" si="8"/>
        <v>1310</v>
      </c>
      <c r="H26" s="113">
        <f t="shared" si="3"/>
        <v>-366</v>
      </c>
      <c r="I26" s="112">
        <f t="shared" si="5"/>
        <v>0.7816229116945107</v>
      </c>
      <c r="J26" s="61">
        <v>881</v>
      </c>
      <c r="K26" s="62">
        <v>0</v>
      </c>
      <c r="L26" s="126">
        <f t="shared" si="9"/>
        <v>881</v>
      </c>
      <c r="M26" s="111">
        <f t="shared" si="4"/>
        <v>-429</v>
      </c>
      <c r="N26" s="112">
        <f t="shared" si="6"/>
        <v>0.6725190839694657</v>
      </c>
    </row>
    <row r="27" spans="1:14" ht="15" customHeight="1">
      <c r="A27" s="27" t="s">
        <v>15</v>
      </c>
      <c r="B27" s="50">
        <v>4771</v>
      </c>
      <c r="C27" s="44">
        <v>0</v>
      </c>
      <c r="D27" s="42">
        <f t="shared" si="7"/>
        <v>4771</v>
      </c>
      <c r="E27" s="61">
        <v>5047</v>
      </c>
      <c r="F27" s="44">
        <v>0</v>
      </c>
      <c r="G27" s="42">
        <f t="shared" si="8"/>
        <v>5047</v>
      </c>
      <c r="H27" s="113">
        <f t="shared" si="3"/>
        <v>276</v>
      </c>
      <c r="I27" s="112">
        <f t="shared" si="5"/>
        <v>1.057849507440788</v>
      </c>
      <c r="J27" s="61">
        <v>4849</v>
      </c>
      <c r="K27" s="62">
        <v>0</v>
      </c>
      <c r="L27" s="126">
        <f t="shared" si="9"/>
        <v>4849</v>
      </c>
      <c r="M27" s="111">
        <f t="shared" si="4"/>
        <v>-198</v>
      </c>
      <c r="N27" s="112">
        <f t="shared" si="6"/>
        <v>0.9607687735288291</v>
      </c>
    </row>
    <row r="28" spans="1:14" ht="15" customHeight="1">
      <c r="A28" s="24" t="s">
        <v>16</v>
      </c>
      <c r="B28" s="43">
        <v>3504</v>
      </c>
      <c r="C28" s="44">
        <v>0</v>
      </c>
      <c r="D28" s="42">
        <f t="shared" si="7"/>
        <v>3504</v>
      </c>
      <c r="E28" s="91">
        <v>3682</v>
      </c>
      <c r="F28" s="44">
        <v>0</v>
      </c>
      <c r="G28" s="42">
        <f t="shared" si="8"/>
        <v>3682</v>
      </c>
      <c r="H28" s="113">
        <f t="shared" si="3"/>
        <v>178</v>
      </c>
      <c r="I28" s="112">
        <f t="shared" si="5"/>
        <v>1.0507990867579908</v>
      </c>
      <c r="J28" s="91">
        <v>3554</v>
      </c>
      <c r="K28" s="62">
        <v>0</v>
      </c>
      <c r="L28" s="126">
        <f t="shared" si="9"/>
        <v>3554</v>
      </c>
      <c r="M28" s="111">
        <f t="shared" si="4"/>
        <v>-128</v>
      </c>
      <c r="N28" s="112">
        <f t="shared" si="6"/>
        <v>0.9652362846279197</v>
      </c>
    </row>
    <row r="29" spans="1:14" ht="15" customHeight="1">
      <c r="A29" s="27" t="s">
        <v>17</v>
      </c>
      <c r="B29" s="43">
        <v>2990</v>
      </c>
      <c r="C29" s="44">
        <v>0</v>
      </c>
      <c r="D29" s="42">
        <f t="shared" si="7"/>
        <v>2990</v>
      </c>
      <c r="E29" s="91">
        <v>3116</v>
      </c>
      <c r="F29" s="44">
        <v>0</v>
      </c>
      <c r="G29" s="42">
        <f t="shared" si="8"/>
        <v>3116</v>
      </c>
      <c r="H29" s="113">
        <f t="shared" si="3"/>
        <v>126</v>
      </c>
      <c r="I29" s="112">
        <f t="shared" si="5"/>
        <v>1.0421404682274247</v>
      </c>
      <c r="J29" s="91">
        <v>3085</v>
      </c>
      <c r="K29" s="62">
        <v>0</v>
      </c>
      <c r="L29" s="126">
        <f t="shared" si="9"/>
        <v>3085</v>
      </c>
      <c r="M29" s="111">
        <f t="shared" si="4"/>
        <v>-31</v>
      </c>
      <c r="N29" s="112">
        <f t="shared" si="6"/>
        <v>0.9900513478818999</v>
      </c>
    </row>
    <row r="30" spans="1:14" ht="15" customHeight="1">
      <c r="A30" s="24" t="s">
        <v>18</v>
      </c>
      <c r="B30" s="43">
        <v>514</v>
      </c>
      <c r="C30" s="44">
        <v>0</v>
      </c>
      <c r="D30" s="42">
        <f t="shared" si="7"/>
        <v>514</v>
      </c>
      <c r="E30" s="91">
        <v>565</v>
      </c>
      <c r="F30" s="44">
        <v>0</v>
      </c>
      <c r="G30" s="42">
        <f t="shared" si="8"/>
        <v>565</v>
      </c>
      <c r="H30" s="113">
        <f t="shared" si="3"/>
        <v>51</v>
      </c>
      <c r="I30" s="112">
        <f t="shared" si="5"/>
        <v>1.0992217898832686</v>
      </c>
      <c r="J30" s="91">
        <v>469</v>
      </c>
      <c r="K30" s="62">
        <v>0</v>
      </c>
      <c r="L30" s="126">
        <f t="shared" si="9"/>
        <v>469</v>
      </c>
      <c r="M30" s="111">
        <f t="shared" si="4"/>
        <v>-96</v>
      </c>
      <c r="N30" s="112">
        <f t="shared" si="6"/>
        <v>0.8300884955752212</v>
      </c>
    </row>
    <row r="31" spans="1:14" ht="12.75">
      <c r="A31" s="24" t="s">
        <v>19</v>
      </c>
      <c r="B31" s="91">
        <v>1267</v>
      </c>
      <c r="C31" s="44">
        <v>0</v>
      </c>
      <c r="D31" s="42">
        <f t="shared" si="7"/>
        <v>1267</v>
      </c>
      <c r="E31" s="91">
        <v>1366</v>
      </c>
      <c r="F31" s="44">
        <v>0</v>
      </c>
      <c r="G31" s="42">
        <f t="shared" si="8"/>
        <v>1366</v>
      </c>
      <c r="H31" s="113">
        <f t="shared" si="3"/>
        <v>99</v>
      </c>
      <c r="I31" s="112">
        <f t="shared" si="5"/>
        <v>1.0781373322809786</v>
      </c>
      <c r="J31" s="91">
        <v>1295</v>
      </c>
      <c r="K31" s="62">
        <v>0</v>
      </c>
      <c r="L31" s="126">
        <f t="shared" si="9"/>
        <v>1295</v>
      </c>
      <c r="M31" s="111">
        <f t="shared" si="4"/>
        <v>-71</v>
      </c>
      <c r="N31" s="112">
        <f t="shared" si="6"/>
        <v>0.9480234260614934</v>
      </c>
    </row>
    <row r="32" spans="1:14" ht="15" customHeight="1">
      <c r="A32" s="27" t="s">
        <v>20</v>
      </c>
      <c r="B32" s="43">
        <v>0</v>
      </c>
      <c r="C32" s="44">
        <v>0</v>
      </c>
      <c r="D32" s="42">
        <f t="shared" si="7"/>
        <v>0</v>
      </c>
      <c r="E32" s="43">
        <v>0</v>
      </c>
      <c r="F32" s="44">
        <v>0</v>
      </c>
      <c r="G32" s="42">
        <f t="shared" si="8"/>
        <v>0</v>
      </c>
      <c r="H32" s="113">
        <f t="shared" si="3"/>
        <v>0</v>
      </c>
      <c r="I32" s="112">
        <f t="shared" si="5"/>
        <v>0</v>
      </c>
      <c r="J32" s="61">
        <v>0</v>
      </c>
      <c r="K32" s="62">
        <v>0</v>
      </c>
      <c r="L32" s="126">
        <f t="shared" si="9"/>
        <v>0</v>
      </c>
      <c r="M32" s="111">
        <f t="shared" si="4"/>
        <v>0</v>
      </c>
      <c r="N32" s="112">
        <f t="shared" si="6"/>
        <v>0</v>
      </c>
    </row>
    <row r="33" spans="1:14" ht="15" customHeight="1">
      <c r="A33" s="27" t="s">
        <v>96</v>
      </c>
      <c r="B33" s="43">
        <v>234</v>
      </c>
      <c r="C33" s="44">
        <v>0</v>
      </c>
      <c r="D33" s="42">
        <f t="shared" si="7"/>
        <v>234</v>
      </c>
      <c r="E33" s="43">
        <v>242</v>
      </c>
      <c r="F33" s="44">
        <v>0</v>
      </c>
      <c r="G33" s="42">
        <f t="shared" si="8"/>
        <v>242</v>
      </c>
      <c r="H33" s="113">
        <f t="shared" si="3"/>
        <v>8</v>
      </c>
      <c r="I33" s="112">
        <f t="shared" si="5"/>
        <v>1.0341880341880343</v>
      </c>
      <c r="J33" s="61">
        <v>265</v>
      </c>
      <c r="K33" s="62">
        <v>0</v>
      </c>
      <c r="L33" s="126">
        <f t="shared" si="9"/>
        <v>265</v>
      </c>
      <c r="M33" s="111">
        <f t="shared" si="4"/>
        <v>23</v>
      </c>
      <c r="N33" s="112">
        <f t="shared" si="6"/>
        <v>1.0950413223140496</v>
      </c>
    </row>
    <row r="34" spans="1:14" ht="24">
      <c r="A34" s="24" t="s">
        <v>71</v>
      </c>
      <c r="B34" s="43">
        <v>693</v>
      </c>
      <c r="C34" s="44">
        <v>0</v>
      </c>
      <c r="D34" s="42">
        <f t="shared" si="7"/>
        <v>693</v>
      </c>
      <c r="E34" s="43">
        <v>763</v>
      </c>
      <c r="F34" s="44">
        <v>0</v>
      </c>
      <c r="G34" s="42">
        <f t="shared" si="8"/>
        <v>763</v>
      </c>
      <c r="H34" s="113">
        <f t="shared" si="3"/>
        <v>70</v>
      </c>
      <c r="I34" s="112">
        <f t="shared" si="5"/>
        <v>1.101010101010101</v>
      </c>
      <c r="J34" s="61">
        <v>776</v>
      </c>
      <c r="K34" s="62">
        <v>0</v>
      </c>
      <c r="L34" s="126">
        <f t="shared" si="9"/>
        <v>776</v>
      </c>
      <c r="M34" s="111">
        <f t="shared" si="4"/>
        <v>13</v>
      </c>
      <c r="N34" s="112">
        <f t="shared" si="6"/>
        <v>1.017038007863696</v>
      </c>
    </row>
    <row r="35" spans="1:14" ht="24">
      <c r="A35" s="24" t="s">
        <v>21</v>
      </c>
      <c r="B35" s="43">
        <v>693</v>
      </c>
      <c r="C35" s="44">
        <v>0</v>
      </c>
      <c r="D35" s="42">
        <f t="shared" si="7"/>
        <v>693</v>
      </c>
      <c r="E35" s="43">
        <v>763</v>
      </c>
      <c r="F35" s="44">
        <v>0</v>
      </c>
      <c r="G35" s="42">
        <f t="shared" si="8"/>
        <v>763</v>
      </c>
      <c r="H35" s="113">
        <f t="shared" si="3"/>
        <v>70</v>
      </c>
      <c r="I35" s="112">
        <f t="shared" si="5"/>
        <v>1.101010101010101</v>
      </c>
      <c r="J35" s="61">
        <v>776</v>
      </c>
      <c r="K35" s="62">
        <v>0</v>
      </c>
      <c r="L35" s="126">
        <f t="shared" si="9"/>
        <v>776</v>
      </c>
      <c r="M35" s="111">
        <f t="shared" si="4"/>
        <v>13</v>
      </c>
      <c r="N35" s="112">
        <f t="shared" si="6"/>
        <v>1.017038007863696</v>
      </c>
    </row>
    <row r="36" spans="1:14" ht="15" customHeight="1" thickBot="1">
      <c r="A36" s="28" t="s">
        <v>22</v>
      </c>
      <c r="B36" s="45">
        <v>0</v>
      </c>
      <c r="C36" s="46">
        <v>0</v>
      </c>
      <c r="D36" s="42">
        <f t="shared" si="7"/>
        <v>0</v>
      </c>
      <c r="E36" s="45">
        <v>0</v>
      </c>
      <c r="F36" s="44">
        <v>0</v>
      </c>
      <c r="G36" s="42">
        <f t="shared" si="8"/>
        <v>0</v>
      </c>
      <c r="H36" s="114">
        <f t="shared" si="3"/>
        <v>0</v>
      </c>
      <c r="I36" s="115">
        <f t="shared" si="5"/>
        <v>0</v>
      </c>
      <c r="J36" s="60">
        <v>0</v>
      </c>
      <c r="K36" s="127">
        <v>0</v>
      </c>
      <c r="L36" s="126">
        <f t="shared" si="9"/>
        <v>0</v>
      </c>
      <c r="M36" s="117">
        <f t="shared" si="4"/>
        <v>0</v>
      </c>
      <c r="N36" s="115">
        <f t="shared" si="6"/>
        <v>0</v>
      </c>
    </row>
    <row r="37" spans="1:14" ht="15" customHeight="1" thickBot="1">
      <c r="A37" s="29" t="s">
        <v>23</v>
      </c>
      <c r="B37" s="51">
        <f aca="true" t="shared" si="10" ref="B37:G37">SUM(B19+B21+B22+B23+B24+B27+B32+B33+B34+B36)</f>
        <v>8902</v>
      </c>
      <c r="C37" s="52">
        <f t="shared" si="10"/>
        <v>4</v>
      </c>
      <c r="D37" s="53">
        <f t="shared" si="10"/>
        <v>8906</v>
      </c>
      <c r="E37" s="47">
        <f t="shared" si="10"/>
        <v>8478</v>
      </c>
      <c r="F37" s="48">
        <f t="shared" si="10"/>
        <v>17</v>
      </c>
      <c r="G37" s="49">
        <f t="shared" si="10"/>
        <v>8495</v>
      </c>
      <c r="H37" s="47">
        <f t="shared" si="3"/>
        <v>-411</v>
      </c>
      <c r="I37" s="128">
        <f t="shared" si="5"/>
        <v>0.9538513361778577</v>
      </c>
      <c r="J37" s="48">
        <f>SUM(J19+J21+J22+J23+J24+J27+J32+J33+J34+J36)</f>
        <v>8336</v>
      </c>
      <c r="K37" s="48">
        <f>SUM(K19+K21+K22+K23+K24+K27+K32+K33+K34+K36)</f>
        <v>5</v>
      </c>
      <c r="L37" s="49">
        <f>SUM(L19+L21+L22+L23+L24+L27+L32+L33+L34+L36)</f>
        <v>8341</v>
      </c>
      <c r="M37" s="47">
        <f t="shared" si="4"/>
        <v>-154</v>
      </c>
      <c r="N37" s="128">
        <f t="shared" si="6"/>
        <v>0.9818716892289582</v>
      </c>
    </row>
    <row r="38" spans="1:14" ht="15" customHeight="1" thickBot="1">
      <c r="A38" s="29" t="s">
        <v>24</v>
      </c>
      <c r="B38" s="47">
        <f>B18-B37</f>
        <v>48</v>
      </c>
      <c r="C38" s="48">
        <f>C18-C37</f>
        <v>1</v>
      </c>
      <c r="D38" s="54">
        <f>SUM(B38:C38)</f>
        <v>49</v>
      </c>
      <c r="E38" s="47">
        <f>E18-E37</f>
        <v>22</v>
      </c>
      <c r="F38" s="48">
        <f>F18-F37</f>
        <v>3</v>
      </c>
      <c r="G38" s="54">
        <f>SUM(E38:F38)</f>
        <v>25</v>
      </c>
      <c r="H38" s="47">
        <f>+E38-B38</f>
        <v>-26</v>
      </c>
      <c r="I38" s="128"/>
      <c r="J38" s="47">
        <f>J18-J37</f>
        <v>-5</v>
      </c>
      <c r="K38" s="48">
        <f>K18-K37</f>
        <v>5</v>
      </c>
      <c r="L38" s="54">
        <f>SUM(J38:K38)</f>
        <v>0</v>
      </c>
      <c r="M38" s="47"/>
      <c r="N38" s="128"/>
    </row>
    <row r="39" spans="1:14" ht="24.75" thickBot="1">
      <c r="A39" s="29" t="s">
        <v>32</v>
      </c>
      <c r="B39" s="177">
        <v>0</v>
      </c>
      <c r="C39" s="178"/>
      <c r="D39" s="179"/>
      <c r="E39" s="159">
        <v>0</v>
      </c>
      <c r="F39" s="160"/>
      <c r="G39" s="161"/>
      <c r="H39" s="47"/>
      <c r="I39" s="128"/>
      <c r="J39" s="159">
        <v>0</v>
      </c>
      <c r="K39" s="188"/>
      <c r="L39" s="189"/>
      <c r="M39" s="47"/>
      <c r="N39" s="128"/>
    </row>
    <row r="40" spans="1:14" ht="21.75" customHeight="1" thickBot="1">
      <c r="A40" s="30" t="s">
        <v>43</v>
      </c>
      <c r="B40" s="223"/>
      <c r="C40" s="178"/>
      <c r="D40" s="178"/>
      <c r="E40" s="159">
        <f>+E39+F39</f>
        <v>0</v>
      </c>
      <c r="F40" s="160"/>
      <c r="G40" s="161"/>
      <c r="H40" s="22"/>
      <c r="I40" s="22"/>
      <c r="J40" s="22"/>
      <c r="K40" s="22"/>
      <c r="L40" s="22"/>
      <c r="M40" s="22"/>
      <c r="N40" s="22"/>
    </row>
    <row r="41" ht="14.25" customHeight="1">
      <c r="A41" s="99" t="s">
        <v>94</v>
      </c>
    </row>
    <row r="42" ht="14.25" customHeight="1">
      <c r="A42" s="2"/>
    </row>
    <row r="43" ht="14.25" customHeight="1">
      <c r="A43" s="99"/>
    </row>
    <row r="44" spans="1:10" ht="14.25" customHeight="1" thickBot="1">
      <c r="A44" s="99" t="s">
        <v>48</v>
      </c>
      <c r="B44" s="220" t="s">
        <v>87</v>
      </c>
      <c r="C44" s="220"/>
      <c r="D44" s="220"/>
      <c r="E44" s="220"/>
      <c r="F44" s="220"/>
      <c r="G44" s="220"/>
      <c r="H44" s="220"/>
      <c r="I44" s="220"/>
      <c r="J44" t="s">
        <v>25</v>
      </c>
    </row>
    <row r="45" spans="1:10" ht="14.25" customHeight="1">
      <c r="A45" s="168" t="s">
        <v>31</v>
      </c>
      <c r="B45" s="171" t="s">
        <v>88</v>
      </c>
      <c r="C45" s="145" t="s">
        <v>72</v>
      </c>
      <c r="D45" s="146"/>
      <c r="E45" s="146"/>
      <c r="F45" s="146"/>
      <c r="G45" s="146"/>
      <c r="H45" s="146"/>
      <c r="I45" s="147"/>
      <c r="J45" s="174" t="s">
        <v>89</v>
      </c>
    </row>
    <row r="46" spans="1:10" ht="14.25" customHeight="1">
      <c r="A46" s="169"/>
      <c r="B46" s="172"/>
      <c r="C46" s="219" t="s">
        <v>29</v>
      </c>
      <c r="D46" s="148" t="s">
        <v>30</v>
      </c>
      <c r="E46" s="163"/>
      <c r="F46" s="163"/>
      <c r="G46" s="163"/>
      <c r="H46" s="163"/>
      <c r="I46" s="164"/>
      <c r="J46" s="175"/>
    </row>
    <row r="47" spans="1:10" ht="14.25" customHeight="1">
      <c r="A47" s="170"/>
      <c r="B47" s="173"/>
      <c r="C47" s="149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176"/>
    </row>
    <row r="48" spans="1:10" ht="14.25" customHeight="1" thickBot="1">
      <c r="A48" s="139">
        <v>13063</v>
      </c>
      <c r="B48" s="138">
        <v>3789</v>
      </c>
      <c r="C48" s="65">
        <v>776</v>
      </c>
      <c r="D48" s="66">
        <v>180</v>
      </c>
      <c r="E48" s="65">
        <v>49</v>
      </c>
      <c r="F48" s="65">
        <v>82</v>
      </c>
      <c r="G48" s="65">
        <v>0</v>
      </c>
      <c r="H48" s="67">
        <v>0</v>
      </c>
      <c r="I48" s="123">
        <v>465</v>
      </c>
      <c r="J48" s="89">
        <v>8498</v>
      </c>
    </row>
    <row r="49" spans="1:10" ht="14.25" customHeight="1">
      <c r="A49" s="13"/>
      <c r="B49" s="14"/>
      <c r="C49" s="14"/>
      <c r="D49" s="14"/>
      <c r="E49" s="14"/>
      <c r="F49" s="14"/>
      <c r="G49" s="14"/>
      <c r="H49" s="14"/>
      <c r="I49" s="14"/>
      <c r="J49" s="5"/>
    </row>
    <row r="50" spans="1:9" ht="14.25" customHeight="1">
      <c r="A50" s="142"/>
      <c r="B50" s="14"/>
      <c r="C50" s="14"/>
      <c r="D50" s="14"/>
      <c r="E50" s="14"/>
      <c r="F50" s="14"/>
      <c r="G50" s="14"/>
      <c r="H50" s="14"/>
      <c r="I50" s="14"/>
    </row>
    <row r="51" spans="1:12" ht="14.25" customHeight="1" thickBot="1">
      <c r="A51" s="162" t="s">
        <v>58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1:12" ht="26.25" customHeight="1">
      <c r="A52" s="165" t="s">
        <v>33</v>
      </c>
      <c r="B52" s="151" t="s">
        <v>82</v>
      </c>
      <c r="C52" s="153" t="s">
        <v>81</v>
      </c>
      <c r="D52" s="154"/>
      <c r="E52" s="154"/>
      <c r="F52" s="155"/>
      <c r="G52" s="151" t="s">
        <v>83</v>
      </c>
      <c r="H52" s="186" t="s">
        <v>44</v>
      </c>
      <c r="I52" s="187" t="s">
        <v>86</v>
      </c>
      <c r="J52" s="200"/>
      <c r="K52" s="200"/>
      <c r="L52" s="201"/>
    </row>
    <row r="53" spans="1:12" ht="23.25" thickBot="1">
      <c r="A53" s="166"/>
      <c r="B53" s="152"/>
      <c r="C53" s="70" t="s">
        <v>73</v>
      </c>
      <c r="D53" s="71" t="s">
        <v>34</v>
      </c>
      <c r="E53" s="71" t="s">
        <v>35</v>
      </c>
      <c r="F53" s="72" t="s">
        <v>74</v>
      </c>
      <c r="G53" s="152"/>
      <c r="H53" s="204"/>
      <c r="I53" s="68" t="s">
        <v>84</v>
      </c>
      <c r="J53" s="69" t="s">
        <v>34</v>
      </c>
      <c r="K53" s="69" t="s">
        <v>35</v>
      </c>
      <c r="L53" s="90" t="s">
        <v>85</v>
      </c>
    </row>
    <row r="54" spans="1:12" ht="14.25" customHeight="1">
      <c r="A54" s="6" t="s">
        <v>36</v>
      </c>
      <c r="B54" s="118">
        <f>B55+B56+B57+B58</f>
        <v>519.85</v>
      </c>
      <c r="C54" s="76" t="s">
        <v>37</v>
      </c>
      <c r="D54" s="76" t="s">
        <v>37</v>
      </c>
      <c r="E54" s="76" t="s">
        <v>37</v>
      </c>
      <c r="F54" s="77" t="s">
        <v>37</v>
      </c>
      <c r="G54" s="118">
        <f>G55+G56+G57+G58</f>
        <v>336.95000000000005</v>
      </c>
      <c r="H54" s="107" t="s">
        <v>37</v>
      </c>
      <c r="I54" s="76" t="s">
        <v>37</v>
      </c>
      <c r="J54" s="76" t="s">
        <v>37</v>
      </c>
      <c r="K54" s="76" t="s">
        <v>37</v>
      </c>
      <c r="L54" s="78" t="s">
        <v>37</v>
      </c>
    </row>
    <row r="55" spans="1:12" ht="14.25" customHeight="1">
      <c r="A55" s="7" t="s">
        <v>38</v>
      </c>
      <c r="B55" s="105">
        <v>223.41</v>
      </c>
      <c r="C55" s="73">
        <v>223</v>
      </c>
      <c r="D55" s="73">
        <v>10</v>
      </c>
      <c r="E55" s="73">
        <v>91</v>
      </c>
      <c r="F55" s="74">
        <f>+C55+D55-E55</f>
        <v>142</v>
      </c>
      <c r="G55" s="105">
        <v>142.03</v>
      </c>
      <c r="H55" s="108">
        <f>+G55-F55</f>
        <v>0.030000000000001137</v>
      </c>
      <c r="I55" s="73">
        <f>F55</f>
        <v>142</v>
      </c>
      <c r="J55" s="73">
        <v>0</v>
      </c>
      <c r="K55" s="73">
        <v>0</v>
      </c>
      <c r="L55" s="75">
        <f>+I55+J55-K55</f>
        <v>142</v>
      </c>
    </row>
    <row r="56" spans="1:12" ht="14.25" customHeight="1">
      <c r="A56" s="7" t="s">
        <v>39</v>
      </c>
      <c r="B56" s="105">
        <v>86.65</v>
      </c>
      <c r="C56" s="73">
        <v>86.65</v>
      </c>
      <c r="D56" s="73">
        <v>39</v>
      </c>
      <c r="E56" s="73">
        <v>80</v>
      </c>
      <c r="F56" s="74">
        <f>+C56+D56-E56</f>
        <v>45.650000000000006</v>
      </c>
      <c r="G56" s="105">
        <v>45.52</v>
      </c>
      <c r="H56" s="108">
        <f>+G56-F56</f>
        <v>-0.13000000000000256</v>
      </c>
      <c r="I56" s="73">
        <f>F56</f>
        <v>45.650000000000006</v>
      </c>
      <c r="J56" s="73">
        <v>0</v>
      </c>
      <c r="K56" s="98">
        <v>0</v>
      </c>
      <c r="L56" s="75">
        <f>+I56+J56-K56</f>
        <v>45.650000000000006</v>
      </c>
    </row>
    <row r="57" spans="1:12" ht="14.25" customHeight="1">
      <c r="A57" s="7" t="s">
        <v>40</v>
      </c>
      <c r="B57" s="105">
        <v>82.63</v>
      </c>
      <c r="C57" s="73">
        <v>82.63</v>
      </c>
      <c r="D57" s="73">
        <v>763</v>
      </c>
      <c r="E57" s="73">
        <v>786</v>
      </c>
      <c r="F57" s="74">
        <f>+C57+D57-E57</f>
        <v>59.629999999999995</v>
      </c>
      <c r="G57" s="105">
        <v>59.97</v>
      </c>
      <c r="H57" s="108">
        <f>+G57-F57</f>
        <v>0.3400000000000034</v>
      </c>
      <c r="I57" s="73">
        <v>60</v>
      </c>
      <c r="J57" s="73">
        <v>776</v>
      </c>
      <c r="K57" s="73">
        <v>735</v>
      </c>
      <c r="L57" s="75">
        <f>+I57+J57-K57</f>
        <v>101</v>
      </c>
    </row>
    <row r="58" spans="1:12" s="96" customFormat="1" ht="14.25" customHeight="1">
      <c r="A58" s="104" t="s">
        <v>41</v>
      </c>
      <c r="B58" s="105">
        <v>127.16</v>
      </c>
      <c r="C58" s="120" t="s">
        <v>37</v>
      </c>
      <c r="D58" s="120" t="s">
        <v>37</v>
      </c>
      <c r="E58" s="120" t="s">
        <v>37</v>
      </c>
      <c r="F58" s="121" t="s">
        <v>37</v>
      </c>
      <c r="G58" s="105">
        <v>89.43</v>
      </c>
      <c r="H58" s="109" t="s">
        <v>37</v>
      </c>
      <c r="I58" s="120" t="s">
        <v>37</v>
      </c>
      <c r="J58" s="120" t="s">
        <v>37</v>
      </c>
      <c r="K58" s="120" t="s">
        <v>37</v>
      </c>
      <c r="L58" s="122" t="s">
        <v>37</v>
      </c>
    </row>
    <row r="59" spans="1:12" ht="14.25" customHeight="1" thickBot="1">
      <c r="A59" s="8" t="s">
        <v>42</v>
      </c>
      <c r="B59" s="106">
        <v>62.5</v>
      </c>
      <c r="C59" s="79">
        <v>80</v>
      </c>
      <c r="D59" s="79">
        <v>62</v>
      </c>
      <c r="E59" s="79">
        <v>59</v>
      </c>
      <c r="F59" s="80">
        <f>+C59+D59-E59</f>
        <v>83</v>
      </c>
      <c r="G59" s="106">
        <v>66.17</v>
      </c>
      <c r="H59" s="110">
        <f>+G59-F59</f>
        <v>-16.83</v>
      </c>
      <c r="I59" s="79">
        <f>F59</f>
        <v>83</v>
      </c>
      <c r="J59" s="79">
        <v>31</v>
      </c>
      <c r="K59" s="79">
        <v>36</v>
      </c>
      <c r="L59" s="81">
        <f>+I59+J59-K59</f>
        <v>78</v>
      </c>
    </row>
    <row r="60" spans="1:8" ht="14.25" customHeight="1">
      <c r="A60" s="99" t="s">
        <v>75</v>
      </c>
      <c r="B60" s="22"/>
      <c r="C60" s="22"/>
      <c r="D60" s="22"/>
      <c r="E60" s="22"/>
      <c r="F60" s="22"/>
      <c r="G60" s="22"/>
      <c r="H60" s="22"/>
    </row>
    <row r="61" spans="1:9" ht="14.25" customHeight="1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14.25" customHeight="1">
      <c r="A62" s="92"/>
      <c r="B62" s="92"/>
      <c r="C62" s="92"/>
      <c r="D62" s="92"/>
      <c r="E62" s="92"/>
      <c r="F62" s="92"/>
      <c r="G62" s="92"/>
      <c r="H62" s="92"/>
      <c r="I62" s="92"/>
    </row>
    <row r="63" ht="14.25" customHeight="1" thickBot="1">
      <c r="A63" s="99"/>
    </row>
    <row r="64" spans="1:12" ht="14.25" customHeight="1">
      <c r="A64" s="209" t="s">
        <v>79</v>
      </c>
      <c r="B64" s="216"/>
      <c r="C64" s="216"/>
      <c r="D64" s="216"/>
      <c r="E64" s="216"/>
      <c r="F64" s="216"/>
      <c r="G64" s="216"/>
      <c r="H64" s="216"/>
      <c r="I64" s="216"/>
      <c r="J64" s="216"/>
      <c r="K64" s="9"/>
      <c r="L64" s="10"/>
    </row>
    <row r="65" spans="1:12" ht="14.25" customHeight="1">
      <c r="A65" s="202" t="s">
        <v>28</v>
      </c>
      <c r="B65" s="203"/>
      <c r="C65" s="203"/>
      <c r="D65" s="203"/>
      <c r="E65" s="203"/>
      <c r="F65" s="11" t="s">
        <v>27</v>
      </c>
      <c r="G65" s="156" t="s">
        <v>45</v>
      </c>
      <c r="H65" s="157"/>
      <c r="I65" s="157"/>
      <c r="J65" s="157"/>
      <c r="K65" s="158"/>
      <c r="L65" s="12" t="s">
        <v>27</v>
      </c>
    </row>
    <row r="66" spans="1:12" ht="14.25" customHeight="1">
      <c r="A66" s="198"/>
      <c r="B66" s="199"/>
      <c r="C66" s="199"/>
      <c r="D66" s="199"/>
      <c r="E66" s="215"/>
      <c r="F66" s="140"/>
      <c r="G66" s="129" t="s">
        <v>76</v>
      </c>
      <c r="H66" s="129"/>
      <c r="I66" s="130"/>
      <c r="J66" s="131"/>
      <c r="K66" s="132"/>
      <c r="L66" s="100">
        <v>115</v>
      </c>
    </row>
    <row r="67" spans="1:12" ht="15" customHeight="1" thickBot="1">
      <c r="A67" s="217"/>
      <c r="B67" s="218"/>
      <c r="C67" s="218"/>
      <c r="D67" s="218"/>
      <c r="E67" s="218"/>
      <c r="F67" s="93"/>
      <c r="G67" s="101" t="s">
        <v>97</v>
      </c>
      <c r="H67" s="102"/>
      <c r="I67" s="102"/>
      <c r="J67" s="102"/>
      <c r="K67" s="103"/>
      <c r="L67" s="94">
        <v>155</v>
      </c>
    </row>
    <row r="68" spans="1:12" ht="14.25" customHeight="1" thickBot="1">
      <c r="A68" s="206" t="s">
        <v>50</v>
      </c>
      <c r="B68" s="207"/>
      <c r="C68" s="207"/>
      <c r="D68" s="207"/>
      <c r="E68" s="208"/>
      <c r="F68" s="20">
        <f>SUM(F66:F67)</f>
        <v>0</v>
      </c>
      <c r="G68" s="167" t="s">
        <v>50</v>
      </c>
      <c r="H68" s="214"/>
      <c r="I68" s="214"/>
      <c r="J68" s="214"/>
      <c r="K68" s="214"/>
      <c r="L68" s="21">
        <f>SUM(L66:L67)</f>
        <v>270</v>
      </c>
    </row>
    <row r="69" spans="1:7" ht="14.25" customHeight="1" thickBot="1">
      <c r="A69" s="134" t="s">
        <v>60</v>
      </c>
      <c r="B69" s="135"/>
      <c r="C69" s="135"/>
      <c r="D69" s="135"/>
      <c r="E69" s="136"/>
      <c r="F69" s="133">
        <v>465</v>
      </c>
      <c r="G69" s="143"/>
    </row>
    <row r="70" ht="14.25" customHeight="1">
      <c r="A70" s="2"/>
    </row>
    <row r="71" spans="1:9" ht="14.25" customHeight="1">
      <c r="A71" s="2"/>
      <c r="B71" s="150" t="s">
        <v>78</v>
      </c>
      <c r="C71" s="150"/>
      <c r="D71" s="150"/>
      <c r="E71" s="150"/>
      <c r="F71" s="150"/>
      <c r="G71" s="150"/>
      <c r="H71" s="150"/>
      <c r="I71" s="150"/>
    </row>
    <row r="72" spans="1:2" ht="13.5" thickBot="1">
      <c r="A72" s="2"/>
      <c r="B72" s="99"/>
    </row>
    <row r="73" spans="1:9" ht="13.5" thickBot="1">
      <c r="A73" s="2"/>
      <c r="B73" s="15" t="s">
        <v>51</v>
      </c>
      <c r="C73" s="16"/>
      <c r="D73" s="17"/>
      <c r="E73" s="209" t="s">
        <v>52</v>
      </c>
      <c r="F73" s="210"/>
      <c r="G73" s="211"/>
      <c r="H73" s="180" t="s">
        <v>46</v>
      </c>
      <c r="I73" s="181"/>
    </row>
    <row r="74" spans="1:9" ht="12.75">
      <c r="A74" s="2"/>
      <c r="B74" s="82" t="s">
        <v>47</v>
      </c>
      <c r="C74" s="83" t="s">
        <v>53</v>
      </c>
      <c r="D74" s="84" t="s">
        <v>54</v>
      </c>
      <c r="E74" s="82" t="s">
        <v>47</v>
      </c>
      <c r="F74" s="83" t="s">
        <v>53</v>
      </c>
      <c r="G74" s="84" t="s">
        <v>55</v>
      </c>
      <c r="H74" s="182" t="s">
        <v>56</v>
      </c>
      <c r="I74" s="183"/>
    </row>
    <row r="75" spans="1:9" ht="13.5" thickBot="1">
      <c r="A75" s="2"/>
      <c r="B75" s="85">
        <v>2010</v>
      </c>
      <c r="C75" s="86">
        <v>2011</v>
      </c>
      <c r="D75" s="87"/>
      <c r="E75" s="85">
        <v>2010</v>
      </c>
      <c r="F75" s="86">
        <v>2011</v>
      </c>
      <c r="G75" s="87" t="s">
        <v>80</v>
      </c>
      <c r="H75" s="184" t="s">
        <v>59</v>
      </c>
      <c r="I75" s="185"/>
    </row>
    <row r="76" spans="1:14" s="3" customFormat="1" ht="15" customHeight="1" thickBot="1">
      <c r="A76" s="2"/>
      <c r="B76" s="18">
        <v>12.64</v>
      </c>
      <c r="C76" s="119">
        <v>13</v>
      </c>
      <c r="D76" s="19">
        <f>SUM(C76-B76)</f>
        <v>0.35999999999999943</v>
      </c>
      <c r="E76" s="18">
        <f>H77/(12*B76)*1000</f>
        <v>20543.248945147676</v>
      </c>
      <c r="F76" s="119">
        <f>H76/(12*C76)*1000</f>
        <v>19775.641025641027</v>
      </c>
      <c r="G76" s="97">
        <f>PRODUCT(F76/E76*100)</f>
        <v>96.26345413251705</v>
      </c>
      <c r="H76" s="212">
        <f>L29</f>
        <v>3085</v>
      </c>
      <c r="I76" s="213"/>
      <c r="J76"/>
      <c r="K76"/>
      <c r="L76"/>
      <c r="M76"/>
      <c r="N76"/>
    </row>
    <row r="77" spans="1:9" ht="17.25" customHeight="1" hidden="1">
      <c r="A77" s="2"/>
      <c r="H77" s="205">
        <f>G29</f>
        <v>3116</v>
      </c>
      <c r="I77" s="205"/>
    </row>
    <row r="78" ht="16.5" customHeight="1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</sheetData>
  <mergeCells count="38">
    <mergeCell ref="A3:N3"/>
    <mergeCell ref="B44:I44"/>
    <mergeCell ref="A5:A8"/>
    <mergeCell ref="H6:I6"/>
    <mergeCell ref="B5:N5"/>
    <mergeCell ref="M6:N6"/>
    <mergeCell ref="J39:L39"/>
    <mergeCell ref="B40:D40"/>
    <mergeCell ref="E40:G40"/>
    <mergeCell ref="E39:G39"/>
    <mergeCell ref="B39:D39"/>
    <mergeCell ref="J45:J47"/>
    <mergeCell ref="C46:C47"/>
    <mergeCell ref="C45:I45"/>
    <mergeCell ref="D46:I46"/>
    <mergeCell ref="A51:L51"/>
    <mergeCell ref="A45:A47"/>
    <mergeCell ref="B45:B47"/>
    <mergeCell ref="G65:K65"/>
    <mergeCell ref="A52:A53"/>
    <mergeCell ref="B52:B53"/>
    <mergeCell ref="C52:F52"/>
    <mergeCell ref="G52:G53"/>
    <mergeCell ref="H52:H53"/>
    <mergeCell ref="I52:L52"/>
    <mergeCell ref="H75:I75"/>
    <mergeCell ref="H76:I76"/>
    <mergeCell ref="H77:I77"/>
    <mergeCell ref="B71:I71"/>
    <mergeCell ref="E73:G73"/>
    <mergeCell ref="H73:I73"/>
    <mergeCell ref="H74:I74"/>
    <mergeCell ref="A66:E66"/>
    <mergeCell ref="A64:J64"/>
    <mergeCell ref="A65:E65"/>
    <mergeCell ref="A68:E68"/>
    <mergeCell ref="G68:K68"/>
    <mergeCell ref="A67:E67"/>
  </mergeCells>
  <conditionalFormatting sqref="G76">
    <cfRule type="cellIs" priority="1" dxfId="0" operator="greaterThan" stopIfTrue="1">
      <formula>103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2011-03-11T08:57:02Z</dcterms:modified>
  <cp:category/>
  <cp:version/>
  <cp:contentType/>
  <cp:contentStatus/>
</cp:coreProperties>
</file>