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165" windowWidth="19170" windowHeight="6225" tabRatio="609" activeTab="0"/>
  </bookViews>
  <sheets>
    <sheet name="RK-10-2011-16, př. 1" sheetId="1" r:id="rId1"/>
  </sheets>
  <definedNames/>
  <calcPr fullCalcOnLoad="1"/>
</workbook>
</file>

<file path=xl/sharedStrings.xml><?xml version="1.0" encoding="utf-8"?>
<sst xmlns="http://schemas.openxmlformats.org/spreadsheetml/2006/main" count="155" uniqueCount="104">
  <si>
    <t xml:space="preserve">Hlavní </t>
  </si>
  <si>
    <t>Celkem</t>
  </si>
  <si>
    <t xml:space="preserve">v </t>
  </si>
  <si>
    <t>činnost</t>
  </si>
  <si>
    <t>+/-</t>
  </si>
  <si>
    <t>%</t>
  </si>
  <si>
    <t>Aktivace /sesk.úč. 62/</t>
  </si>
  <si>
    <t>Výnosy celkem</t>
  </si>
  <si>
    <t>Spotřeba materiálu /úč. 501/</t>
  </si>
  <si>
    <t>Spotřeba energie /úč. 502/</t>
  </si>
  <si>
    <t>Prodané zboží /úč. 504/</t>
  </si>
  <si>
    <t>Služby /sesk.úč. 51/</t>
  </si>
  <si>
    <t xml:space="preserve">       z toho: opravy a udržování /úč. 511/</t>
  </si>
  <si>
    <t xml:space="preserve">           ostatní služby /úč. 518/</t>
  </si>
  <si>
    <t>Osobní náklady /sesk.úč. 52/</t>
  </si>
  <si>
    <t xml:space="preserve">     z toho: mzdové náklady /úč. 521/</t>
  </si>
  <si>
    <t xml:space="preserve">           v tom: platy zaměstnanců</t>
  </si>
  <si>
    <t xml:space="preserve">                    ostatní osobní náklady</t>
  </si>
  <si>
    <t xml:space="preserve">           sociální pojištění /úč. 524-528/</t>
  </si>
  <si>
    <t>Daně a poplatky /sesk.úč. 53/</t>
  </si>
  <si>
    <t xml:space="preserve">      z toho: odpisy dlouhodobého majetku /úč. 551/</t>
  </si>
  <si>
    <t>Daň z příjmů /sesk.úč. 59/</t>
  </si>
  <si>
    <t>Náklady celkem</t>
  </si>
  <si>
    <t>Hospodářský výsledek</t>
  </si>
  <si>
    <t>/v tis. Kč/</t>
  </si>
  <si>
    <t xml:space="preserve">Doplňková </t>
  </si>
  <si>
    <t>v tis.Kč</t>
  </si>
  <si>
    <t>Strojní investice - movitý majetek</t>
  </si>
  <si>
    <t>celkem</t>
  </si>
  <si>
    <t>z toho odpisová skupina:</t>
  </si>
  <si>
    <t>Pořizovací cena majetku</t>
  </si>
  <si>
    <t>Nerozdělený zisk, ztráta minulých let k 31.12.</t>
  </si>
  <si>
    <t>Fondy v tis. Kč</t>
  </si>
  <si>
    <t>Tvorba</t>
  </si>
  <si>
    <t>Čerpání</t>
  </si>
  <si>
    <t>Běžný účet celkem</t>
  </si>
  <si>
    <t>-</t>
  </si>
  <si>
    <t>Běžný účet FKSP</t>
  </si>
  <si>
    <t xml:space="preserve">Kumulovaná ztráta </t>
  </si>
  <si>
    <t>Deficit (-) BÚ</t>
  </si>
  <si>
    <t>nemovitý majetek</t>
  </si>
  <si>
    <t>Limit</t>
  </si>
  <si>
    <t>Skutečnost</t>
  </si>
  <si>
    <t xml:space="preserve"> </t>
  </si>
  <si>
    <t>Horácké divadlo Jihlava, příspěvková organizace</t>
  </si>
  <si>
    <t>CELKEM</t>
  </si>
  <si>
    <t>Ostatní běžné účty</t>
  </si>
  <si>
    <t>Pracovníci</t>
  </si>
  <si>
    <r>
      <t xml:space="preserve">Průměrná mzda </t>
    </r>
    <r>
      <rPr>
        <sz val="8"/>
        <rFont val="Arial CE"/>
        <family val="2"/>
      </rPr>
      <t>(v Kč)</t>
    </r>
  </si>
  <si>
    <t>Návrh</t>
  </si>
  <si>
    <t>Změna + -</t>
  </si>
  <si>
    <t>Index</t>
  </si>
  <si>
    <t>prostředků</t>
  </si>
  <si>
    <t>Ukazatel</t>
  </si>
  <si>
    <t>Bankovní a účetní stav peněžních fondů</t>
  </si>
  <si>
    <t>na platy (v tis. Kč)</t>
  </si>
  <si>
    <t>z toho:     fond odměn</t>
  </si>
  <si>
    <t xml:space="preserve">                 provozní prostř.</t>
  </si>
  <si>
    <t>z toho:     rezervní fond</t>
  </si>
  <si>
    <t xml:space="preserve">                 investiční fond</t>
  </si>
  <si>
    <t>Odvod z investičního fondu organizace</t>
  </si>
  <si>
    <t>počet stran: 1</t>
  </si>
  <si>
    <t>Skutečnost za rok 2009</t>
  </si>
  <si>
    <t>Rozdíl 2010-2009</t>
  </si>
  <si>
    <t>Výnosy z prodeje vlastních výrobků /úč. 601/</t>
  </si>
  <si>
    <t>Výnosy z prodeje služeb /úč. 602/</t>
  </si>
  <si>
    <t>Výnosy z pronájmu /uč. 603/</t>
  </si>
  <si>
    <t>Výnosy z prodaného zboží /úč. 604/</t>
  </si>
  <si>
    <t xml:space="preserve">      z toho: čerpání fondů /úč.648/</t>
  </si>
  <si>
    <t>Spotřeba jiných nesklad. dodávek /úč. 503/</t>
  </si>
  <si>
    <t>Odpisy, rezervy a opravné položky         /sesk.úč. 55/</t>
  </si>
  <si>
    <t>Stav k 1.1.2010</t>
  </si>
  <si>
    <t>Stav k 31.12.2010</t>
  </si>
  <si>
    <t>Poznámka: čerpání rezervního fondu ve výši  2 000 tis. Kč k dalšímu rozvoji činnosti organizace</t>
  </si>
  <si>
    <t>oprava světlíku v passage Jihlava</t>
  </si>
  <si>
    <t xml:space="preserve">      z toho: tržby z prodeje dlouhodého  hmotného majetku /úč. 646/</t>
  </si>
  <si>
    <t xml:space="preserve">      z toho: nákup drobného dlouhodobého hmotného majetku</t>
  </si>
  <si>
    <t>Finanční plán výnosů a nákladů na rok 2011</t>
  </si>
  <si>
    <t>Pracovníci, průměrná mzda a limit prostředků na platy 2011</t>
  </si>
  <si>
    <t>Plán čerpání investičního fondu 2011</t>
  </si>
  <si>
    <t>2011/2010</t>
  </si>
  <si>
    <t>Účetní stav 2010</t>
  </si>
  <si>
    <t>Zůstatek bank.účtu k 1.1.2010</t>
  </si>
  <si>
    <t>Zůstatek bank.účtu k 31.12.2010</t>
  </si>
  <si>
    <t>Stav k 1.1.2011</t>
  </si>
  <si>
    <t>Stav k 31.12.2011</t>
  </si>
  <si>
    <t>Plán 2011</t>
  </si>
  <si>
    <t>Oprávky k 1.1.2011</t>
  </si>
  <si>
    <t>Zůstatková cena k 31.12.2011</t>
  </si>
  <si>
    <t>Skutečnost za rok 2010</t>
  </si>
  <si>
    <t>Návrh na rok 2011</t>
  </si>
  <si>
    <t>Rozdíl 2011-2010</t>
  </si>
  <si>
    <t>Účetní odpisy na rok 2011</t>
  </si>
  <si>
    <t>Odpisový plán na rok 2011</t>
  </si>
  <si>
    <t>Výnosy z nároků na prostředky z rozpočtů ÚSC /úč. 672/ a /uč. 671/</t>
  </si>
  <si>
    <t>výnosy z úroků /úč. 662/</t>
  </si>
  <si>
    <t>multifunkční světlomet ALPHA SPOT 1200</t>
  </si>
  <si>
    <t>reflektory</t>
  </si>
  <si>
    <t>počítač - součást zvukového vybavení</t>
  </si>
  <si>
    <t>oprava omítek, výmalba divadla a úpravy podlahové krytiny</t>
  </si>
  <si>
    <t>oprava dlouhodobého movitého majetku</t>
  </si>
  <si>
    <t>Ostatní náklady /sesk.úč. 54/ a úč. 569</t>
  </si>
  <si>
    <t xml:space="preserve">Ostatní výnosy /sesk.úč. 64/ </t>
  </si>
  <si>
    <t>RK-10-2011-16,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</si>
</sst>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1">
    <font>
      <sz val="10"/>
      <name val="Arial CE"/>
      <family val="0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horizontal="center" vertical="center"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4" fillId="2" borderId="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2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 quotePrefix="1">
      <alignment horizontal="center"/>
    </xf>
    <xf numFmtId="0" fontId="4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3" fontId="2" fillId="2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3" fontId="2" fillId="2" borderId="12" xfId="0" applyNumberFormat="1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Continuous"/>
    </xf>
    <xf numFmtId="3" fontId="9" fillId="0" borderId="13" xfId="0" applyNumberFormat="1" applyFont="1" applyBorder="1" applyAlignment="1">
      <alignment/>
    </xf>
    <xf numFmtId="3" fontId="9" fillId="0" borderId="14" xfId="0" applyNumberFormat="1" applyFont="1" applyBorder="1" applyAlignment="1">
      <alignment horizontal="center"/>
    </xf>
    <xf numFmtId="3" fontId="9" fillId="0" borderId="15" xfId="0" applyNumberFormat="1" applyFont="1" applyBorder="1" applyAlignment="1">
      <alignment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17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20" xfId="0" applyFont="1" applyFill="1" applyBorder="1" applyAlignment="1">
      <alignment horizontal="left" vertical="center" wrapText="1"/>
    </xf>
    <xf numFmtId="0" fontId="10" fillId="2" borderId="19" xfId="0" applyFont="1" applyFill="1" applyBorder="1" applyAlignment="1">
      <alignment horizontal="centerContinuous" vertical="center"/>
    </xf>
    <xf numFmtId="0" fontId="10" fillId="2" borderId="21" xfId="0" applyFont="1" applyFill="1" applyBorder="1" applyAlignment="1">
      <alignment horizontal="centerContinuous" vertical="center"/>
    </xf>
    <xf numFmtId="0" fontId="10" fillId="2" borderId="22" xfId="0" applyFont="1" applyFill="1" applyBorder="1" applyAlignment="1">
      <alignment horizontal="centerContinuous" vertical="center"/>
    </xf>
    <xf numFmtId="0" fontId="9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3" fontId="9" fillId="0" borderId="16" xfId="0" applyNumberFormat="1" applyFont="1" applyBorder="1" applyAlignment="1">
      <alignment vertical="center" wrapText="1"/>
    </xf>
    <xf numFmtId="3" fontId="9" fillId="0" borderId="26" xfId="0" applyNumberFormat="1" applyFont="1" applyBorder="1" applyAlignment="1">
      <alignment vertical="center" wrapText="1"/>
    </xf>
    <xf numFmtId="3" fontId="9" fillId="0" borderId="27" xfId="0" applyNumberFormat="1" applyFont="1" applyBorder="1" applyAlignment="1">
      <alignment vertical="center" wrapText="1"/>
    </xf>
    <xf numFmtId="3" fontId="9" fillId="0" borderId="17" xfId="0" applyNumberFormat="1" applyFont="1" applyBorder="1" applyAlignment="1">
      <alignment vertical="center" wrapText="1"/>
    </xf>
    <xf numFmtId="3" fontId="9" fillId="0" borderId="10" xfId="0" applyNumberFormat="1" applyFont="1" applyBorder="1" applyAlignment="1">
      <alignment vertical="center" wrapText="1"/>
    </xf>
    <xf numFmtId="3" fontId="9" fillId="0" borderId="23" xfId="0" applyNumberFormat="1" applyFont="1" applyBorder="1" applyAlignment="1">
      <alignment vertical="center" wrapText="1"/>
    </xf>
    <xf numFmtId="3" fontId="9" fillId="0" borderId="24" xfId="0" applyNumberFormat="1" applyFont="1" applyBorder="1" applyAlignment="1">
      <alignment vertical="center" wrapText="1"/>
    </xf>
    <xf numFmtId="3" fontId="10" fillId="2" borderId="2" xfId="0" applyNumberFormat="1" applyFont="1" applyFill="1" applyBorder="1" applyAlignment="1">
      <alignment vertical="center" wrapText="1"/>
    </xf>
    <xf numFmtId="3" fontId="10" fillId="2" borderId="28" xfId="0" applyNumberFormat="1" applyFont="1" applyFill="1" applyBorder="1" applyAlignment="1">
      <alignment vertical="center" wrapText="1"/>
    </xf>
    <xf numFmtId="3" fontId="10" fillId="2" borderId="29" xfId="0" applyNumberFormat="1" applyFont="1" applyFill="1" applyBorder="1" applyAlignment="1">
      <alignment vertical="center" wrapText="1"/>
    </xf>
    <xf numFmtId="3" fontId="9" fillId="0" borderId="30" xfId="0" applyNumberFormat="1" applyFont="1" applyBorder="1" applyAlignment="1">
      <alignment vertical="center" wrapText="1"/>
    </xf>
    <xf numFmtId="3" fontId="10" fillId="2" borderId="31" xfId="0" applyNumberFormat="1" applyFont="1" applyFill="1" applyBorder="1" applyAlignment="1">
      <alignment vertical="center" wrapText="1"/>
    </xf>
    <xf numFmtId="3" fontId="10" fillId="2" borderId="32" xfId="0" applyNumberFormat="1" applyFont="1" applyFill="1" applyBorder="1" applyAlignment="1">
      <alignment vertical="center" wrapText="1"/>
    </xf>
    <xf numFmtId="0" fontId="10" fillId="2" borderId="33" xfId="0" applyFont="1" applyFill="1" applyBorder="1" applyAlignment="1">
      <alignment horizontal="centerContinuous" vertical="center"/>
    </xf>
    <xf numFmtId="0" fontId="9" fillId="2" borderId="34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9" fillId="2" borderId="3" xfId="0" applyFont="1" applyFill="1" applyBorder="1" applyAlignment="1" quotePrefix="1">
      <alignment horizontal="center"/>
    </xf>
    <xf numFmtId="3" fontId="9" fillId="0" borderId="36" xfId="0" applyNumberFormat="1" applyFont="1" applyBorder="1" applyAlignment="1">
      <alignment vertical="center" wrapText="1"/>
    </xf>
    <xf numFmtId="3" fontId="9" fillId="0" borderId="37" xfId="0" applyNumberFormat="1" applyFont="1" applyBorder="1" applyAlignment="1">
      <alignment vertical="center" wrapText="1"/>
    </xf>
    <xf numFmtId="3" fontId="9" fillId="0" borderId="34" xfId="0" applyNumberFormat="1" applyFont="1" applyFill="1" applyBorder="1" applyAlignment="1">
      <alignment vertical="center" wrapText="1"/>
    </xf>
    <xf numFmtId="3" fontId="9" fillId="0" borderId="30" xfId="0" applyNumberFormat="1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vertical="center" wrapText="1"/>
    </xf>
    <xf numFmtId="3" fontId="9" fillId="0" borderId="34" xfId="0" applyNumberFormat="1" applyFont="1" applyBorder="1" applyAlignment="1">
      <alignment vertical="center" wrapText="1"/>
    </xf>
    <xf numFmtId="0" fontId="10" fillId="2" borderId="10" xfId="20" applyFont="1" applyFill="1" applyBorder="1" applyAlignment="1">
      <alignment horizontal="center" vertical="center"/>
      <protection/>
    </xf>
    <xf numFmtId="0" fontId="10" fillId="2" borderId="38" xfId="20" applyFont="1" applyFill="1" applyBorder="1" applyAlignment="1">
      <alignment horizontal="center" vertical="center"/>
      <protection/>
    </xf>
    <xf numFmtId="3" fontId="10" fillId="0" borderId="18" xfId="20" applyNumberFormat="1" applyFont="1" applyBorder="1" applyAlignment="1">
      <alignment horizontal="center" vertical="center"/>
      <protection/>
    </xf>
    <xf numFmtId="3" fontId="10" fillId="0" borderId="13" xfId="20" applyNumberFormat="1" applyFont="1" applyBorder="1" applyAlignment="1">
      <alignment horizontal="center" vertical="center"/>
      <protection/>
    </xf>
    <xf numFmtId="3" fontId="10" fillId="0" borderId="13" xfId="20" applyNumberFormat="1" applyFont="1" applyBorder="1" applyAlignment="1">
      <alignment horizontal="right" vertical="center"/>
      <protection/>
    </xf>
    <xf numFmtId="3" fontId="10" fillId="0" borderId="39" xfId="20" applyNumberFormat="1" applyFont="1" applyBorder="1" applyAlignment="1">
      <alignment horizontal="right" vertical="center"/>
      <protection/>
    </xf>
    <xf numFmtId="3" fontId="10" fillId="0" borderId="40" xfId="20" applyNumberFormat="1" applyFont="1" applyBorder="1" applyAlignment="1">
      <alignment horizontal="right" vertical="center"/>
      <protection/>
    </xf>
    <xf numFmtId="3" fontId="10" fillId="0" borderId="14" xfId="20" applyNumberFormat="1" applyFont="1" applyBorder="1" applyAlignment="1">
      <alignment horizontal="center" vertical="center"/>
      <protection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3" fontId="9" fillId="0" borderId="17" xfId="0" applyNumberFormat="1" applyFont="1" applyFill="1" applyBorder="1" applyAlignment="1">
      <alignment vertical="center" wrapText="1"/>
    </xf>
    <xf numFmtId="0" fontId="9" fillId="0" borderId="10" xfId="0" applyFont="1" applyBorder="1" applyAlignment="1">
      <alignment/>
    </xf>
    <xf numFmtId="0" fontId="4" fillId="0" borderId="0" xfId="0" applyFont="1" applyBorder="1" applyAlignment="1">
      <alignment/>
    </xf>
    <xf numFmtId="3" fontId="10" fillId="0" borderId="13" xfId="0" applyNumberFormat="1" applyFont="1" applyFill="1" applyBorder="1" applyAlignment="1">
      <alignment/>
    </xf>
    <xf numFmtId="3" fontId="10" fillId="0" borderId="41" xfId="0" applyNumberFormat="1" applyFont="1" applyBorder="1" applyAlignment="1">
      <alignment/>
    </xf>
    <xf numFmtId="3" fontId="10" fillId="0" borderId="41" xfId="0" applyNumberFormat="1" applyFont="1" applyFill="1" applyBorder="1" applyAlignment="1">
      <alignment/>
    </xf>
    <xf numFmtId="3" fontId="9" fillId="0" borderId="27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2" fontId="9" fillId="0" borderId="14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7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3" fontId="10" fillId="0" borderId="19" xfId="0" applyNumberFormat="1" applyFont="1" applyFill="1" applyBorder="1" applyAlignment="1">
      <alignment/>
    </xf>
    <xf numFmtId="3" fontId="10" fillId="0" borderId="17" xfId="0" applyNumberFormat="1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3" fontId="10" fillId="0" borderId="30" xfId="0" applyNumberFormat="1" applyFont="1" applyFill="1" applyBorder="1" applyAlignment="1">
      <alignment/>
    </xf>
    <xf numFmtId="3" fontId="10" fillId="0" borderId="18" xfId="0" applyNumberFormat="1" applyFont="1" applyFill="1" applyBorder="1" applyAlignment="1">
      <alignment/>
    </xf>
    <xf numFmtId="3" fontId="10" fillId="0" borderId="22" xfId="0" applyNumberFormat="1" applyFont="1" applyFill="1" applyBorder="1" applyAlignment="1" quotePrefix="1">
      <alignment horizontal="center"/>
    </xf>
    <xf numFmtId="3" fontId="10" fillId="0" borderId="12" xfId="0" applyNumberFormat="1" applyFont="1" applyFill="1" applyBorder="1" applyAlignment="1">
      <alignment/>
    </xf>
    <xf numFmtId="3" fontId="10" fillId="0" borderId="12" xfId="0" applyNumberFormat="1" applyFont="1" applyFill="1" applyBorder="1" applyAlignment="1" quotePrefix="1">
      <alignment horizontal="center"/>
    </xf>
    <xf numFmtId="3" fontId="10" fillId="0" borderId="14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 vertical="center" wrapText="1"/>
    </xf>
    <xf numFmtId="10" fontId="2" fillId="0" borderId="12" xfId="0" applyNumberFormat="1" applyFont="1" applyFill="1" applyBorder="1" applyAlignment="1">
      <alignment vertical="center" wrapText="1"/>
    </xf>
    <xf numFmtId="3" fontId="2" fillId="0" borderId="17" xfId="0" applyNumberFormat="1" applyFont="1" applyFill="1" applyBorder="1" applyAlignment="1">
      <alignment vertical="center" wrapText="1"/>
    </xf>
    <xf numFmtId="3" fontId="2" fillId="0" borderId="23" xfId="0" applyNumberFormat="1" applyFont="1" applyFill="1" applyBorder="1" applyAlignment="1">
      <alignment vertical="center" wrapText="1"/>
    </xf>
    <xf numFmtId="10" fontId="2" fillId="0" borderId="25" xfId="0" applyNumberFormat="1" applyFont="1" applyFill="1" applyBorder="1" applyAlignment="1">
      <alignment vertical="center" wrapText="1"/>
    </xf>
    <xf numFmtId="10" fontId="2" fillId="0" borderId="37" xfId="0" applyNumberFormat="1" applyFont="1" applyFill="1" applyBorder="1" applyAlignment="1">
      <alignment vertical="center" wrapText="1"/>
    </xf>
    <xf numFmtId="3" fontId="10" fillId="0" borderId="16" xfId="0" applyNumberFormat="1" applyFont="1" applyFill="1" applyBorder="1" applyAlignment="1">
      <alignment vertical="center" wrapText="1"/>
    </xf>
    <xf numFmtId="10" fontId="10" fillId="0" borderId="12" xfId="0" applyNumberFormat="1" applyFont="1" applyFill="1" applyBorder="1" applyAlignment="1">
      <alignment vertical="center" wrapText="1"/>
    </xf>
    <xf numFmtId="3" fontId="10" fillId="0" borderId="17" xfId="0" applyNumberFormat="1" applyFont="1" applyFill="1" applyBorder="1" applyAlignment="1">
      <alignment vertical="center" wrapText="1"/>
    </xf>
    <xf numFmtId="3" fontId="10" fillId="0" borderId="23" xfId="0" applyNumberFormat="1" applyFont="1" applyFill="1" applyBorder="1" applyAlignment="1">
      <alignment vertical="center" wrapText="1"/>
    </xf>
    <xf numFmtId="10" fontId="10" fillId="0" borderId="25" xfId="0" applyNumberFormat="1" applyFont="1" applyFill="1" applyBorder="1" applyAlignment="1">
      <alignment vertical="center" wrapText="1"/>
    </xf>
    <xf numFmtId="10" fontId="10" fillId="0" borderId="37" xfId="0" applyNumberFormat="1" applyFont="1" applyFill="1" applyBorder="1" applyAlignment="1">
      <alignment vertical="center" wrapText="1"/>
    </xf>
    <xf numFmtId="3" fontId="10" fillId="0" borderId="44" xfId="0" applyNumberFormat="1" applyFont="1" applyFill="1" applyBorder="1" applyAlignment="1">
      <alignment vertical="center" wrapText="1"/>
    </xf>
    <xf numFmtId="0" fontId="3" fillId="2" borderId="31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3" fontId="10" fillId="0" borderId="10" xfId="0" applyNumberFormat="1" applyFont="1" applyFill="1" applyBorder="1" applyAlignment="1" quotePrefix="1">
      <alignment horizontal="center"/>
    </xf>
    <xf numFmtId="3" fontId="10" fillId="0" borderId="45" xfId="0" applyNumberFormat="1" applyFont="1" applyFill="1" applyBorder="1" applyAlignment="1" quotePrefix="1">
      <alignment horizontal="center"/>
    </xf>
    <xf numFmtId="3" fontId="10" fillId="0" borderId="37" xfId="0" applyNumberFormat="1" applyFont="1" applyFill="1" applyBorder="1" applyAlignment="1" quotePrefix="1">
      <alignment horizontal="center"/>
    </xf>
    <xf numFmtId="3" fontId="9" fillId="0" borderId="37" xfId="0" applyNumberFormat="1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horizontal="center"/>
    </xf>
    <xf numFmtId="10" fontId="10" fillId="2" borderId="46" xfId="0" applyNumberFormat="1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10" fontId="2" fillId="2" borderId="46" xfId="0" applyNumberFormat="1" applyFont="1" applyFill="1" applyBorder="1" applyAlignment="1">
      <alignment vertical="center" wrapText="1"/>
    </xf>
    <xf numFmtId="3" fontId="10" fillId="0" borderId="38" xfId="0" applyNumberFormat="1" applyFont="1" applyFill="1" applyBorder="1" applyAlignment="1">
      <alignment/>
    </xf>
    <xf numFmtId="3" fontId="10" fillId="0" borderId="40" xfId="0" applyNumberFormat="1" applyFont="1" applyFill="1" applyBorder="1" applyAlignment="1">
      <alignment/>
    </xf>
    <xf numFmtId="3" fontId="10" fillId="0" borderId="46" xfId="0" applyNumberFormat="1" applyFont="1" applyBorder="1" applyAlignment="1">
      <alignment/>
    </xf>
    <xf numFmtId="0" fontId="9" fillId="0" borderId="38" xfId="0" applyFont="1" applyBorder="1" applyAlignment="1">
      <alignment horizontal="left"/>
    </xf>
    <xf numFmtId="0" fontId="0" fillId="0" borderId="0" xfId="0" applyBorder="1" applyAlignment="1">
      <alignment/>
    </xf>
    <xf numFmtId="0" fontId="9" fillId="0" borderId="25" xfId="0" applyFont="1" applyBorder="1" applyAlignment="1">
      <alignment horizontal="right"/>
    </xf>
    <xf numFmtId="0" fontId="9" fillId="0" borderId="23" xfId="0" applyFont="1" applyBorder="1" applyAlignment="1">
      <alignment horizontal="left"/>
    </xf>
    <xf numFmtId="0" fontId="9" fillId="0" borderId="47" xfId="0" applyFont="1" applyBorder="1" applyAlignment="1">
      <alignment horizontal="left"/>
    </xf>
    <xf numFmtId="0" fontId="9" fillId="0" borderId="48" xfId="0" applyFont="1" applyBorder="1" applyAlignment="1">
      <alignment horizontal="left" wrapText="1"/>
    </xf>
    <xf numFmtId="0" fontId="9" fillId="0" borderId="49" xfId="0" applyFont="1" applyBorder="1" applyAlignment="1">
      <alignment horizontal="left" wrapText="1"/>
    </xf>
    <xf numFmtId="0" fontId="9" fillId="0" borderId="12" xfId="0" applyFont="1" applyBorder="1" applyAlignment="1">
      <alignment horizontal="right"/>
    </xf>
    <xf numFmtId="3" fontId="10" fillId="0" borderId="25" xfId="0" applyNumberFormat="1" applyFont="1" applyFill="1" applyBorder="1" applyAlignment="1">
      <alignment/>
    </xf>
    <xf numFmtId="0" fontId="1" fillId="0" borderId="0" xfId="0" applyFont="1" applyFill="1" applyAlignment="1">
      <alignment horizontal="centerContinuous"/>
    </xf>
    <xf numFmtId="3" fontId="10" fillId="0" borderId="49" xfId="0" applyNumberFormat="1" applyFont="1" applyFill="1" applyBorder="1" applyAlignment="1">
      <alignment/>
    </xf>
    <xf numFmtId="3" fontId="10" fillId="0" borderId="24" xfId="0" applyNumberFormat="1" applyFont="1" applyFill="1" applyBorder="1" applyAlignment="1">
      <alignment/>
    </xf>
    <xf numFmtId="3" fontId="10" fillId="0" borderId="1" xfId="0" applyNumberFormat="1" applyFont="1" applyFill="1" applyBorder="1" applyAlignment="1">
      <alignment/>
    </xf>
    <xf numFmtId="3" fontId="10" fillId="0" borderId="50" xfId="0" applyNumberFormat="1" applyFont="1" applyFill="1" applyBorder="1" applyAlignment="1">
      <alignment/>
    </xf>
    <xf numFmtId="3" fontId="10" fillId="0" borderId="33" xfId="0" applyNumberFormat="1" applyFont="1" applyFill="1" applyBorder="1" applyAlignment="1" quotePrefix="1">
      <alignment horizontal="center"/>
    </xf>
    <xf numFmtId="3" fontId="10" fillId="0" borderId="51" xfId="0" applyNumberFormat="1" applyFont="1" applyFill="1" applyBorder="1" applyAlignment="1" quotePrefix="1">
      <alignment horizontal="center"/>
    </xf>
    <xf numFmtId="3" fontId="10" fillId="0" borderId="52" xfId="0" applyNumberFormat="1" applyFont="1" applyFill="1" applyBorder="1" applyAlignment="1" quotePrefix="1">
      <alignment horizontal="center"/>
    </xf>
    <xf numFmtId="3" fontId="10" fillId="0" borderId="49" xfId="0" applyNumberFormat="1" applyFont="1" applyFill="1" applyBorder="1" applyAlignment="1" quotePrefix="1">
      <alignment horizontal="center"/>
    </xf>
    <xf numFmtId="3" fontId="10" fillId="0" borderId="38" xfId="0" applyNumberFormat="1" applyFont="1" applyFill="1" applyBorder="1" applyAlignment="1">
      <alignment horizontal="center"/>
    </xf>
    <xf numFmtId="3" fontId="10" fillId="0" borderId="12" xfId="0" applyNumberFormat="1" applyFont="1" applyFill="1" applyBorder="1" applyAlignment="1">
      <alignment horizontal="center"/>
    </xf>
    <xf numFmtId="3" fontId="10" fillId="0" borderId="49" xfId="0" applyNumberFormat="1" applyFont="1" applyFill="1" applyBorder="1" applyAlignment="1">
      <alignment horizontal="center"/>
    </xf>
    <xf numFmtId="3" fontId="10" fillId="0" borderId="15" xfId="0" applyNumberFormat="1" applyFont="1" applyFill="1" applyBorder="1" applyAlignment="1">
      <alignment/>
    </xf>
    <xf numFmtId="0" fontId="9" fillId="0" borderId="17" xfId="0" applyFont="1" applyFill="1" applyBorder="1" applyAlignment="1">
      <alignment horizontal="left" vertical="center" wrapText="1"/>
    </xf>
    <xf numFmtId="3" fontId="9" fillId="0" borderId="24" xfId="0" applyNumberFormat="1" applyFont="1" applyBorder="1" applyAlignment="1">
      <alignment/>
    </xf>
    <xf numFmtId="0" fontId="9" fillId="0" borderId="49" xfId="0" applyFont="1" applyFill="1" applyBorder="1" applyAlignment="1">
      <alignment horizontal="left" wrapText="1"/>
    </xf>
    <xf numFmtId="0" fontId="10" fillId="2" borderId="51" xfId="20" applyFont="1" applyFill="1" applyBorder="1" applyAlignment="1">
      <alignment horizontal="center" vertical="center"/>
      <protection/>
    </xf>
    <xf numFmtId="0" fontId="10" fillId="2" borderId="53" xfId="20" applyFont="1" applyFill="1" applyBorder="1" applyAlignment="1">
      <alignment horizontal="center" vertical="center"/>
      <protection/>
    </xf>
    <xf numFmtId="0" fontId="10" fillId="2" borderId="52" xfId="20" applyFont="1" applyFill="1" applyBorder="1" applyAlignment="1">
      <alignment horizontal="center" vertical="center"/>
      <protection/>
    </xf>
    <xf numFmtId="0" fontId="10" fillId="2" borderId="38" xfId="20" applyFont="1" applyFill="1" applyBorder="1" applyAlignment="1">
      <alignment horizontal="left" vertical="center"/>
      <protection/>
    </xf>
    <xf numFmtId="0" fontId="9" fillId="0" borderId="38" xfId="0" applyFont="1" applyFill="1" applyBorder="1" applyAlignment="1">
      <alignment horizontal="left" wrapText="1"/>
    </xf>
    <xf numFmtId="0" fontId="9" fillId="0" borderId="48" xfId="0" applyFont="1" applyFill="1" applyBorder="1" applyAlignment="1">
      <alignment horizontal="left" wrapText="1"/>
    </xf>
    <xf numFmtId="0" fontId="9" fillId="0" borderId="47" xfId="0" applyFont="1" applyBorder="1" applyAlignment="1">
      <alignment horizontal="left" wrapText="1"/>
    </xf>
    <xf numFmtId="0" fontId="9" fillId="0" borderId="50" xfId="0" applyFont="1" applyBorder="1" applyAlignment="1">
      <alignment horizontal="left" wrapText="1"/>
    </xf>
    <xf numFmtId="0" fontId="3" fillId="0" borderId="29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10" fillId="2" borderId="47" xfId="20" applyFont="1" applyFill="1" applyBorder="1" applyAlignment="1">
      <alignment horizontal="center" vertical="center"/>
      <protection/>
    </xf>
    <xf numFmtId="0" fontId="9" fillId="0" borderId="5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2" borderId="31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0" borderId="53" xfId="0" applyFont="1" applyBorder="1" applyAlignment="1">
      <alignment vertical="center"/>
    </xf>
    <xf numFmtId="0" fontId="3" fillId="2" borderId="19" xfId="0" applyFont="1" applyFill="1" applyBorder="1" applyAlignment="1">
      <alignment horizontal="center"/>
    </xf>
    <xf numFmtId="0" fontId="3" fillId="2" borderId="53" xfId="0" applyFont="1" applyFill="1" applyBorder="1" applyAlignment="1">
      <alignment horizontal="center"/>
    </xf>
    <xf numFmtId="0" fontId="9" fillId="0" borderId="23" xfId="0" applyFont="1" applyBorder="1" applyAlignment="1">
      <alignment horizontal="left"/>
    </xf>
    <xf numFmtId="0" fontId="9" fillId="0" borderId="47" xfId="0" applyFont="1" applyBorder="1" applyAlignment="1">
      <alignment horizontal="left"/>
    </xf>
    <xf numFmtId="0" fontId="9" fillId="0" borderId="50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48" xfId="0" applyFont="1" applyBorder="1" applyAlignment="1">
      <alignment horizontal="left"/>
    </xf>
    <xf numFmtId="0" fontId="9" fillId="0" borderId="49" xfId="0" applyFont="1" applyBorder="1" applyAlignment="1">
      <alignment horizontal="left"/>
    </xf>
    <xf numFmtId="3" fontId="3" fillId="2" borderId="38" xfId="0" applyNumberFormat="1" applyFont="1" applyFill="1" applyBorder="1" applyAlignment="1">
      <alignment horizontal="left" vertical="center"/>
    </xf>
    <xf numFmtId="3" fontId="3" fillId="2" borderId="48" xfId="0" applyNumberFormat="1" applyFont="1" applyFill="1" applyBorder="1" applyAlignment="1">
      <alignment horizontal="left" vertical="center"/>
    </xf>
    <xf numFmtId="3" fontId="3" fillId="2" borderId="49" xfId="0" applyNumberFormat="1" applyFont="1" applyFill="1" applyBorder="1" applyAlignment="1">
      <alignment horizontal="left" vertical="center"/>
    </xf>
    <xf numFmtId="3" fontId="3" fillId="2" borderId="17" xfId="0" applyNumberFormat="1" applyFont="1" applyFill="1" applyBorder="1" applyAlignment="1">
      <alignment horizontal="left" vertical="center"/>
    </xf>
    <xf numFmtId="3" fontId="2" fillId="2" borderId="55" xfId="0" applyNumberFormat="1" applyFont="1" applyFill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10" fillId="2" borderId="48" xfId="20" applyFont="1" applyFill="1" applyBorder="1" applyAlignment="1">
      <alignment horizontal="left" vertical="center"/>
      <protection/>
    </xf>
    <xf numFmtId="0" fontId="10" fillId="2" borderId="49" xfId="20" applyFont="1" applyFill="1" applyBorder="1" applyAlignment="1">
      <alignment horizontal="left" vertical="center"/>
      <protection/>
    </xf>
    <xf numFmtId="0" fontId="3" fillId="2" borderId="56" xfId="0" applyFont="1" applyFill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3" fillId="0" borderId="58" xfId="0" applyFont="1" applyBorder="1" applyAlignment="1">
      <alignment horizontal="left"/>
    </xf>
    <xf numFmtId="0" fontId="10" fillId="2" borderId="59" xfId="20" applyFont="1" applyFill="1" applyBorder="1" applyAlignment="1">
      <alignment horizontal="center" vertical="center" wrapText="1"/>
      <protection/>
    </xf>
    <xf numFmtId="0" fontId="9" fillId="0" borderId="60" xfId="0" applyFont="1" applyBorder="1" applyAlignment="1">
      <alignment wrapText="1"/>
    </xf>
    <xf numFmtId="0" fontId="9" fillId="0" borderId="36" xfId="0" applyFont="1" applyBorder="1" applyAlignment="1">
      <alignment wrapText="1"/>
    </xf>
    <xf numFmtId="0" fontId="10" fillId="2" borderId="61" xfId="20" applyFont="1" applyFill="1" applyBorder="1" applyAlignment="1">
      <alignment horizontal="center" vertical="center" wrapText="1"/>
      <protection/>
    </xf>
    <xf numFmtId="0" fontId="9" fillId="0" borderId="62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10" fillId="2" borderId="63" xfId="20" applyFont="1" applyFill="1" applyBorder="1" applyAlignment="1">
      <alignment horizontal="center" vertical="center" wrapText="1"/>
      <protection/>
    </xf>
    <xf numFmtId="0" fontId="9" fillId="0" borderId="64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164" fontId="10" fillId="0" borderId="20" xfId="0" applyNumberFormat="1" applyFont="1" applyFill="1" applyBorder="1" applyAlignment="1">
      <alignment horizontal="center"/>
    </xf>
    <xf numFmtId="164" fontId="10" fillId="0" borderId="65" xfId="0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3" fontId="10" fillId="2" borderId="20" xfId="0" applyNumberFormat="1" applyFont="1" applyFill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" fillId="2" borderId="66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65" xfId="0" applyFont="1" applyFill="1" applyBorder="1" applyAlignment="1">
      <alignment horizontal="center"/>
    </xf>
    <xf numFmtId="0" fontId="2" fillId="2" borderId="56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0" fillId="0" borderId="53" xfId="0" applyBorder="1" applyAlignment="1">
      <alignment/>
    </xf>
    <xf numFmtId="0" fontId="0" fillId="0" borderId="67" xfId="0" applyBorder="1" applyAlignment="1">
      <alignment/>
    </xf>
    <xf numFmtId="0" fontId="3" fillId="2" borderId="2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4" fillId="0" borderId="44" xfId="0" applyFont="1" applyBorder="1" applyAlignment="1">
      <alignment horizontal="center" wrapText="1"/>
    </xf>
    <xf numFmtId="0" fontId="4" fillId="0" borderId="44" xfId="0" applyFont="1" applyBorder="1" applyAlignment="1">
      <alignment wrapText="1"/>
    </xf>
    <xf numFmtId="0" fontId="0" fillId="0" borderId="44" xfId="0" applyBorder="1" applyAlignment="1">
      <alignment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2" borderId="56" xfId="0" applyFont="1" applyFill="1" applyBorder="1" applyAlignment="1">
      <alignment horizontal="center" vertical="center"/>
    </xf>
    <xf numFmtId="0" fontId="5" fillId="0" borderId="42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5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0" fillId="0" borderId="32" xfId="0" applyFont="1" applyBorder="1" applyAlignment="1">
      <alignment/>
    </xf>
    <xf numFmtId="0" fontId="10" fillId="2" borderId="67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RK Odpisový plán na rok 2002" xfId="20"/>
    <cellStyle name="Percent" xfId="21"/>
    <cellStyle name="Followed Hyperlink" xfId="22"/>
  </cellStyles>
  <dxfs count="3">
    <dxf>
      <font>
        <color rgb="FF0000FF"/>
      </font>
      <border/>
    </dxf>
    <dxf>
      <font>
        <color rgb="FFFF0000"/>
      </font>
      <border/>
    </dxf>
    <dxf>
      <fill>
        <patternFill>
          <bgColor rgb="FF33CC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workbookViewId="0" topLeftCell="A1">
      <selection activeCell="L1" sqref="L1"/>
    </sheetView>
  </sheetViews>
  <sheetFormatPr defaultColWidth="9.00390625" defaultRowHeight="12.75"/>
  <cols>
    <col min="1" max="1" width="34.375" style="0" customWidth="1"/>
    <col min="2" max="7" width="9.75390625" style="3" customWidth="1"/>
    <col min="8" max="8" width="8.75390625" style="3" customWidth="1"/>
    <col min="9" max="9" width="9.375" style="0" customWidth="1"/>
    <col min="10" max="10" width="10.125" style="0" customWidth="1"/>
    <col min="11" max="11" width="10.375" style="0" customWidth="1"/>
    <col min="14" max="14" width="9.75390625" style="0" bestFit="1" customWidth="1"/>
    <col min="15" max="15" width="9.75390625" style="0" customWidth="1"/>
  </cols>
  <sheetData>
    <row r="1" spans="1:13" ht="12.75">
      <c r="A1" t="s">
        <v>43</v>
      </c>
      <c r="L1" s="5" t="s">
        <v>103</v>
      </c>
      <c r="M1" s="5"/>
    </row>
    <row r="2" spans="12:13" ht="12.75">
      <c r="L2" s="5" t="s">
        <v>61</v>
      </c>
      <c r="M2" s="5"/>
    </row>
    <row r="3" spans="1:14" ht="15.75">
      <c r="A3" s="234" t="s">
        <v>77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</row>
    <row r="4" spans="1:14" ht="14.25" customHeight="1" thickBot="1">
      <c r="A4" s="138"/>
      <c r="B4" s="1"/>
      <c r="C4" s="1"/>
      <c r="D4" s="1"/>
      <c r="E4" s="1"/>
      <c r="F4" s="1"/>
      <c r="G4" s="1"/>
      <c r="H4" s="1"/>
      <c r="N4" t="s">
        <v>24</v>
      </c>
    </row>
    <row r="5" spans="1:14" ht="20.25" customHeight="1" thickBot="1">
      <c r="A5" s="235" t="s">
        <v>53</v>
      </c>
      <c r="B5" s="240" t="s">
        <v>44</v>
      </c>
      <c r="C5" s="241"/>
      <c r="D5" s="241"/>
      <c r="E5" s="241"/>
      <c r="F5" s="241"/>
      <c r="G5" s="241" t="s">
        <v>24</v>
      </c>
      <c r="H5" s="241"/>
      <c r="I5" s="241"/>
      <c r="J5" s="242"/>
      <c r="K5" s="242"/>
      <c r="L5" s="242"/>
      <c r="M5" s="242"/>
      <c r="N5" s="243"/>
    </row>
    <row r="6" spans="1:14" ht="12.75">
      <c r="A6" s="236"/>
      <c r="B6" s="30" t="s">
        <v>62</v>
      </c>
      <c r="C6" s="31"/>
      <c r="D6" s="32"/>
      <c r="E6" s="30" t="s">
        <v>89</v>
      </c>
      <c r="F6" s="31"/>
      <c r="G6" s="32"/>
      <c r="H6" s="238" t="s">
        <v>63</v>
      </c>
      <c r="I6" s="239"/>
      <c r="J6" s="31" t="s">
        <v>90</v>
      </c>
      <c r="K6" s="52"/>
      <c r="L6" s="32"/>
      <c r="M6" s="238" t="s">
        <v>91</v>
      </c>
      <c r="N6" s="244"/>
    </row>
    <row r="7" spans="1:14" ht="12.75">
      <c r="A7" s="236"/>
      <c r="B7" s="33" t="s">
        <v>0</v>
      </c>
      <c r="C7" s="34" t="s">
        <v>25</v>
      </c>
      <c r="D7" s="35" t="s">
        <v>1</v>
      </c>
      <c r="E7" s="33" t="s">
        <v>0</v>
      </c>
      <c r="F7" s="34" t="s">
        <v>25</v>
      </c>
      <c r="G7" s="35" t="s">
        <v>1</v>
      </c>
      <c r="H7" s="2" t="s">
        <v>1</v>
      </c>
      <c r="I7" s="2" t="s">
        <v>2</v>
      </c>
      <c r="J7" s="53" t="s">
        <v>0</v>
      </c>
      <c r="K7" s="34" t="s">
        <v>25</v>
      </c>
      <c r="L7" s="35" t="s">
        <v>1</v>
      </c>
      <c r="M7" s="54" t="s">
        <v>1</v>
      </c>
      <c r="N7" s="35" t="s">
        <v>2</v>
      </c>
    </row>
    <row r="8" spans="1:14" ht="13.5" thickBot="1">
      <c r="A8" s="237"/>
      <c r="B8" s="36" t="s">
        <v>43</v>
      </c>
      <c r="C8" s="37" t="s">
        <v>3</v>
      </c>
      <c r="D8" s="38"/>
      <c r="E8" s="36" t="s">
        <v>3</v>
      </c>
      <c r="F8" s="37" t="s">
        <v>3</v>
      </c>
      <c r="G8" s="38"/>
      <c r="H8" s="7" t="s">
        <v>4</v>
      </c>
      <c r="I8" s="8" t="s">
        <v>5</v>
      </c>
      <c r="J8" s="55" t="s">
        <v>3</v>
      </c>
      <c r="K8" s="37" t="s">
        <v>3</v>
      </c>
      <c r="L8" s="38"/>
      <c r="M8" s="56" t="s">
        <v>4</v>
      </c>
      <c r="N8" s="38" t="s">
        <v>5</v>
      </c>
    </row>
    <row r="9" spans="1:14" ht="15" customHeight="1">
      <c r="A9" s="22" t="s">
        <v>64</v>
      </c>
      <c r="B9" s="39">
        <v>0</v>
      </c>
      <c r="C9" s="40">
        <v>0</v>
      </c>
      <c r="D9" s="41">
        <f aca="true" t="shared" si="0" ref="D9:D18">SUM(B9:C9)</f>
        <v>0</v>
      </c>
      <c r="E9" s="39">
        <v>0</v>
      </c>
      <c r="F9" s="40">
        <v>0</v>
      </c>
      <c r="G9" s="41">
        <f>SUM(E9:F9)</f>
        <v>0</v>
      </c>
      <c r="H9" s="103">
        <f>SUM(F9:G9)</f>
        <v>0</v>
      </c>
      <c r="I9" s="104">
        <f>IF(D9=0,0,+G9/D9)</f>
        <v>0</v>
      </c>
      <c r="J9" s="57">
        <v>0</v>
      </c>
      <c r="K9" s="40">
        <v>0</v>
      </c>
      <c r="L9" s="58">
        <f aca="true" t="shared" si="1" ref="L9:L14">SUM(J9:K9)</f>
        <v>0</v>
      </c>
      <c r="M9" s="109">
        <v>0</v>
      </c>
      <c r="N9" s="110">
        <f aca="true" t="shared" si="2" ref="N9:N37">IF(G9=0,0,+L9/G9)</f>
        <v>0</v>
      </c>
    </row>
    <row r="10" spans="1:14" ht="15" customHeight="1">
      <c r="A10" s="23" t="s">
        <v>65</v>
      </c>
      <c r="B10" s="42">
        <v>6487</v>
      </c>
      <c r="C10" s="43">
        <v>0</v>
      </c>
      <c r="D10" s="41">
        <f t="shared" si="0"/>
        <v>6487</v>
      </c>
      <c r="E10" s="42">
        <v>6052</v>
      </c>
      <c r="F10" s="43">
        <v>25</v>
      </c>
      <c r="G10" s="41">
        <f aca="true" t="shared" si="3" ref="G10:G18">SUM(E10:F10)</f>
        <v>6077</v>
      </c>
      <c r="H10" s="105">
        <f aca="true" t="shared" si="4" ref="H10:H38">+G10-D10</f>
        <v>-410</v>
      </c>
      <c r="I10" s="104">
        <f>IF(D10=0,0,+G10/D10)</f>
        <v>0.9367966702636041</v>
      </c>
      <c r="J10" s="49">
        <v>7000</v>
      </c>
      <c r="K10" s="43">
        <v>0</v>
      </c>
      <c r="L10" s="58">
        <f t="shared" si="1"/>
        <v>7000</v>
      </c>
      <c r="M10" s="111">
        <f aca="true" t="shared" si="5" ref="M10:M38">+L10-G10</f>
        <v>923</v>
      </c>
      <c r="N10" s="110">
        <f t="shared" si="2"/>
        <v>1.1518841533651474</v>
      </c>
    </row>
    <row r="11" spans="1:14" ht="15" customHeight="1">
      <c r="A11" s="23" t="s">
        <v>66</v>
      </c>
      <c r="B11" s="42">
        <v>0</v>
      </c>
      <c r="C11" s="43">
        <v>1440</v>
      </c>
      <c r="D11" s="41">
        <f t="shared" si="0"/>
        <v>1440</v>
      </c>
      <c r="E11" s="42">
        <v>140</v>
      </c>
      <c r="F11" s="43">
        <v>1400</v>
      </c>
      <c r="G11" s="41">
        <f t="shared" si="3"/>
        <v>1540</v>
      </c>
      <c r="H11" s="105">
        <f t="shared" si="4"/>
        <v>100</v>
      </c>
      <c r="I11" s="104">
        <f>IF(D11=0,0,+G11/D11)</f>
        <v>1.0694444444444444</v>
      </c>
      <c r="J11" s="49">
        <v>200</v>
      </c>
      <c r="K11" s="43">
        <v>1500</v>
      </c>
      <c r="L11" s="58">
        <f t="shared" si="1"/>
        <v>1700</v>
      </c>
      <c r="M11" s="111">
        <f t="shared" si="5"/>
        <v>160</v>
      </c>
      <c r="N11" s="110">
        <f t="shared" si="2"/>
        <v>1.103896103896104</v>
      </c>
    </row>
    <row r="12" spans="1:14" ht="15" customHeight="1">
      <c r="A12" s="23" t="s">
        <v>67</v>
      </c>
      <c r="B12" s="42">
        <v>0</v>
      </c>
      <c r="C12" s="43">
        <v>0</v>
      </c>
      <c r="D12" s="41">
        <f t="shared" si="0"/>
        <v>0</v>
      </c>
      <c r="E12" s="42">
        <v>0</v>
      </c>
      <c r="F12" s="43">
        <v>0</v>
      </c>
      <c r="G12" s="41">
        <f t="shared" si="3"/>
        <v>0</v>
      </c>
      <c r="H12" s="105">
        <f t="shared" si="4"/>
        <v>0</v>
      </c>
      <c r="I12" s="104">
        <f aca="true" t="shared" si="6" ref="I12:I38">IF(D12=0,0,+G12/D12)</f>
        <v>0</v>
      </c>
      <c r="J12" s="49">
        <v>0</v>
      </c>
      <c r="K12" s="43">
        <v>0</v>
      </c>
      <c r="L12" s="58">
        <f t="shared" si="1"/>
        <v>0</v>
      </c>
      <c r="M12" s="111">
        <f t="shared" si="5"/>
        <v>0</v>
      </c>
      <c r="N12" s="110">
        <f t="shared" si="2"/>
        <v>0</v>
      </c>
    </row>
    <row r="13" spans="1:14" ht="15" customHeight="1">
      <c r="A13" s="23" t="s">
        <v>6</v>
      </c>
      <c r="B13" s="42">
        <v>0</v>
      </c>
      <c r="C13" s="43">
        <v>0</v>
      </c>
      <c r="D13" s="41">
        <f t="shared" si="0"/>
        <v>0</v>
      </c>
      <c r="E13" s="42">
        <v>0</v>
      </c>
      <c r="F13" s="43">
        <v>0</v>
      </c>
      <c r="G13" s="41">
        <f t="shared" si="3"/>
        <v>0</v>
      </c>
      <c r="H13" s="105">
        <f t="shared" si="4"/>
        <v>0</v>
      </c>
      <c r="I13" s="104">
        <f t="shared" si="6"/>
        <v>0</v>
      </c>
      <c r="J13" s="49">
        <v>0</v>
      </c>
      <c r="K13" s="43">
        <v>0</v>
      </c>
      <c r="L13" s="58">
        <f t="shared" si="1"/>
        <v>0</v>
      </c>
      <c r="M13" s="111">
        <f t="shared" si="5"/>
        <v>0</v>
      </c>
      <c r="N13" s="110">
        <f t="shared" si="2"/>
        <v>0</v>
      </c>
    </row>
    <row r="14" spans="1:15" ht="15" customHeight="1">
      <c r="A14" s="23" t="s">
        <v>102</v>
      </c>
      <c r="B14" s="42">
        <v>1290</v>
      </c>
      <c r="C14" s="43">
        <v>0</v>
      </c>
      <c r="D14" s="41">
        <f t="shared" si="0"/>
        <v>1290</v>
      </c>
      <c r="E14" s="42">
        <v>2123</v>
      </c>
      <c r="F14" s="43">
        <v>0</v>
      </c>
      <c r="G14" s="41">
        <f t="shared" si="3"/>
        <v>2123</v>
      </c>
      <c r="H14" s="105">
        <f t="shared" si="4"/>
        <v>833</v>
      </c>
      <c r="I14" s="104">
        <f t="shared" si="6"/>
        <v>1.6457364341085272</v>
      </c>
      <c r="J14" s="49">
        <v>3000</v>
      </c>
      <c r="K14" s="43">
        <v>0</v>
      </c>
      <c r="L14" s="58">
        <f t="shared" si="1"/>
        <v>3000</v>
      </c>
      <c r="M14" s="111">
        <f t="shared" si="5"/>
        <v>877</v>
      </c>
      <c r="N14" s="110">
        <f t="shared" si="2"/>
        <v>1.413094677343382</v>
      </c>
      <c r="O14" s="229"/>
    </row>
    <row r="15" spans="1:15" ht="24">
      <c r="A15" s="23" t="s">
        <v>75</v>
      </c>
      <c r="B15" s="42">
        <v>0</v>
      </c>
      <c r="C15" s="43">
        <v>0</v>
      </c>
      <c r="D15" s="41">
        <f>SUM(B15:C15)</f>
        <v>0</v>
      </c>
      <c r="E15" s="42">
        <v>0</v>
      </c>
      <c r="F15" s="43">
        <v>0</v>
      </c>
      <c r="G15" s="41">
        <f>SUM(E15:F15)</f>
        <v>0</v>
      </c>
      <c r="H15" s="105">
        <f>+G15-D15</f>
        <v>0</v>
      </c>
      <c r="I15" s="104">
        <f>IF(D15=0,0,+G15/D15)</f>
        <v>0</v>
      </c>
      <c r="J15" s="49">
        <v>0</v>
      </c>
      <c r="K15" s="43">
        <v>0</v>
      </c>
      <c r="L15" s="58">
        <f>SUM(J15:K15)</f>
        <v>0</v>
      </c>
      <c r="M15" s="111">
        <f>+L15-G15</f>
        <v>0</v>
      </c>
      <c r="N15" s="110">
        <f t="shared" si="2"/>
        <v>0</v>
      </c>
      <c r="O15" s="229"/>
    </row>
    <row r="16" spans="1:15" ht="15" customHeight="1">
      <c r="A16" s="23" t="s">
        <v>68</v>
      </c>
      <c r="B16" s="42">
        <v>1166</v>
      </c>
      <c r="C16" s="43">
        <v>0</v>
      </c>
      <c r="D16" s="41">
        <f>SUM(B16:C16)</f>
        <v>1166</v>
      </c>
      <c r="E16" s="42">
        <v>2041</v>
      </c>
      <c r="F16" s="43">
        <v>0</v>
      </c>
      <c r="G16" s="41">
        <f>SUM(E16:F16)</f>
        <v>2041</v>
      </c>
      <c r="H16" s="105">
        <f>+G16-D16</f>
        <v>875</v>
      </c>
      <c r="I16" s="104">
        <f>IF(D16=0,0,+G16/D16)</f>
        <v>1.7504288164665522</v>
      </c>
      <c r="J16" s="49">
        <v>3000</v>
      </c>
      <c r="K16" s="43">
        <v>0</v>
      </c>
      <c r="L16" s="58">
        <f>SUM(J16:K16)</f>
        <v>3000</v>
      </c>
      <c r="M16" s="111">
        <f>+L16-G16</f>
        <v>959</v>
      </c>
      <c r="N16" s="110">
        <f t="shared" si="2"/>
        <v>1.4698677119059285</v>
      </c>
      <c r="O16" s="229"/>
    </row>
    <row r="17" spans="1:15" ht="15" customHeight="1">
      <c r="A17" s="133" t="s">
        <v>95</v>
      </c>
      <c r="B17" s="44">
        <v>124</v>
      </c>
      <c r="C17" s="43">
        <v>0</v>
      </c>
      <c r="D17" s="41">
        <f>SUM(B17:C17)</f>
        <v>124</v>
      </c>
      <c r="E17" s="44">
        <v>79</v>
      </c>
      <c r="F17" s="43">
        <v>0</v>
      </c>
      <c r="G17" s="41">
        <f>SUM(E17:F17)</f>
        <v>79</v>
      </c>
      <c r="H17" s="105">
        <f>+G17-D17</f>
        <v>-45</v>
      </c>
      <c r="I17" s="104">
        <f>IF(D17=0,0,+G17/D17)</f>
        <v>0.6370967741935484</v>
      </c>
      <c r="J17" s="62">
        <v>100</v>
      </c>
      <c r="K17" s="43">
        <v>0</v>
      </c>
      <c r="L17" s="58">
        <f>SUM(J17:K17)</f>
        <v>100</v>
      </c>
      <c r="M17" s="111">
        <f>+L17-G17</f>
        <v>21</v>
      </c>
      <c r="N17" s="110">
        <f t="shared" si="2"/>
        <v>1.2658227848101267</v>
      </c>
      <c r="O17" s="229"/>
    </row>
    <row r="18" spans="1:15" ht="25.5" customHeight="1" thickBot="1">
      <c r="A18" s="24" t="s">
        <v>94</v>
      </c>
      <c r="B18" s="44">
        <v>30093</v>
      </c>
      <c r="C18" s="45">
        <v>0</v>
      </c>
      <c r="D18" s="41">
        <f t="shared" si="0"/>
        <v>30093</v>
      </c>
      <c r="E18" s="44">
        <v>28359</v>
      </c>
      <c r="F18" s="45">
        <v>0</v>
      </c>
      <c r="G18" s="41">
        <f t="shared" si="3"/>
        <v>28359</v>
      </c>
      <c r="H18" s="106">
        <f t="shared" si="4"/>
        <v>-1734</v>
      </c>
      <c r="I18" s="107">
        <f t="shared" si="6"/>
        <v>0.9423786262585984</v>
      </c>
      <c r="J18" s="59">
        <v>26227</v>
      </c>
      <c r="K18" s="45">
        <v>0</v>
      </c>
      <c r="L18" s="121">
        <f>SUM(J18:K18)</f>
        <v>26227</v>
      </c>
      <c r="M18" s="112">
        <f t="shared" si="5"/>
        <v>-2132</v>
      </c>
      <c r="N18" s="113">
        <f t="shared" si="2"/>
        <v>0.9248210444656018</v>
      </c>
      <c r="O18" s="229"/>
    </row>
    <row r="19" spans="1:15" ht="15" customHeight="1" thickBot="1">
      <c r="A19" s="6" t="s">
        <v>7</v>
      </c>
      <c r="B19" s="46">
        <f>SUM(B9+B10+B12+B13+B14+B18)</f>
        <v>37870</v>
      </c>
      <c r="C19" s="47">
        <f>SUM(C9+C10+C12+C13+C14+C18)</f>
        <v>0</v>
      </c>
      <c r="D19" s="48">
        <f>SUM(D9+D10+D12+D13+D14+D18)</f>
        <v>37870</v>
      </c>
      <c r="E19" s="47">
        <f>SUM(E9+E10+E11+E14+E18+3)</f>
        <v>36677</v>
      </c>
      <c r="F19" s="47">
        <f>SUM(F10+F11)</f>
        <v>1425</v>
      </c>
      <c r="G19" s="48">
        <f>E19+F19</f>
        <v>38102</v>
      </c>
      <c r="H19" s="124">
        <f t="shared" si="4"/>
        <v>232</v>
      </c>
      <c r="I19" s="125">
        <f t="shared" si="6"/>
        <v>1.0061262212833377</v>
      </c>
      <c r="J19" s="47">
        <f>SUM(J9+J10++J11+J12+J13+J14+J18+J17)</f>
        <v>36527</v>
      </c>
      <c r="K19" s="47">
        <f>SUM(K9:K18)</f>
        <v>1500</v>
      </c>
      <c r="L19" s="48">
        <f>SUM(L9+L10+L11+L12+L13+L14+L18+L17)</f>
        <v>38027</v>
      </c>
      <c r="M19" s="46">
        <f t="shared" si="5"/>
        <v>-75</v>
      </c>
      <c r="N19" s="123">
        <f t="shared" si="2"/>
        <v>0.9980315993911081</v>
      </c>
      <c r="O19" s="229"/>
    </row>
    <row r="20" spans="1:15" ht="15" customHeight="1">
      <c r="A20" s="25" t="s">
        <v>8</v>
      </c>
      <c r="B20" s="39">
        <v>1778</v>
      </c>
      <c r="C20" s="40">
        <v>0</v>
      </c>
      <c r="D20" s="41">
        <f aca="true" t="shared" si="7" ref="D20:D37">SUM(B20:C20)</f>
        <v>1778</v>
      </c>
      <c r="E20" s="39">
        <v>1727</v>
      </c>
      <c r="F20" s="40">
        <v>0</v>
      </c>
      <c r="G20" s="41">
        <f aca="true" t="shared" si="8" ref="G20:G37">SUM(E20:F20)</f>
        <v>1727</v>
      </c>
      <c r="H20" s="103">
        <f t="shared" si="4"/>
        <v>-51</v>
      </c>
      <c r="I20" s="108">
        <f t="shared" si="6"/>
        <v>0.9713160854893138</v>
      </c>
      <c r="J20" s="57">
        <v>1337</v>
      </c>
      <c r="K20" s="40">
        <v>0</v>
      </c>
      <c r="L20" s="58">
        <f aca="true" t="shared" si="9" ref="L20:L37">SUM(J20:K20)</f>
        <v>1337</v>
      </c>
      <c r="M20" s="109">
        <f t="shared" si="5"/>
        <v>-390</v>
      </c>
      <c r="N20" s="114">
        <f t="shared" si="2"/>
        <v>0.774174869716271</v>
      </c>
      <c r="O20" s="229"/>
    </row>
    <row r="21" spans="1:15" ht="24">
      <c r="A21" s="23" t="s">
        <v>76</v>
      </c>
      <c r="B21" s="39">
        <v>258</v>
      </c>
      <c r="C21" s="40">
        <v>0</v>
      </c>
      <c r="D21" s="41">
        <f t="shared" si="7"/>
        <v>258</v>
      </c>
      <c r="E21" s="39">
        <v>179</v>
      </c>
      <c r="F21" s="40">
        <v>0</v>
      </c>
      <c r="G21" s="41">
        <f t="shared" si="8"/>
        <v>179</v>
      </c>
      <c r="H21" s="105">
        <f t="shared" si="4"/>
        <v>-79</v>
      </c>
      <c r="I21" s="104">
        <f t="shared" si="6"/>
        <v>0.6937984496124031</v>
      </c>
      <c r="J21" s="57">
        <v>250</v>
      </c>
      <c r="K21" s="40">
        <v>0</v>
      </c>
      <c r="L21" s="58">
        <f t="shared" si="9"/>
        <v>250</v>
      </c>
      <c r="M21" s="109">
        <f t="shared" si="5"/>
        <v>71</v>
      </c>
      <c r="N21" s="110">
        <f t="shared" si="2"/>
        <v>1.3966480446927374</v>
      </c>
      <c r="O21" s="230"/>
    </row>
    <row r="22" spans="1:15" ht="15" customHeight="1">
      <c r="A22" s="23" t="s">
        <v>9</v>
      </c>
      <c r="B22" s="42">
        <v>2492</v>
      </c>
      <c r="C22" s="43">
        <v>116</v>
      </c>
      <c r="D22" s="41">
        <f t="shared" si="7"/>
        <v>2608</v>
      </c>
      <c r="E22" s="42">
        <v>2434</v>
      </c>
      <c r="F22" s="43">
        <v>83</v>
      </c>
      <c r="G22" s="41">
        <f t="shared" si="8"/>
        <v>2517</v>
      </c>
      <c r="H22" s="105">
        <f t="shared" si="4"/>
        <v>-91</v>
      </c>
      <c r="I22" s="104">
        <f t="shared" si="6"/>
        <v>0.9651073619631901</v>
      </c>
      <c r="J22" s="42">
        <v>2400</v>
      </c>
      <c r="K22" s="43">
        <v>100</v>
      </c>
      <c r="L22" s="58">
        <f t="shared" si="9"/>
        <v>2500</v>
      </c>
      <c r="M22" s="109">
        <f t="shared" si="5"/>
        <v>-17</v>
      </c>
      <c r="N22" s="110">
        <f t="shared" si="2"/>
        <v>0.9932459276916965</v>
      </c>
      <c r="O22" s="231"/>
    </row>
    <row r="23" spans="1:14" ht="24">
      <c r="A23" s="23" t="s">
        <v>69</v>
      </c>
      <c r="B23" s="42">
        <v>0</v>
      </c>
      <c r="C23" s="43">
        <v>0</v>
      </c>
      <c r="D23" s="41">
        <f t="shared" si="7"/>
        <v>0</v>
      </c>
      <c r="E23" s="42">
        <v>0</v>
      </c>
      <c r="F23" s="43">
        <v>0</v>
      </c>
      <c r="G23" s="41">
        <f t="shared" si="8"/>
        <v>0</v>
      </c>
      <c r="H23" s="105">
        <f t="shared" si="4"/>
        <v>0</v>
      </c>
      <c r="I23" s="104">
        <f t="shared" si="6"/>
        <v>0</v>
      </c>
      <c r="J23" s="49">
        <v>0</v>
      </c>
      <c r="K23" s="43">
        <v>0</v>
      </c>
      <c r="L23" s="58">
        <f t="shared" si="9"/>
        <v>0</v>
      </c>
      <c r="M23" s="109">
        <f t="shared" si="5"/>
        <v>0</v>
      </c>
      <c r="N23" s="110">
        <f t="shared" si="2"/>
        <v>0</v>
      </c>
    </row>
    <row r="24" spans="1:14" ht="15" customHeight="1">
      <c r="A24" s="23" t="s">
        <v>10</v>
      </c>
      <c r="B24" s="42">
        <v>0</v>
      </c>
      <c r="C24" s="43">
        <v>0</v>
      </c>
      <c r="D24" s="41">
        <f t="shared" si="7"/>
        <v>0</v>
      </c>
      <c r="E24" s="42">
        <v>0</v>
      </c>
      <c r="F24" s="43">
        <v>0</v>
      </c>
      <c r="G24" s="41">
        <f t="shared" si="8"/>
        <v>0</v>
      </c>
      <c r="H24" s="105">
        <f t="shared" si="4"/>
        <v>0</v>
      </c>
      <c r="I24" s="104">
        <f t="shared" si="6"/>
        <v>0</v>
      </c>
      <c r="J24" s="49">
        <v>0</v>
      </c>
      <c r="K24" s="43">
        <v>0</v>
      </c>
      <c r="L24" s="58">
        <f t="shared" si="9"/>
        <v>0</v>
      </c>
      <c r="M24" s="109">
        <f t="shared" si="5"/>
        <v>0</v>
      </c>
      <c r="N24" s="110">
        <f t="shared" si="2"/>
        <v>0</v>
      </c>
    </row>
    <row r="25" spans="1:14" ht="15" customHeight="1">
      <c r="A25" s="23" t="s">
        <v>11</v>
      </c>
      <c r="B25" s="49">
        <v>7554</v>
      </c>
      <c r="C25" s="43">
        <v>64</v>
      </c>
      <c r="D25" s="41">
        <f t="shared" si="7"/>
        <v>7618</v>
      </c>
      <c r="E25" s="49">
        <v>6650</v>
      </c>
      <c r="F25" s="43">
        <v>67</v>
      </c>
      <c r="G25" s="41">
        <f t="shared" si="8"/>
        <v>6717</v>
      </c>
      <c r="H25" s="105">
        <f t="shared" si="4"/>
        <v>-901</v>
      </c>
      <c r="I25" s="104">
        <f t="shared" si="6"/>
        <v>0.8817274875295353</v>
      </c>
      <c r="J25" s="49">
        <v>6520</v>
      </c>
      <c r="K25" s="43">
        <v>80</v>
      </c>
      <c r="L25" s="58">
        <f t="shared" si="9"/>
        <v>6600</v>
      </c>
      <c r="M25" s="109">
        <f t="shared" si="5"/>
        <v>-117</v>
      </c>
      <c r="N25" s="110">
        <f t="shared" si="2"/>
        <v>0.9825815096025011</v>
      </c>
    </row>
    <row r="26" spans="1:14" ht="12.75">
      <c r="A26" s="151" t="s">
        <v>12</v>
      </c>
      <c r="B26" s="80">
        <v>1334</v>
      </c>
      <c r="C26" s="61">
        <v>0</v>
      </c>
      <c r="D26" s="86">
        <f t="shared" si="7"/>
        <v>1334</v>
      </c>
      <c r="E26" s="80">
        <v>371</v>
      </c>
      <c r="F26" s="61">
        <v>0</v>
      </c>
      <c r="G26" s="86">
        <f t="shared" si="8"/>
        <v>371</v>
      </c>
      <c r="H26" s="105">
        <f t="shared" si="4"/>
        <v>-963</v>
      </c>
      <c r="I26" s="104">
        <f t="shared" si="6"/>
        <v>0.27811094452773616</v>
      </c>
      <c r="J26" s="60">
        <v>500</v>
      </c>
      <c r="K26" s="61">
        <v>0</v>
      </c>
      <c r="L26" s="121">
        <f t="shared" si="9"/>
        <v>500</v>
      </c>
      <c r="M26" s="109">
        <f t="shared" si="5"/>
        <v>129</v>
      </c>
      <c r="N26" s="110">
        <f t="shared" si="2"/>
        <v>1.3477088948787062</v>
      </c>
    </row>
    <row r="27" spans="1:14" ht="15" customHeight="1">
      <c r="A27" s="23" t="s">
        <v>13</v>
      </c>
      <c r="B27" s="42">
        <v>6214</v>
      </c>
      <c r="C27" s="43">
        <v>64</v>
      </c>
      <c r="D27" s="41">
        <f t="shared" si="7"/>
        <v>6278</v>
      </c>
      <c r="E27" s="42">
        <v>6279</v>
      </c>
      <c r="F27" s="43">
        <v>67</v>
      </c>
      <c r="G27" s="41">
        <f t="shared" si="8"/>
        <v>6346</v>
      </c>
      <c r="H27" s="105">
        <f t="shared" si="4"/>
        <v>68</v>
      </c>
      <c r="I27" s="104">
        <f t="shared" si="6"/>
        <v>1.0108314749920357</v>
      </c>
      <c r="J27" s="60">
        <v>6020</v>
      </c>
      <c r="K27" s="43">
        <v>80</v>
      </c>
      <c r="L27" s="58">
        <f t="shared" si="9"/>
        <v>6100</v>
      </c>
      <c r="M27" s="109">
        <f t="shared" si="5"/>
        <v>-246</v>
      </c>
      <c r="N27" s="110">
        <f t="shared" si="2"/>
        <v>0.961235423889064</v>
      </c>
    </row>
    <row r="28" spans="1:14" ht="15" customHeight="1">
      <c r="A28" s="26" t="s">
        <v>14</v>
      </c>
      <c r="B28" s="49">
        <v>23421</v>
      </c>
      <c r="C28" s="43">
        <v>0</v>
      </c>
      <c r="D28" s="41">
        <f t="shared" si="7"/>
        <v>23421</v>
      </c>
      <c r="E28" s="49">
        <v>23802</v>
      </c>
      <c r="F28" s="43">
        <v>0</v>
      </c>
      <c r="G28" s="41">
        <f t="shared" si="8"/>
        <v>23802</v>
      </c>
      <c r="H28" s="105">
        <f t="shared" si="4"/>
        <v>381</v>
      </c>
      <c r="I28" s="104">
        <f t="shared" si="6"/>
        <v>1.0162674522864097</v>
      </c>
      <c r="J28" s="49">
        <v>24556</v>
      </c>
      <c r="K28" s="43">
        <v>0</v>
      </c>
      <c r="L28" s="58">
        <f t="shared" si="9"/>
        <v>24556</v>
      </c>
      <c r="M28" s="109">
        <f t="shared" si="5"/>
        <v>754</v>
      </c>
      <c r="N28" s="110">
        <f t="shared" si="2"/>
        <v>1.0316780102512393</v>
      </c>
    </row>
    <row r="29" spans="1:14" ht="15" customHeight="1">
      <c r="A29" s="23" t="s">
        <v>15</v>
      </c>
      <c r="B29" s="42">
        <v>17088</v>
      </c>
      <c r="C29" s="43">
        <v>0</v>
      </c>
      <c r="D29" s="41">
        <f t="shared" si="7"/>
        <v>17088</v>
      </c>
      <c r="E29" s="42">
        <v>17223</v>
      </c>
      <c r="F29" s="43">
        <v>0</v>
      </c>
      <c r="G29" s="41">
        <f t="shared" si="8"/>
        <v>17223</v>
      </c>
      <c r="H29" s="105">
        <f t="shared" si="4"/>
        <v>135</v>
      </c>
      <c r="I29" s="104">
        <f t="shared" si="6"/>
        <v>1.0079002808988764</v>
      </c>
      <c r="J29" s="42">
        <v>17900</v>
      </c>
      <c r="K29" s="61">
        <v>0</v>
      </c>
      <c r="L29" s="58">
        <f t="shared" si="9"/>
        <v>17900</v>
      </c>
      <c r="M29" s="109">
        <f t="shared" si="5"/>
        <v>677</v>
      </c>
      <c r="N29" s="110">
        <f t="shared" si="2"/>
        <v>1.0393079022237706</v>
      </c>
    </row>
    <row r="30" spans="1:14" ht="15" customHeight="1">
      <c r="A30" s="26" t="s">
        <v>16</v>
      </c>
      <c r="B30" s="42">
        <v>16300</v>
      </c>
      <c r="C30" s="43">
        <v>0</v>
      </c>
      <c r="D30" s="41">
        <f t="shared" si="7"/>
        <v>16300</v>
      </c>
      <c r="E30" s="42">
        <v>16382</v>
      </c>
      <c r="F30" s="43">
        <v>0</v>
      </c>
      <c r="G30" s="41">
        <f t="shared" si="8"/>
        <v>16382</v>
      </c>
      <c r="H30" s="105">
        <f t="shared" si="4"/>
        <v>82</v>
      </c>
      <c r="I30" s="104">
        <f t="shared" si="6"/>
        <v>1.0050306748466258</v>
      </c>
      <c r="J30" s="42">
        <v>17100</v>
      </c>
      <c r="K30" s="43">
        <v>0</v>
      </c>
      <c r="L30" s="58">
        <f t="shared" si="9"/>
        <v>17100</v>
      </c>
      <c r="M30" s="109">
        <f t="shared" si="5"/>
        <v>718</v>
      </c>
      <c r="N30" s="110">
        <f t="shared" si="2"/>
        <v>1.0438285923574655</v>
      </c>
    </row>
    <row r="31" spans="1:14" ht="15" customHeight="1">
      <c r="A31" s="23" t="s">
        <v>17</v>
      </c>
      <c r="B31" s="42">
        <v>788</v>
      </c>
      <c r="C31" s="43">
        <v>0</v>
      </c>
      <c r="D31" s="41">
        <f t="shared" si="7"/>
        <v>788</v>
      </c>
      <c r="E31" s="42">
        <v>841</v>
      </c>
      <c r="F31" s="43">
        <v>0</v>
      </c>
      <c r="G31" s="41">
        <f t="shared" si="8"/>
        <v>841</v>
      </c>
      <c r="H31" s="105">
        <f t="shared" si="4"/>
        <v>53</v>
      </c>
      <c r="I31" s="104">
        <f t="shared" si="6"/>
        <v>1.0672588832487309</v>
      </c>
      <c r="J31" s="42">
        <v>800</v>
      </c>
      <c r="K31" s="43">
        <v>0</v>
      </c>
      <c r="L31" s="58">
        <f t="shared" si="9"/>
        <v>800</v>
      </c>
      <c r="M31" s="109">
        <f t="shared" si="5"/>
        <v>-41</v>
      </c>
      <c r="N31" s="110">
        <f t="shared" si="2"/>
        <v>0.9512485136741974</v>
      </c>
    </row>
    <row r="32" spans="1:14" ht="12.75">
      <c r="A32" s="23" t="s">
        <v>18</v>
      </c>
      <c r="B32" s="42">
        <v>6333</v>
      </c>
      <c r="C32" s="43">
        <v>0</v>
      </c>
      <c r="D32" s="41">
        <f t="shared" si="7"/>
        <v>6333</v>
      </c>
      <c r="E32" s="42">
        <v>6579</v>
      </c>
      <c r="F32" s="43">
        <v>0</v>
      </c>
      <c r="G32" s="41">
        <f t="shared" si="8"/>
        <v>6579</v>
      </c>
      <c r="H32" s="105">
        <f t="shared" si="4"/>
        <v>246</v>
      </c>
      <c r="I32" s="104">
        <f t="shared" si="6"/>
        <v>1.038844149692089</v>
      </c>
      <c r="J32" s="42">
        <v>6656</v>
      </c>
      <c r="K32" s="43">
        <v>0</v>
      </c>
      <c r="L32" s="58">
        <f t="shared" si="9"/>
        <v>6656</v>
      </c>
      <c r="M32" s="109">
        <f t="shared" si="5"/>
        <v>77</v>
      </c>
      <c r="N32" s="110">
        <f t="shared" si="2"/>
        <v>1.011703906368749</v>
      </c>
    </row>
    <row r="33" spans="1:14" ht="15" customHeight="1">
      <c r="A33" s="26" t="s">
        <v>19</v>
      </c>
      <c r="B33" s="42">
        <v>195</v>
      </c>
      <c r="C33" s="43">
        <v>0</v>
      </c>
      <c r="D33" s="41">
        <f t="shared" si="7"/>
        <v>195</v>
      </c>
      <c r="E33" s="42">
        <v>191</v>
      </c>
      <c r="F33" s="43">
        <v>0</v>
      </c>
      <c r="G33" s="41">
        <f t="shared" si="8"/>
        <v>191</v>
      </c>
      <c r="H33" s="105">
        <f t="shared" si="4"/>
        <v>-4</v>
      </c>
      <c r="I33" s="104">
        <f t="shared" si="6"/>
        <v>0.9794871794871794</v>
      </c>
      <c r="J33" s="49">
        <v>150</v>
      </c>
      <c r="K33" s="43">
        <v>0</v>
      </c>
      <c r="L33" s="58">
        <f t="shared" si="9"/>
        <v>150</v>
      </c>
      <c r="M33" s="109">
        <f t="shared" si="5"/>
        <v>-41</v>
      </c>
      <c r="N33" s="110">
        <f t="shared" si="2"/>
        <v>0.7853403141361257</v>
      </c>
    </row>
    <row r="34" spans="1:14" ht="15" customHeight="1">
      <c r="A34" s="26" t="s">
        <v>101</v>
      </c>
      <c r="B34" s="42">
        <v>298</v>
      </c>
      <c r="C34" s="43">
        <v>0</v>
      </c>
      <c r="D34" s="41">
        <f t="shared" si="7"/>
        <v>298</v>
      </c>
      <c r="E34" s="42">
        <v>297</v>
      </c>
      <c r="F34" s="43">
        <v>0</v>
      </c>
      <c r="G34" s="41">
        <f t="shared" si="8"/>
        <v>297</v>
      </c>
      <c r="H34" s="105">
        <f t="shared" si="4"/>
        <v>-1</v>
      </c>
      <c r="I34" s="104">
        <f t="shared" si="6"/>
        <v>0.9966442953020134</v>
      </c>
      <c r="J34" s="49">
        <v>250</v>
      </c>
      <c r="K34" s="43">
        <v>0</v>
      </c>
      <c r="L34" s="58">
        <f t="shared" si="9"/>
        <v>250</v>
      </c>
      <c r="M34" s="109">
        <f t="shared" si="5"/>
        <v>-47</v>
      </c>
      <c r="N34" s="110">
        <f t="shared" si="2"/>
        <v>0.8417508417508418</v>
      </c>
    </row>
    <row r="35" spans="1:14" ht="24">
      <c r="A35" s="23" t="s">
        <v>70</v>
      </c>
      <c r="B35" s="42">
        <v>2784</v>
      </c>
      <c r="C35" s="43">
        <v>0</v>
      </c>
      <c r="D35" s="41">
        <f t="shared" si="7"/>
        <v>2784</v>
      </c>
      <c r="E35" s="42">
        <v>2637</v>
      </c>
      <c r="F35" s="43">
        <v>0</v>
      </c>
      <c r="G35" s="41">
        <f t="shared" si="8"/>
        <v>2637</v>
      </c>
      <c r="H35" s="105">
        <f t="shared" si="4"/>
        <v>-147</v>
      </c>
      <c r="I35" s="104">
        <f t="shared" si="6"/>
        <v>0.947198275862069</v>
      </c>
      <c r="J35" s="60">
        <v>2484</v>
      </c>
      <c r="K35" s="43">
        <v>0</v>
      </c>
      <c r="L35" s="58">
        <f t="shared" si="9"/>
        <v>2484</v>
      </c>
      <c r="M35" s="109">
        <f t="shared" si="5"/>
        <v>-153</v>
      </c>
      <c r="N35" s="110">
        <f t="shared" si="2"/>
        <v>0.9419795221843004</v>
      </c>
    </row>
    <row r="36" spans="1:14" ht="24">
      <c r="A36" s="23" t="s">
        <v>20</v>
      </c>
      <c r="B36" s="42">
        <v>2784</v>
      </c>
      <c r="C36" s="43">
        <v>0</v>
      </c>
      <c r="D36" s="41">
        <f t="shared" si="7"/>
        <v>2784</v>
      </c>
      <c r="E36" s="42">
        <v>2637</v>
      </c>
      <c r="F36" s="43">
        <v>0</v>
      </c>
      <c r="G36" s="41">
        <f t="shared" si="8"/>
        <v>2637</v>
      </c>
      <c r="H36" s="105">
        <f t="shared" si="4"/>
        <v>-147</v>
      </c>
      <c r="I36" s="104">
        <f t="shared" si="6"/>
        <v>0.947198275862069</v>
      </c>
      <c r="J36" s="60">
        <v>2484</v>
      </c>
      <c r="K36" s="43">
        <v>0</v>
      </c>
      <c r="L36" s="58">
        <f t="shared" si="9"/>
        <v>2484</v>
      </c>
      <c r="M36" s="109">
        <f t="shared" si="5"/>
        <v>-153</v>
      </c>
      <c r="N36" s="110">
        <f t="shared" si="2"/>
        <v>0.9419795221843004</v>
      </c>
    </row>
    <row r="37" spans="1:14" ht="15" customHeight="1" thickBot="1">
      <c r="A37" s="27" t="s">
        <v>21</v>
      </c>
      <c r="B37" s="44">
        <v>0</v>
      </c>
      <c r="C37" s="45"/>
      <c r="D37" s="41">
        <f t="shared" si="7"/>
        <v>0</v>
      </c>
      <c r="E37" s="44">
        <v>0</v>
      </c>
      <c r="F37" s="45">
        <v>170</v>
      </c>
      <c r="G37" s="41">
        <f t="shared" si="8"/>
        <v>170</v>
      </c>
      <c r="H37" s="106">
        <f t="shared" si="4"/>
        <v>170</v>
      </c>
      <c r="I37" s="107">
        <f t="shared" si="6"/>
        <v>0</v>
      </c>
      <c r="J37" s="62">
        <v>0</v>
      </c>
      <c r="K37" s="45">
        <v>150</v>
      </c>
      <c r="L37" s="58">
        <f t="shared" si="9"/>
        <v>150</v>
      </c>
      <c r="M37" s="115">
        <f t="shared" si="5"/>
        <v>-20</v>
      </c>
      <c r="N37" s="110">
        <f t="shared" si="2"/>
        <v>0.8823529411764706</v>
      </c>
    </row>
    <row r="38" spans="1:14" ht="15" customHeight="1" thickBot="1">
      <c r="A38" s="28" t="s">
        <v>22</v>
      </c>
      <c r="B38" s="50">
        <f>SUM(B20+B22+B23+B24+B25+B28+B33+B34+B35+B37)</f>
        <v>38522</v>
      </c>
      <c r="C38" s="50">
        <f>SUM(C20+C22+C23+C24+C25+C28+C33+C34+C35+C37)</f>
        <v>180</v>
      </c>
      <c r="D38" s="50">
        <f>SUM(D20+D22+D23+D24+D25+D28+D33+D34+D35+D37)</f>
        <v>38702</v>
      </c>
      <c r="E38" s="50">
        <v>37782</v>
      </c>
      <c r="F38" s="50">
        <f>SUM(F20+F22+F23+F24+F25+F28+F33+F34+F35+F37)</f>
        <v>320</v>
      </c>
      <c r="G38" s="50">
        <f>E38+F38</f>
        <v>38102</v>
      </c>
      <c r="H38" s="124">
        <f t="shared" si="4"/>
        <v>-600</v>
      </c>
      <c r="I38" s="125">
        <f t="shared" si="6"/>
        <v>0.9844969252235026</v>
      </c>
      <c r="J38" s="47">
        <f>SUM(J20+J22+J23+J24+J25+J28+J33+J34+J35+J37)</f>
        <v>37697</v>
      </c>
      <c r="K38" s="47">
        <f>SUM(K20+K22+K23+K24+K25+K28+K33+K34+K35+K37)</f>
        <v>330</v>
      </c>
      <c r="L38" s="47">
        <f>SUM(L20+L22+L23+L24+L25+L28+L33+L34+L35+L37)</f>
        <v>38027</v>
      </c>
      <c r="M38" s="46">
        <f t="shared" si="5"/>
        <v>-75</v>
      </c>
      <c r="N38" s="123">
        <f>IF(G38=0,0,+L38/G38)</f>
        <v>0.9980315993911081</v>
      </c>
    </row>
    <row r="39" spans="1:14" ht="15" customHeight="1" thickBot="1">
      <c r="A39" s="28" t="s">
        <v>23</v>
      </c>
      <c r="B39" s="46">
        <f>B19-B38</f>
        <v>-652</v>
      </c>
      <c r="C39" s="47">
        <f>C19-C38</f>
        <v>-180</v>
      </c>
      <c r="D39" s="51">
        <f>SUM(B39:C39)</f>
        <v>-832</v>
      </c>
      <c r="E39" s="46">
        <f>E19-E38</f>
        <v>-1105</v>
      </c>
      <c r="F39" s="47">
        <f>F19-F38</f>
        <v>1105</v>
      </c>
      <c r="G39" s="51">
        <f>SUM(E39:F39)</f>
        <v>0</v>
      </c>
      <c r="H39" s="124">
        <f>+E39-B39</f>
        <v>-453</v>
      </c>
      <c r="I39" s="125"/>
      <c r="J39" s="46">
        <f>J19-J38</f>
        <v>-1170</v>
      </c>
      <c r="K39" s="47">
        <f>K19-K38</f>
        <v>1170</v>
      </c>
      <c r="L39" s="51">
        <f>SUM(J39:K39)</f>
        <v>0</v>
      </c>
      <c r="M39" s="46"/>
      <c r="N39" s="123"/>
    </row>
    <row r="40" spans="1:14" ht="24.75" thickBot="1">
      <c r="A40" s="28" t="s">
        <v>31</v>
      </c>
      <c r="B40" s="212">
        <v>0</v>
      </c>
      <c r="C40" s="213"/>
      <c r="D40" s="214"/>
      <c r="E40" s="190">
        <v>0</v>
      </c>
      <c r="F40" s="191"/>
      <c r="G40" s="192"/>
      <c r="H40" s="124"/>
      <c r="I40" s="125"/>
      <c r="J40" s="190">
        <v>0</v>
      </c>
      <c r="K40" s="232"/>
      <c r="L40" s="233"/>
      <c r="M40" s="46"/>
      <c r="N40" s="123"/>
    </row>
    <row r="41" spans="1:8" ht="21.75" customHeight="1" thickBot="1">
      <c r="A41" s="29" t="s">
        <v>38</v>
      </c>
      <c r="B41" s="188"/>
      <c r="C41" s="189"/>
      <c r="D41" s="189"/>
      <c r="E41" s="190">
        <f>+E40</f>
        <v>0</v>
      </c>
      <c r="F41" s="191"/>
      <c r="G41" s="192"/>
      <c r="H41"/>
    </row>
    <row r="42" ht="14.25" customHeight="1">
      <c r="A42" s="90"/>
    </row>
    <row r="43" ht="12.75" customHeight="1">
      <c r="A43" s="3"/>
    </row>
    <row r="44" spans="1:10" ht="16.5" customHeight="1" thickBot="1">
      <c r="A44" s="90" t="s">
        <v>43</v>
      </c>
      <c r="B44" s="193" t="s">
        <v>93</v>
      </c>
      <c r="C44" s="193"/>
      <c r="D44" s="193"/>
      <c r="E44" s="193"/>
      <c r="F44" s="193"/>
      <c r="G44" s="193"/>
      <c r="H44" s="193"/>
      <c r="I44" s="193"/>
      <c r="J44" t="s">
        <v>24</v>
      </c>
    </row>
    <row r="45" spans="1:10" ht="18" customHeight="1">
      <c r="A45" s="200" t="s">
        <v>30</v>
      </c>
      <c r="B45" s="203" t="s">
        <v>87</v>
      </c>
      <c r="C45" s="154" t="s">
        <v>92</v>
      </c>
      <c r="D45" s="155"/>
      <c r="E45" s="155"/>
      <c r="F45" s="155"/>
      <c r="G45" s="155"/>
      <c r="H45" s="155"/>
      <c r="I45" s="156"/>
      <c r="J45" s="206" t="s">
        <v>88</v>
      </c>
    </row>
    <row r="46" spans="1:10" ht="14.25" customHeight="1">
      <c r="A46" s="201"/>
      <c r="B46" s="204"/>
      <c r="C46" s="168" t="s">
        <v>28</v>
      </c>
      <c r="D46" s="157" t="s">
        <v>29</v>
      </c>
      <c r="E46" s="195"/>
      <c r="F46" s="195"/>
      <c r="G46" s="195"/>
      <c r="H46" s="195"/>
      <c r="I46" s="196"/>
      <c r="J46" s="207"/>
    </row>
    <row r="47" spans="1:10" ht="14.25" customHeight="1">
      <c r="A47" s="202"/>
      <c r="B47" s="205"/>
      <c r="C47" s="169"/>
      <c r="D47" s="63">
        <v>1</v>
      </c>
      <c r="E47" s="63">
        <v>2</v>
      </c>
      <c r="F47" s="63">
        <v>3</v>
      </c>
      <c r="G47" s="63">
        <v>4</v>
      </c>
      <c r="H47" s="64">
        <v>5</v>
      </c>
      <c r="I47" s="64">
        <v>6</v>
      </c>
      <c r="J47" s="208"/>
    </row>
    <row r="48" spans="1:10" ht="14.25" customHeight="1" thickBot="1">
      <c r="A48" s="65">
        <v>161553</v>
      </c>
      <c r="B48" s="66">
        <v>44387</v>
      </c>
      <c r="C48" s="67">
        <v>2484</v>
      </c>
      <c r="D48" s="68">
        <v>102</v>
      </c>
      <c r="E48" s="67">
        <v>841</v>
      </c>
      <c r="F48" s="67">
        <v>104</v>
      </c>
      <c r="G48" s="67">
        <v>0</v>
      </c>
      <c r="H48" s="69">
        <v>1427</v>
      </c>
      <c r="I48" s="67">
        <v>0</v>
      </c>
      <c r="J48" s="70">
        <f>A48-B48-C48</f>
        <v>114682</v>
      </c>
    </row>
    <row r="49" ht="14.25" customHeight="1">
      <c r="A49" s="3"/>
    </row>
    <row r="50" ht="14.25" customHeight="1">
      <c r="A50" s="90"/>
    </row>
    <row r="51" spans="1:12" ht="14.25" customHeight="1" thickBot="1">
      <c r="A51" s="193" t="s">
        <v>54</v>
      </c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</row>
    <row r="52" spans="1:13" ht="24" customHeight="1">
      <c r="A52" s="197" t="s">
        <v>32</v>
      </c>
      <c r="B52" s="171" t="s">
        <v>82</v>
      </c>
      <c r="C52" s="173" t="s">
        <v>81</v>
      </c>
      <c r="D52" s="174"/>
      <c r="E52" s="174"/>
      <c r="F52" s="175"/>
      <c r="G52" s="171" t="s">
        <v>83</v>
      </c>
      <c r="H52" s="221" t="s">
        <v>39</v>
      </c>
      <c r="I52" s="223" t="s">
        <v>86</v>
      </c>
      <c r="J52" s="224"/>
      <c r="K52" s="224"/>
      <c r="L52" s="225"/>
      <c r="M52" s="87"/>
    </row>
    <row r="53" spans="1:13" ht="23.25" thickBot="1">
      <c r="A53" s="198"/>
      <c r="B53" s="172"/>
      <c r="C53" s="71" t="s">
        <v>71</v>
      </c>
      <c r="D53" s="72" t="s">
        <v>33</v>
      </c>
      <c r="E53" s="72" t="s">
        <v>34</v>
      </c>
      <c r="F53" s="73" t="s">
        <v>72</v>
      </c>
      <c r="G53" s="172"/>
      <c r="H53" s="222"/>
      <c r="I53" s="9" t="s">
        <v>84</v>
      </c>
      <c r="J53" s="11" t="s">
        <v>33</v>
      </c>
      <c r="K53" s="11" t="s">
        <v>34</v>
      </c>
      <c r="L53" s="10" t="s">
        <v>85</v>
      </c>
      <c r="M53" s="87"/>
    </row>
    <row r="54" spans="1:13" ht="14.25" customHeight="1">
      <c r="A54" s="16" t="s">
        <v>35</v>
      </c>
      <c r="B54" s="94">
        <f>B56+B55</f>
        <v>6372.18</v>
      </c>
      <c r="C54" s="143" t="s">
        <v>36</v>
      </c>
      <c r="D54" s="143" t="s">
        <v>36</v>
      </c>
      <c r="E54" s="143" t="s">
        <v>36</v>
      </c>
      <c r="F54" s="144" t="s">
        <v>36</v>
      </c>
      <c r="G54" s="94">
        <f>G55+G56</f>
        <v>6405.83</v>
      </c>
      <c r="H54" s="99" t="s">
        <v>36</v>
      </c>
      <c r="I54" s="145" t="s">
        <v>36</v>
      </c>
      <c r="J54" s="143" t="s">
        <v>36</v>
      </c>
      <c r="K54" s="143" t="s">
        <v>36</v>
      </c>
      <c r="L54" s="99" t="s">
        <v>36</v>
      </c>
      <c r="M54" s="87"/>
    </row>
    <row r="55" spans="1:13" ht="14.25" customHeight="1">
      <c r="A55" s="12" t="s">
        <v>56</v>
      </c>
      <c r="B55" s="95">
        <v>1153</v>
      </c>
      <c r="C55" s="89">
        <v>1153.05</v>
      </c>
      <c r="D55" s="89">
        <v>87</v>
      </c>
      <c r="E55" s="89">
        <v>0</v>
      </c>
      <c r="F55" s="126">
        <f>C55+D55</f>
        <v>1240.05</v>
      </c>
      <c r="G55" s="95">
        <v>1239.69</v>
      </c>
      <c r="H55" s="100">
        <f>+G55-F55</f>
        <v>-0.35999999999989996</v>
      </c>
      <c r="I55" s="139">
        <v>1239</v>
      </c>
      <c r="J55" s="89">
        <v>0</v>
      </c>
      <c r="K55" s="89">
        <v>800</v>
      </c>
      <c r="L55" s="100">
        <f>+I55+J55-K55</f>
        <v>439</v>
      </c>
      <c r="M55" s="87"/>
    </row>
    <row r="56" spans="1:13" ht="14.25" customHeight="1">
      <c r="A56" s="91" t="s">
        <v>57</v>
      </c>
      <c r="B56" s="95">
        <v>5219.18</v>
      </c>
      <c r="C56" s="118" t="s">
        <v>36</v>
      </c>
      <c r="D56" s="118" t="s">
        <v>36</v>
      </c>
      <c r="E56" s="118" t="s">
        <v>36</v>
      </c>
      <c r="F56" s="119" t="s">
        <v>36</v>
      </c>
      <c r="G56" s="95">
        <v>5166.14</v>
      </c>
      <c r="H56" s="101" t="s">
        <v>36</v>
      </c>
      <c r="I56" s="146" t="s">
        <v>36</v>
      </c>
      <c r="J56" s="118" t="s">
        <v>36</v>
      </c>
      <c r="K56" s="118" t="s">
        <v>36</v>
      </c>
      <c r="L56" s="120" t="s">
        <v>36</v>
      </c>
      <c r="M56" s="87"/>
    </row>
    <row r="57" spans="1:13" ht="14.25" customHeight="1">
      <c r="A57" s="92" t="s">
        <v>37</v>
      </c>
      <c r="B57" s="96">
        <v>165.33</v>
      </c>
      <c r="C57" s="140">
        <v>270</v>
      </c>
      <c r="D57" s="140">
        <v>328</v>
      </c>
      <c r="E57" s="140">
        <v>341</v>
      </c>
      <c r="F57" s="141">
        <f>+C57+D57-E57</f>
        <v>257</v>
      </c>
      <c r="G57" s="96">
        <v>125.82</v>
      </c>
      <c r="H57" s="137">
        <f>+G57-F57</f>
        <v>-131.18</v>
      </c>
      <c r="I57" s="142">
        <v>257</v>
      </c>
      <c r="J57" s="140">
        <v>171</v>
      </c>
      <c r="K57" s="140">
        <v>371</v>
      </c>
      <c r="L57" s="137">
        <f>+I57+J57-K57</f>
        <v>57</v>
      </c>
      <c r="M57" s="87"/>
    </row>
    <row r="58" spans="1:13" ht="14.25" customHeight="1">
      <c r="A58" s="91" t="s">
        <v>46</v>
      </c>
      <c r="B58" s="97">
        <f>SUM(B59:B60)</f>
        <v>15700.39</v>
      </c>
      <c r="C58" s="122" t="s">
        <v>36</v>
      </c>
      <c r="D58" s="122" t="s">
        <v>36</v>
      </c>
      <c r="E58" s="122" t="s">
        <v>36</v>
      </c>
      <c r="F58" s="147" t="s">
        <v>36</v>
      </c>
      <c r="G58" s="97">
        <f>SUM(G59:G60)</f>
        <v>13669.22</v>
      </c>
      <c r="H58" s="101" t="s">
        <v>36</v>
      </c>
      <c r="I58" s="149" t="s">
        <v>36</v>
      </c>
      <c r="J58" s="122" t="s">
        <v>36</v>
      </c>
      <c r="K58" s="122" t="s">
        <v>36</v>
      </c>
      <c r="L58" s="148" t="s">
        <v>36</v>
      </c>
      <c r="M58" s="87"/>
    </row>
    <row r="59" spans="1:13" ht="14.25" customHeight="1">
      <c r="A59" s="91" t="s">
        <v>58</v>
      </c>
      <c r="B59" s="95">
        <v>3641.07</v>
      </c>
      <c r="C59" s="89">
        <v>3792</v>
      </c>
      <c r="D59" s="89">
        <v>405</v>
      </c>
      <c r="E59" s="89">
        <v>1698</v>
      </c>
      <c r="F59" s="126">
        <f>+C59+D59-E59</f>
        <v>2499</v>
      </c>
      <c r="G59" s="95">
        <v>2499</v>
      </c>
      <c r="H59" s="137">
        <f>+G59-F59</f>
        <v>0</v>
      </c>
      <c r="I59" s="139">
        <v>2499</v>
      </c>
      <c r="J59" s="89">
        <v>0</v>
      </c>
      <c r="K59" s="89">
        <v>2200</v>
      </c>
      <c r="L59" s="100">
        <f>+I59+J59-K59</f>
        <v>299</v>
      </c>
      <c r="M59" s="87"/>
    </row>
    <row r="60" spans="1:13" ht="14.25" customHeight="1" thickBot="1">
      <c r="A60" s="93" t="s">
        <v>59</v>
      </c>
      <c r="B60" s="98">
        <v>12059.32</v>
      </c>
      <c r="C60" s="83">
        <v>2248</v>
      </c>
      <c r="D60" s="83">
        <v>2636</v>
      </c>
      <c r="E60" s="83">
        <v>1951</v>
      </c>
      <c r="F60" s="127">
        <f>C60+D60-E60</f>
        <v>2933</v>
      </c>
      <c r="G60" s="98">
        <v>11170.22</v>
      </c>
      <c r="H60" s="102">
        <f>+G60-F60</f>
        <v>8237.22</v>
      </c>
      <c r="I60" s="150">
        <f>F60</f>
        <v>2933</v>
      </c>
      <c r="J60" s="83">
        <v>2484</v>
      </c>
      <c r="K60" s="83">
        <v>2513</v>
      </c>
      <c r="L60" s="102">
        <f>+I60+J60-K60</f>
        <v>2904</v>
      </c>
      <c r="M60" s="87"/>
    </row>
    <row r="61" ht="14.25" customHeight="1">
      <c r="A61" s="90" t="s">
        <v>73</v>
      </c>
    </row>
    <row r="62" ht="14.25" customHeight="1">
      <c r="A62" s="3"/>
    </row>
    <row r="63" ht="14.25" customHeight="1" thickBot="1">
      <c r="A63" s="90"/>
    </row>
    <row r="64" spans="1:12" ht="14.25" customHeight="1">
      <c r="A64" s="176" t="s">
        <v>79</v>
      </c>
      <c r="B64" s="177"/>
      <c r="C64" s="177"/>
      <c r="D64" s="177"/>
      <c r="E64" s="177"/>
      <c r="F64" s="177"/>
      <c r="G64" s="177"/>
      <c r="H64" s="177"/>
      <c r="I64" s="177"/>
      <c r="J64" s="177"/>
      <c r="K64" s="13"/>
      <c r="L64" s="14"/>
    </row>
    <row r="65" spans="1:12" ht="14.25" customHeight="1">
      <c r="A65" s="187" t="s">
        <v>27</v>
      </c>
      <c r="B65" s="185"/>
      <c r="C65" s="185"/>
      <c r="D65" s="185"/>
      <c r="E65" s="186"/>
      <c r="F65" s="15" t="s">
        <v>26</v>
      </c>
      <c r="G65" s="184" t="s">
        <v>40</v>
      </c>
      <c r="H65" s="185"/>
      <c r="I65" s="185"/>
      <c r="J65" s="185"/>
      <c r="K65" s="186"/>
      <c r="L65" s="17" t="s">
        <v>26</v>
      </c>
    </row>
    <row r="66" spans="1:12" ht="14.25" customHeight="1">
      <c r="A66" s="181" t="s">
        <v>96</v>
      </c>
      <c r="B66" s="182"/>
      <c r="C66" s="182"/>
      <c r="D66" s="182"/>
      <c r="E66" s="183"/>
      <c r="F66" s="81">
        <v>240</v>
      </c>
      <c r="G66" s="164" t="s">
        <v>74</v>
      </c>
      <c r="H66" s="160"/>
      <c r="I66" s="160"/>
      <c r="J66" s="160"/>
      <c r="K66" s="161"/>
      <c r="L66" s="131">
        <v>100</v>
      </c>
    </row>
    <row r="67" spans="1:12" ht="14.25" customHeight="1">
      <c r="A67" s="178" t="s">
        <v>97</v>
      </c>
      <c r="B67" s="179"/>
      <c r="C67" s="179"/>
      <c r="D67" s="179"/>
      <c r="E67" s="180"/>
      <c r="F67" s="152">
        <v>235</v>
      </c>
      <c r="G67" s="158" t="s">
        <v>100</v>
      </c>
      <c r="H67" s="159"/>
      <c r="I67" s="159"/>
      <c r="J67" s="159"/>
      <c r="K67" s="153"/>
      <c r="L67" s="136">
        <v>150</v>
      </c>
    </row>
    <row r="68" spans="1:12" ht="14.25" customHeight="1" thickBot="1">
      <c r="A68" s="132" t="s">
        <v>98</v>
      </c>
      <c r="B68" s="133"/>
      <c r="C68" s="133"/>
      <c r="D68" s="133"/>
      <c r="E68" s="133"/>
      <c r="F68" s="152">
        <v>111</v>
      </c>
      <c r="G68" s="129" t="s">
        <v>99</v>
      </c>
      <c r="H68" s="134"/>
      <c r="I68" s="134"/>
      <c r="J68" s="134"/>
      <c r="K68" s="135"/>
      <c r="L68" s="136">
        <v>250</v>
      </c>
    </row>
    <row r="69" spans="1:12" ht="14.25" customHeight="1" thickBot="1">
      <c r="A69" s="194" t="s">
        <v>45</v>
      </c>
      <c r="B69" s="162"/>
      <c r="C69" s="162"/>
      <c r="D69" s="162"/>
      <c r="E69" s="163"/>
      <c r="F69" s="84">
        <f>SUM(F66:F68)</f>
        <v>586</v>
      </c>
      <c r="G69" s="194" t="s">
        <v>45</v>
      </c>
      <c r="H69" s="162"/>
      <c r="I69" s="162"/>
      <c r="J69" s="162"/>
      <c r="K69" s="199"/>
      <c r="L69" s="128">
        <f>SUM(L66:L68)</f>
        <v>500</v>
      </c>
    </row>
    <row r="70" spans="1:11" ht="14.25" customHeight="1" thickBot="1">
      <c r="A70" s="165" t="s">
        <v>60</v>
      </c>
      <c r="B70" s="166"/>
      <c r="C70" s="166"/>
      <c r="D70" s="166"/>
      <c r="E70" s="167"/>
      <c r="F70" s="85">
        <v>1427</v>
      </c>
      <c r="G70" s="82"/>
      <c r="H70" s="82"/>
      <c r="I70" s="130"/>
      <c r="J70" s="130"/>
      <c r="K70" s="130"/>
    </row>
    <row r="71" ht="14.25" customHeight="1">
      <c r="A71" s="3"/>
    </row>
    <row r="73" spans="1:12" ht="12.75">
      <c r="A73" s="170" t="s">
        <v>78</v>
      </c>
      <c r="B73" s="170"/>
      <c r="C73" s="170"/>
      <c r="D73" s="170"/>
      <c r="E73" s="170"/>
      <c r="F73" s="170"/>
      <c r="G73" s="170"/>
      <c r="H73" s="170"/>
      <c r="I73" s="170"/>
      <c r="J73" s="170"/>
      <c r="K73" s="170"/>
      <c r="L73" s="170"/>
    </row>
    <row r="74" ht="13.5" thickBot="1">
      <c r="B74" s="90"/>
    </row>
    <row r="75" spans="1:9" ht="13.5" thickBot="1">
      <c r="A75" s="4"/>
      <c r="B75" s="226" t="s">
        <v>47</v>
      </c>
      <c r="C75" s="227"/>
      <c r="D75" s="228"/>
      <c r="E75" s="18"/>
      <c r="F75" s="116" t="s">
        <v>48</v>
      </c>
      <c r="G75" s="117"/>
      <c r="H75" s="215" t="s">
        <v>41</v>
      </c>
      <c r="I75" s="216"/>
    </row>
    <row r="76" spans="1:14" s="4" customFormat="1" ht="13.5" customHeight="1">
      <c r="A76"/>
      <c r="B76" s="74" t="s">
        <v>42</v>
      </c>
      <c r="C76" s="75" t="s">
        <v>49</v>
      </c>
      <c r="D76" s="76" t="s">
        <v>50</v>
      </c>
      <c r="E76" s="74" t="s">
        <v>42</v>
      </c>
      <c r="F76" s="75" t="s">
        <v>49</v>
      </c>
      <c r="G76" s="76" t="s">
        <v>51</v>
      </c>
      <c r="H76" s="217" t="s">
        <v>52</v>
      </c>
      <c r="I76" s="218"/>
      <c r="J76"/>
      <c r="K76"/>
      <c r="L76"/>
      <c r="M76"/>
      <c r="N76"/>
    </row>
    <row r="77" spans="2:9" ht="13.5" thickBot="1">
      <c r="B77" s="77">
        <v>2010</v>
      </c>
      <c r="C77" s="78">
        <v>2011</v>
      </c>
      <c r="D77" s="79"/>
      <c r="E77" s="77">
        <v>2010</v>
      </c>
      <c r="F77" s="78">
        <v>2011</v>
      </c>
      <c r="G77" s="79" t="s">
        <v>80</v>
      </c>
      <c r="H77" s="219" t="s">
        <v>55</v>
      </c>
      <c r="I77" s="220"/>
    </row>
    <row r="78" spans="2:9" ht="13.5" thickBot="1">
      <c r="B78" s="21">
        <v>69</v>
      </c>
      <c r="C78" s="19">
        <v>70</v>
      </c>
      <c r="D78" s="20">
        <f>SUM(C78-B78)</f>
        <v>1</v>
      </c>
      <c r="E78" s="21">
        <f>H79/(12*B78)*1000</f>
        <v>19785.024154589373</v>
      </c>
      <c r="F78" s="19">
        <f>H78/(12*C78)*1000</f>
        <v>20357.14285714286</v>
      </c>
      <c r="G78" s="88">
        <f>PRODUCT(F78/E78*100)</f>
        <v>102.89167553237874</v>
      </c>
      <c r="H78" s="209">
        <f>L30</f>
        <v>17100</v>
      </c>
      <c r="I78" s="210"/>
    </row>
    <row r="79" spans="8:9" ht="13.5" customHeight="1" hidden="1">
      <c r="H79" s="211">
        <f>G30</f>
        <v>16382</v>
      </c>
      <c r="I79" s="211"/>
    </row>
    <row r="80" ht="13.5" customHeight="1" hidden="1"/>
    <row r="81" ht="16.5" customHeight="1"/>
  </sheetData>
  <mergeCells count="43">
    <mergeCell ref="O14:O20"/>
    <mergeCell ref="O21:O22"/>
    <mergeCell ref="J40:L40"/>
    <mergeCell ref="A3:N3"/>
    <mergeCell ref="A5:A8"/>
    <mergeCell ref="H6:I6"/>
    <mergeCell ref="B5:N5"/>
    <mergeCell ref="M6:N6"/>
    <mergeCell ref="H78:I78"/>
    <mergeCell ref="H79:I79"/>
    <mergeCell ref="B40:D40"/>
    <mergeCell ref="H75:I75"/>
    <mergeCell ref="H76:I76"/>
    <mergeCell ref="H77:I77"/>
    <mergeCell ref="H52:H53"/>
    <mergeCell ref="I52:L52"/>
    <mergeCell ref="A51:L51"/>
    <mergeCell ref="B75:D75"/>
    <mergeCell ref="A69:E69"/>
    <mergeCell ref="G66:K66"/>
    <mergeCell ref="G67:K67"/>
    <mergeCell ref="C45:I45"/>
    <mergeCell ref="D46:I46"/>
    <mergeCell ref="A52:A53"/>
    <mergeCell ref="G69:K69"/>
    <mergeCell ref="A45:A47"/>
    <mergeCell ref="B45:B47"/>
    <mergeCell ref="J45:J47"/>
    <mergeCell ref="A65:E65"/>
    <mergeCell ref="B41:D41"/>
    <mergeCell ref="E41:G41"/>
    <mergeCell ref="E40:G40"/>
    <mergeCell ref="B44:I44"/>
    <mergeCell ref="A70:E70"/>
    <mergeCell ref="C46:C47"/>
    <mergeCell ref="A73:L73"/>
    <mergeCell ref="B52:B53"/>
    <mergeCell ref="C52:F52"/>
    <mergeCell ref="G52:G53"/>
    <mergeCell ref="A64:J64"/>
    <mergeCell ref="A67:E67"/>
    <mergeCell ref="A66:E66"/>
    <mergeCell ref="G65:K65"/>
  </mergeCells>
  <conditionalFormatting sqref="N38">
    <cfRule type="cellIs" priority="1" dxfId="0" operator="between" stopIfTrue="1">
      <formula>0.95</formula>
      <formula>0.05</formula>
    </cfRule>
    <cfRule type="cellIs" priority="2" dxfId="1" operator="between" stopIfTrue="1">
      <formula>1.05</formula>
      <formula>1.49</formula>
    </cfRule>
    <cfRule type="cellIs" priority="3" dxfId="2" operator="greaterThan" stopIfTrue="1">
      <formula>1.5</formula>
    </cfRule>
  </conditionalFormatting>
  <printOptions horizontalCentered="1"/>
  <pageMargins left="0.2362204724409449" right="0.2755905511811024" top="0.43" bottom="0.2362204724409449" header="0.2362204724409449" footer="0.1968503937007874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Trideus</dc:creator>
  <cp:keywords/>
  <dc:description/>
  <cp:lastModifiedBy>pospichalova</cp:lastModifiedBy>
  <cp:lastPrinted>2011-03-03T15:52:54Z</cp:lastPrinted>
  <dcterms:created xsi:type="dcterms:W3CDTF">2004-02-26T11:39:43Z</dcterms:created>
  <dcterms:modified xsi:type="dcterms:W3CDTF">2011-03-11T08:55:45Z</dcterms:modified>
  <cp:category/>
  <cp:version/>
  <cp:contentType/>
  <cp:contentStatus/>
</cp:coreProperties>
</file>