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RK-10-2011-15, př. 1 " sheetId="1" r:id="rId1"/>
  </sheets>
  <definedNames/>
  <calcPr fullCalcOnLoad="1"/>
</workbook>
</file>

<file path=xl/sharedStrings.xml><?xml version="1.0" encoding="utf-8"?>
<sst xmlns="http://schemas.openxmlformats.org/spreadsheetml/2006/main" count="135" uniqueCount="75">
  <si>
    <t>/tis. Kč/</t>
  </si>
  <si>
    <t>Organizace/ukazatele</t>
  </si>
  <si>
    <t xml:space="preserve">Výnosy </t>
  </si>
  <si>
    <t>z toho:</t>
  </si>
  <si>
    <t xml:space="preserve">Náklady </t>
  </si>
  <si>
    <t>celkem</t>
  </si>
  <si>
    <t>doplňková</t>
  </si>
  <si>
    <t>provozní</t>
  </si>
  <si>
    <t xml:space="preserve">hlavní </t>
  </si>
  <si>
    <t>činnost</t>
  </si>
  <si>
    <t>dotace</t>
  </si>
  <si>
    <t xml:space="preserve">náklady </t>
  </si>
  <si>
    <t>Krajská knihovna Vysočiny</t>
  </si>
  <si>
    <t>Oblastní galerie Vysočiny v Jihlavě</t>
  </si>
  <si>
    <t>Horácká galerie v Novém Městě na Moravě</t>
  </si>
  <si>
    <t>Galerie výtvarného umění v Havlíčkově Brodě</t>
  </si>
  <si>
    <t>Hrad Kámen, přís. org.</t>
  </si>
  <si>
    <t>/Kč/</t>
  </si>
  <si>
    <t>z toho: činnost</t>
  </si>
  <si>
    <t>Návrh přídělu ze zisku:</t>
  </si>
  <si>
    <t>Zůstatky neuhrazené ztráty a fondů před finančním vypořádáním:</t>
  </si>
  <si>
    <t>Neuhrazená ztráta po vypořádání</t>
  </si>
  <si>
    <t>hlavní</t>
  </si>
  <si>
    <t xml:space="preserve">k úhradě </t>
  </si>
  <si>
    <t>fond</t>
  </si>
  <si>
    <t>rezervní</t>
  </si>
  <si>
    <t>ztráta</t>
  </si>
  <si>
    <t xml:space="preserve">fond </t>
  </si>
  <si>
    <t>investiční</t>
  </si>
  <si>
    <t>FKSP</t>
  </si>
  <si>
    <t xml:space="preserve">celkem </t>
  </si>
  <si>
    <t>ztráty min.let</t>
  </si>
  <si>
    <t>odměn</t>
  </si>
  <si>
    <t>z min.let</t>
  </si>
  <si>
    <t>0</t>
  </si>
  <si>
    <t>§ 3311 celkem:</t>
  </si>
  <si>
    <t>§ 3314  celkem:</t>
  </si>
  <si>
    <t>§ 3315 celkem:</t>
  </si>
  <si>
    <t>§ 3321 celkem</t>
  </si>
  <si>
    <t xml:space="preserve">Celkem </t>
  </si>
  <si>
    <t xml:space="preserve">činnost </t>
  </si>
  <si>
    <r>
      <t>x</t>
    </r>
    <r>
      <rPr>
        <sz val="9"/>
        <rFont val="Arial"/>
        <family val="2"/>
      </rPr>
      <t xml:space="preserve"> mzdové náklady včetně ostatních osobních nákladů a nákladů na sociální a zdravotní pojištění</t>
    </r>
  </si>
  <si>
    <t>minulých let</t>
  </si>
  <si>
    <t xml:space="preserve">ztráty </t>
  </si>
  <si>
    <t xml:space="preserve">procento </t>
  </si>
  <si>
    <t>procento</t>
  </si>
  <si>
    <t>počet stran: 2</t>
  </si>
  <si>
    <r>
      <t>mzdové</t>
    </r>
    <r>
      <rPr>
        <vertAlign val="superscript"/>
        <sz val="8"/>
        <rFont val="Arial"/>
        <family val="2"/>
      </rPr>
      <t>x</t>
    </r>
  </si>
  <si>
    <t>Výsledek hospodaření</t>
  </si>
  <si>
    <t>Výsledek</t>
  </si>
  <si>
    <t>hospodaření</t>
  </si>
  <si>
    <t>z výsl. hosp.</t>
  </si>
  <si>
    <t>II. Návrh na rozdělení kladného výsledku hospodaření za rok 2010</t>
  </si>
  <si>
    <t>Vysočina Tourism, p. o.</t>
  </si>
  <si>
    <t>Muzeum Vysočiny Třebíč, p. o.</t>
  </si>
  <si>
    <t>Hrad Kámen, p. o.</t>
  </si>
  <si>
    <t>Muzeum Vysočiny Pelhřimov, p. o.</t>
  </si>
  <si>
    <t>Muzeum Vysočiny Jihlava, p. o.</t>
  </si>
  <si>
    <t>Muzeum Vysočiny Havlíčkův Brod, p. o.</t>
  </si>
  <si>
    <t>Horácké divadlo Jihlava, p. o.</t>
  </si>
  <si>
    <t xml:space="preserve">Muzeum Vysočiny Třebíč, p .o. </t>
  </si>
  <si>
    <t>Muzeum Vysočiny Pelhřimov, p .o.</t>
  </si>
  <si>
    <t xml:space="preserve">Muzeum Vysočiny Havlíčkův Brod, p .o. </t>
  </si>
  <si>
    <t>Muzeum Vysočiny Jihlava, p .o.</t>
  </si>
  <si>
    <t xml:space="preserve">Muzeum Vysočiny Třebíč, p. o. </t>
  </si>
  <si>
    <t>§ 2143 celkem</t>
  </si>
  <si>
    <t>Muzeum Vysočiny Pelhřimov, p. o..</t>
  </si>
  <si>
    <t xml:space="preserve"> xxx</t>
  </si>
  <si>
    <t>xxx</t>
  </si>
  <si>
    <t>III. Procentní vyjádření přídělů fondům příspěvkových organizací na úseku kultury a cestovního ruchu</t>
  </si>
  <si>
    <t>Organizace/§ kapitoly Kultura a cestovní ruch</t>
  </si>
  <si>
    <t>Organizace/§ kapitoly Kultura a Cestovní ruch</t>
  </si>
  <si>
    <t>I. Přehled hospodaření příspěvkových organizací na úseku kultury a cestovního ruchu za rok 2010</t>
  </si>
  <si>
    <t>Přehled hospodaření příspěvkových organizací na úseku kultury a cestovního ruchu za rok 2010</t>
  </si>
  <si>
    <t>RK-10-2011-15,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</si>
</sst>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</numFmts>
  <fonts count="22">
    <font>
      <sz val="10"/>
      <name val="Arial CE"/>
      <family val="0"/>
    </font>
    <font>
      <sz val="9"/>
      <name val="Arial CE"/>
      <family val="2"/>
    </font>
    <font>
      <sz val="10"/>
      <color indexed="14"/>
      <name val="Arial CE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 CE"/>
      <family val="2"/>
    </font>
    <font>
      <b/>
      <u val="single"/>
      <sz val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5" fillId="0" borderId="2" xfId="0" applyNumberFormat="1" applyFont="1" applyFill="1" applyBorder="1" applyAlignment="1" applyProtection="1">
      <alignment horizontal="right"/>
      <protection/>
    </xf>
    <xf numFmtId="3" fontId="5" fillId="0" borderId="3" xfId="0" applyNumberFormat="1" applyFont="1" applyFill="1" applyBorder="1" applyAlignment="1" applyProtection="1">
      <alignment horizontal="right"/>
      <protection/>
    </xf>
    <xf numFmtId="3" fontId="5" fillId="0" borderId="4" xfId="0" applyNumberFormat="1" applyFont="1" applyFill="1" applyBorder="1" applyAlignment="1" applyProtection="1">
      <alignment horizontal="right"/>
      <protection/>
    </xf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0" borderId="5" xfId="0" applyNumberFormat="1" applyFont="1" applyFill="1" applyBorder="1" applyAlignment="1" applyProtection="1">
      <alignment horizontal="right"/>
      <protection locked="0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0" fontId="11" fillId="0" borderId="7" xfId="0" applyFont="1" applyFill="1" applyBorder="1" applyAlignment="1" applyProtection="1">
      <alignment/>
      <protection locked="0"/>
    </xf>
    <xf numFmtId="3" fontId="10" fillId="0" borderId="8" xfId="0" applyNumberFormat="1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horizontal="center"/>
      <protection locked="0"/>
    </xf>
    <xf numFmtId="3" fontId="11" fillId="0" borderId="9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12" xfId="0" applyNumberFormat="1" applyFont="1" applyFill="1" applyBorder="1" applyAlignment="1" applyProtection="1">
      <alignment horizontal="center"/>
      <protection locked="0"/>
    </xf>
    <xf numFmtId="3" fontId="10" fillId="0" borderId="13" xfId="0" applyNumberFormat="1" applyFont="1" applyFill="1" applyBorder="1" applyAlignment="1" applyProtection="1">
      <alignment horizontal="center"/>
      <protection locked="0"/>
    </xf>
    <xf numFmtId="3" fontId="11" fillId="0" borderId="14" xfId="0" applyNumberFormat="1" applyFont="1" applyFill="1" applyBorder="1" applyAlignment="1" applyProtection="1">
      <alignment horizontal="center"/>
      <protection locked="0"/>
    </xf>
    <xf numFmtId="3" fontId="11" fillId="0" borderId="15" xfId="0" applyNumberFormat="1" applyFont="1" applyFill="1" applyBorder="1" applyAlignment="1" applyProtection="1">
      <alignment horizontal="center"/>
      <protection locked="0"/>
    </xf>
    <xf numFmtId="3" fontId="11" fillId="0" borderId="16" xfId="0" applyNumberFormat="1" applyFont="1" applyFill="1" applyBorder="1" applyAlignment="1" applyProtection="1">
      <alignment horizontal="center"/>
      <protection locked="0"/>
    </xf>
    <xf numFmtId="3" fontId="11" fillId="0" borderId="17" xfId="0" applyNumberFormat="1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>
      <alignment/>
    </xf>
    <xf numFmtId="3" fontId="5" fillId="0" borderId="18" xfId="0" applyNumberFormat="1" applyFont="1" applyFill="1" applyBorder="1" applyAlignment="1" applyProtection="1">
      <alignment horizontal="right"/>
      <protection/>
    </xf>
    <xf numFmtId="3" fontId="5" fillId="0" borderId="19" xfId="0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Fill="1" applyBorder="1" applyAlignment="1" applyProtection="1">
      <alignment horizontal="right"/>
      <protection/>
    </xf>
    <xf numFmtId="3" fontId="5" fillId="0" borderId="21" xfId="0" applyNumberFormat="1" applyFont="1" applyFill="1" applyBorder="1" applyAlignment="1" applyProtection="1">
      <alignment horizontal="right"/>
      <protection/>
    </xf>
    <xf numFmtId="3" fontId="5" fillId="0" borderId="22" xfId="0" applyNumberFormat="1" applyFont="1" applyFill="1" applyBorder="1" applyAlignment="1" applyProtection="1">
      <alignment horizontal="right"/>
      <protection/>
    </xf>
    <xf numFmtId="3" fontId="5" fillId="0" borderId="19" xfId="0" applyNumberFormat="1" applyFont="1" applyFill="1" applyBorder="1" applyAlignment="1" applyProtection="1">
      <alignment horizontal="right"/>
      <protection locked="0"/>
    </xf>
    <xf numFmtId="3" fontId="5" fillId="0" borderId="23" xfId="0" applyNumberFormat="1" applyFont="1" applyFill="1" applyBorder="1" applyAlignment="1" applyProtection="1">
      <alignment horizontal="right"/>
      <protection/>
    </xf>
    <xf numFmtId="3" fontId="5" fillId="0" borderId="24" xfId="0" applyNumberFormat="1" applyFont="1" applyFill="1" applyBorder="1" applyAlignment="1" applyProtection="1">
      <alignment horizontal="right"/>
      <protection/>
    </xf>
    <xf numFmtId="3" fontId="5" fillId="0" borderId="25" xfId="0" applyNumberFormat="1" applyFont="1" applyFill="1" applyBorder="1" applyAlignment="1" applyProtection="1">
      <alignment horizontal="right"/>
      <protection/>
    </xf>
    <xf numFmtId="3" fontId="5" fillId="0" borderId="26" xfId="0" applyNumberFormat="1" applyFont="1" applyFill="1" applyBorder="1" applyAlignment="1" applyProtection="1">
      <alignment horizontal="right"/>
      <protection/>
    </xf>
    <xf numFmtId="3" fontId="5" fillId="0" borderId="5" xfId="0" applyNumberFormat="1" applyFont="1" applyFill="1" applyBorder="1" applyAlignment="1" applyProtection="1">
      <alignment horizontal="right"/>
      <protection/>
    </xf>
    <xf numFmtId="3" fontId="5" fillId="0" borderId="18" xfId="0" applyNumberFormat="1" applyFont="1" applyFill="1" applyBorder="1" applyAlignment="1" applyProtection="1">
      <alignment horizontal="right"/>
      <protection locked="0"/>
    </xf>
    <xf numFmtId="3" fontId="5" fillId="0" borderId="22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 applyProtection="1">
      <alignment horizontal="right"/>
      <protection/>
    </xf>
    <xf numFmtId="3" fontId="5" fillId="0" borderId="28" xfId="0" applyNumberFormat="1" applyFont="1" applyFill="1" applyBorder="1" applyAlignment="1" applyProtection="1">
      <alignment horizontal="right"/>
      <protection/>
    </xf>
    <xf numFmtId="3" fontId="5" fillId="0" borderId="29" xfId="0" applyNumberFormat="1" applyFont="1" applyFill="1" applyBorder="1" applyAlignment="1" applyProtection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/>
      <protection/>
    </xf>
    <xf numFmtId="3" fontId="5" fillId="0" borderId="30" xfId="0" applyNumberFormat="1" applyFont="1" applyFill="1" applyBorder="1" applyAlignment="1" applyProtection="1">
      <alignment horizontal="right"/>
      <protection/>
    </xf>
    <xf numFmtId="3" fontId="5" fillId="0" borderId="31" xfId="0" applyNumberFormat="1" applyFont="1" applyFill="1" applyBorder="1" applyAlignment="1" applyProtection="1">
      <alignment horizontal="right"/>
      <protection/>
    </xf>
    <xf numFmtId="3" fontId="7" fillId="0" borderId="24" xfId="0" applyNumberFormat="1" applyFont="1" applyFill="1" applyBorder="1" applyAlignment="1" applyProtection="1">
      <alignment horizontal="right"/>
      <protection locked="0"/>
    </xf>
    <xf numFmtId="3" fontId="5" fillId="0" borderId="13" xfId="0" applyNumberFormat="1" applyFont="1" applyFill="1" applyBorder="1" applyAlignment="1" applyProtection="1">
      <alignment horizontal="right"/>
      <protection/>
    </xf>
    <xf numFmtId="3" fontId="5" fillId="0" borderId="32" xfId="0" applyNumberFormat="1" applyFont="1" applyFill="1" applyBorder="1" applyAlignment="1" applyProtection="1">
      <alignment horizontal="right"/>
      <protection/>
    </xf>
    <xf numFmtId="3" fontId="5" fillId="0" borderId="33" xfId="0" applyNumberFormat="1" applyFont="1" applyFill="1" applyBorder="1" applyAlignment="1" applyProtection="1">
      <alignment horizontal="right"/>
      <protection/>
    </xf>
    <xf numFmtId="3" fontId="5" fillId="0" borderId="16" xfId="0" applyNumberFormat="1" applyFont="1" applyFill="1" applyBorder="1" applyAlignment="1" applyProtection="1">
      <alignment horizontal="right"/>
      <protection locked="0"/>
    </xf>
    <xf numFmtId="3" fontId="5" fillId="0" borderId="34" xfId="0" applyNumberFormat="1" applyFont="1" applyFill="1" applyBorder="1" applyAlignment="1" applyProtection="1">
      <alignment horizontal="right"/>
      <protection/>
    </xf>
    <xf numFmtId="0" fontId="12" fillId="0" borderId="18" xfId="0" applyFont="1" applyFill="1" applyBorder="1" applyAlignment="1" applyProtection="1">
      <alignment horizontal="center"/>
      <protection locked="0"/>
    </xf>
    <xf numFmtId="3" fontId="7" fillId="0" borderId="6" xfId="0" applyNumberFormat="1" applyFont="1" applyFill="1" applyBorder="1" applyAlignment="1" applyProtection="1">
      <alignment horizontal="right"/>
      <protection locked="0"/>
    </xf>
    <xf numFmtId="3" fontId="5" fillId="0" borderId="35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5" fillId="0" borderId="0" xfId="0" applyFont="1" applyFill="1" applyAlignment="1">
      <alignment/>
    </xf>
    <xf numFmtId="3" fontId="1" fillId="0" borderId="0" xfId="0" applyNumberFormat="1" applyFont="1" applyFill="1" applyAlignment="1" applyProtection="1">
      <alignment horizontal="right"/>
      <protection locked="0"/>
    </xf>
    <xf numFmtId="3" fontId="7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6" fillId="0" borderId="36" xfId="0" applyFont="1" applyFill="1" applyBorder="1" applyAlignment="1" applyProtection="1">
      <alignment horizontal="left"/>
      <protection locked="0"/>
    </xf>
    <xf numFmtId="3" fontId="5" fillId="0" borderId="37" xfId="0" applyNumberFormat="1" applyFont="1" applyFill="1" applyBorder="1" applyAlignment="1" applyProtection="1">
      <alignment/>
      <protection locked="0"/>
    </xf>
    <xf numFmtId="3" fontId="7" fillId="0" borderId="38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 applyProtection="1">
      <alignment/>
      <protection locked="0"/>
    </xf>
    <xf numFmtId="3" fontId="7" fillId="0" borderId="39" xfId="0" applyNumberFormat="1" applyFont="1" applyFill="1" applyBorder="1" applyAlignment="1" applyProtection="1">
      <alignment/>
      <protection locked="0"/>
    </xf>
    <xf numFmtId="3" fontId="7" fillId="0" borderId="40" xfId="0" applyNumberFormat="1" applyFont="1" applyFill="1" applyBorder="1" applyAlignment="1" applyProtection="1">
      <alignment/>
      <protection locked="0"/>
    </xf>
    <xf numFmtId="3" fontId="7" fillId="0" borderId="38" xfId="0" applyNumberFormat="1" applyFont="1" applyFill="1" applyBorder="1" applyAlignment="1" applyProtection="1">
      <alignment/>
      <protection locked="0"/>
    </xf>
    <xf numFmtId="3" fontId="7" fillId="0" borderId="41" xfId="0" applyNumberFormat="1" applyFont="1" applyFill="1" applyBorder="1" applyAlignment="1" applyProtection="1">
      <alignment/>
      <protection locked="0"/>
    </xf>
    <xf numFmtId="3" fontId="5" fillId="0" borderId="36" xfId="0" applyNumberFormat="1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3" fontId="5" fillId="0" borderId="18" xfId="0" applyNumberFormat="1" applyFont="1" applyFill="1" applyBorder="1" applyAlignment="1" applyProtection="1">
      <alignment/>
      <protection locked="0"/>
    </xf>
    <xf numFmtId="3" fontId="7" fillId="0" borderId="19" xfId="0" applyNumberFormat="1" applyFont="1" applyFill="1" applyBorder="1" applyAlignment="1" applyProtection="1">
      <alignment/>
      <protection locked="0"/>
    </xf>
    <xf numFmtId="3" fontId="7" fillId="0" borderId="3" xfId="0" applyNumberFormat="1" applyFont="1" applyFill="1" applyBorder="1" applyAlignment="1" applyProtection="1">
      <alignment/>
      <protection locked="0"/>
    </xf>
    <xf numFmtId="3" fontId="5" fillId="0" borderId="4" xfId="0" applyNumberFormat="1" applyFont="1" applyFill="1" applyBorder="1" applyAlignment="1" applyProtection="1">
      <alignment/>
      <protection locked="0"/>
    </xf>
    <xf numFmtId="3" fontId="7" fillId="0" borderId="21" xfId="0" applyNumberFormat="1" applyFont="1" applyFill="1" applyBorder="1" applyAlignment="1" applyProtection="1">
      <alignment/>
      <protection locked="0"/>
    </xf>
    <xf numFmtId="3" fontId="5" fillId="0" borderId="30" xfId="0" applyNumberFormat="1" applyFont="1" applyFill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 horizontal="left"/>
      <protection locked="0"/>
    </xf>
    <xf numFmtId="3" fontId="7" fillId="0" borderId="27" xfId="0" applyNumberFormat="1" applyFont="1" applyFill="1" applyBorder="1" applyAlignment="1" applyProtection="1">
      <alignment/>
      <protection locked="0"/>
    </xf>
    <xf numFmtId="3" fontId="7" fillId="0" borderId="11" xfId="0" applyNumberFormat="1" applyFont="1" applyFill="1" applyBorder="1" applyAlignment="1" applyProtection="1">
      <alignment/>
      <protection locked="0"/>
    </xf>
    <xf numFmtId="3" fontId="7" fillId="0" borderId="31" xfId="0" applyNumberFormat="1" applyFont="1" applyFill="1" applyBorder="1" applyAlignment="1" applyProtection="1">
      <alignment/>
      <protection locked="0"/>
    </xf>
    <xf numFmtId="0" fontId="6" fillId="0" borderId="42" xfId="0" applyFont="1" applyFill="1" applyBorder="1" applyAlignment="1" applyProtection="1">
      <alignment horizontal="left"/>
      <protection locked="0"/>
    </xf>
    <xf numFmtId="3" fontId="5" fillId="0" borderId="43" xfId="0" applyNumberFormat="1" applyFont="1" applyFill="1" applyBorder="1" applyAlignment="1" applyProtection="1">
      <alignment/>
      <protection locked="0"/>
    </xf>
    <xf numFmtId="3" fontId="7" fillId="0" borderId="44" xfId="0" applyNumberFormat="1" applyFont="1" applyFill="1" applyBorder="1" applyAlignment="1" applyProtection="1">
      <alignment/>
      <protection locked="0"/>
    </xf>
    <xf numFmtId="3" fontId="7" fillId="0" borderId="45" xfId="0" applyNumberFormat="1" applyFont="1" applyFill="1" applyBorder="1" applyAlignment="1" applyProtection="1">
      <alignment/>
      <protection locked="0"/>
    </xf>
    <xf numFmtId="3" fontId="7" fillId="0" borderId="45" xfId="0" applyNumberFormat="1" applyFont="1" applyFill="1" applyBorder="1" applyAlignment="1" applyProtection="1">
      <alignment/>
      <protection locked="0"/>
    </xf>
    <xf numFmtId="3" fontId="7" fillId="0" borderId="46" xfId="0" applyNumberFormat="1" applyFont="1" applyFill="1" applyBorder="1" applyAlignment="1" applyProtection="1">
      <alignment/>
      <protection locked="0"/>
    </xf>
    <xf numFmtId="3" fontId="7" fillId="0" borderId="47" xfId="0" applyNumberFormat="1" applyFont="1" applyFill="1" applyBorder="1" applyAlignment="1" applyProtection="1">
      <alignment/>
      <protection locked="0"/>
    </xf>
    <xf numFmtId="3" fontId="5" fillId="0" borderId="43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3" fontId="8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0" fillId="0" borderId="8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 locked="0"/>
    </xf>
    <xf numFmtId="3" fontId="10" fillId="0" borderId="23" xfId="0" applyNumberFormat="1" applyFont="1" applyFill="1" applyBorder="1" applyAlignment="1" applyProtection="1">
      <alignment horizontal="center"/>
      <protection locked="0"/>
    </xf>
    <xf numFmtId="3" fontId="10" fillId="0" borderId="11" xfId="0" applyNumberFormat="1" applyFont="1" applyFill="1" applyBorder="1" applyAlignment="1" applyProtection="1">
      <alignment horizontal="center"/>
      <protection locked="0"/>
    </xf>
    <xf numFmtId="3" fontId="10" fillId="0" borderId="29" xfId="0" applyNumberFormat="1" applyFont="1" applyFill="1" applyBorder="1" applyAlignment="1" applyProtection="1">
      <alignment horizontal="center"/>
      <protection locked="0"/>
    </xf>
    <xf numFmtId="3" fontId="10" fillId="0" borderId="24" xfId="0" applyNumberFormat="1" applyFont="1" applyFill="1" applyBorder="1" applyAlignment="1" applyProtection="1">
      <alignment horizontal="center"/>
      <protection locked="0"/>
    </xf>
    <xf numFmtId="3" fontId="10" fillId="0" borderId="27" xfId="0" applyNumberFormat="1" applyFont="1" applyFill="1" applyBorder="1" applyAlignment="1" applyProtection="1">
      <alignment horizontal="center"/>
      <protection locked="0"/>
    </xf>
    <xf numFmtId="3" fontId="10" fillId="0" borderId="31" xfId="0" applyNumberFormat="1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/>
      <protection locked="0"/>
    </xf>
    <xf numFmtId="3" fontId="11" fillId="0" borderId="14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/>
      <protection locked="0"/>
    </xf>
    <xf numFmtId="3" fontId="10" fillId="0" borderId="16" xfId="0" applyNumberFormat="1" applyFont="1" applyFill="1" applyBorder="1" applyAlignment="1" applyProtection="1">
      <alignment horizontal="center"/>
      <protection locked="0"/>
    </xf>
    <xf numFmtId="3" fontId="10" fillId="0" borderId="34" xfId="0" applyNumberFormat="1" applyFont="1" applyFill="1" applyBorder="1" applyAlignment="1" applyProtection="1">
      <alignment horizontal="center"/>
      <protection locked="0"/>
    </xf>
    <xf numFmtId="3" fontId="10" fillId="0" borderId="15" xfId="0" applyNumberFormat="1" applyFont="1" applyFill="1" applyBorder="1" applyAlignment="1" applyProtection="1">
      <alignment horizontal="center"/>
      <protection locked="0"/>
    </xf>
    <xf numFmtId="3" fontId="10" fillId="0" borderId="32" xfId="0" applyNumberFormat="1" applyFont="1" applyFill="1" applyBorder="1" applyAlignment="1" applyProtection="1">
      <alignment horizontal="center"/>
      <protection locked="0"/>
    </xf>
    <xf numFmtId="3" fontId="10" fillId="0" borderId="17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3" fontId="7" fillId="0" borderId="18" xfId="0" applyNumberFormat="1" applyFont="1" applyFill="1" applyBorder="1" applyAlignment="1" applyProtection="1">
      <alignment horizontal="right"/>
      <protection/>
    </xf>
    <xf numFmtId="3" fontId="7" fillId="0" borderId="19" xfId="0" applyNumberFormat="1" applyFont="1" applyFill="1" applyBorder="1" applyAlignment="1" applyProtection="1">
      <alignment horizontal="right"/>
      <protection locked="0"/>
    </xf>
    <xf numFmtId="3" fontId="7" fillId="0" borderId="3" xfId="0" applyNumberFormat="1" applyFont="1" applyFill="1" applyBorder="1" applyAlignment="1" applyProtection="1">
      <alignment horizontal="right"/>
      <protection locked="0"/>
    </xf>
    <xf numFmtId="3" fontId="7" fillId="0" borderId="1" xfId="0" applyNumberFormat="1" applyFont="1" applyFill="1" applyBorder="1" applyAlignment="1">
      <alignment horizontal="right" wrapText="1"/>
    </xf>
    <xf numFmtId="3" fontId="7" fillId="0" borderId="21" xfId="0" applyNumberFormat="1" applyFont="1" applyFill="1" applyBorder="1" applyAlignment="1" applyProtection="1">
      <alignment horizontal="right"/>
      <protection locked="0"/>
    </xf>
    <xf numFmtId="3" fontId="7" fillId="0" borderId="1" xfId="0" applyNumberFormat="1" applyFont="1" applyFill="1" applyBorder="1" applyAlignment="1" applyProtection="1">
      <alignment horizontal="right"/>
      <protection locked="0"/>
    </xf>
    <xf numFmtId="3" fontId="7" fillId="0" borderId="5" xfId="0" applyNumberFormat="1" applyFont="1" applyFill="1" applyBorder="1" applyAlignment="1" applyProtection="1">
      <alignment horizontal="right"/>
      <protection locked="0"/>
    </xf>
    <xf numFmtId="3" fontId="7" fillId="0" borderId="10" xfId="0" applyNumberFormat="1" applyFont="1" applyFill="1" applyBorder="1" applyAlignment="1" applyProtection="1">
      <alignment horizontal="right"/>
      <protection/>
    </xf>
    <xf numFmtId="0" fontId="13" fillId="0" borderId="20" xfId="0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right"/>
      <protection/>
    </xf>
    <xf numFmtId="3" fontId="7" fillId="0" borderId="4" xfId="0" applyNumberFormat="1" applyFont="1" applyFill="1" applyBorder="1" applyAlignment="1" applyProtection="1">
      <alignment horizontal="right"/>
      <protection locked="0"/>
    </xf>
    <xf numFmtId="3" fontId="7" fillId="0" borderId="48" xfId="0" applyNumberFormat="1" applyFont="1" applyFill="1" applyBorder="1" applyAlignment="1" applyProtection="1">
      <alignment horizontal="right"/>
      <protection locked="0"/>
    </xf>
    <xf numFmtId="3" fontId="7" fillId="0" borderId="49" xfId="0" applyNumberFormat="1" applyFont="1" applyFill="1" applyBorder="1" applyAlignment="1" applyProtection="1">
      <alignment horizontal="right"/>
      <protection locked="0"/>
    </xf>
    <xf numFmtId="3" fontId="7" fillId="0" borderId="50" xfId="0" applyNumberFormat="1" applyFont="1" applyFill="1" applyBorder="1" applyAlignment="1" applyProtection="1">
      <alignment horizontal="right"/>
      <protection locked="0"/>
    </xf>
    <xf numFmtId="0" fontId="14" fillId="0" borderId="9" xfId="0" applyFont="1" applyFill="1" applyBorder="1" applyAlignment="1" applyProtection="1">
      <alignment horizontal="center"/>
      <protection locked="0"/>
    </xf>
    <xf numFmtId="0" fontId="20" fillId="0" borderId="19" xfId="0" applyFont="1" applyFill="1" applyBorder="1" applyAlignment="1" applyProtection="1">
      <alignment horizontal="left"/>
      <protection locked="0"/>
    </xf>
    <xf numFmtId="3" fontId="7" fillId="0" borderId="30" xfId="0" applyNumberFormat="1" applyFont="1" applyFill="1" applyBorder="1" applyAlignment="1" applyProtection="1">
      <alignment horizontal="right"/>
      <protection/>
    </xf>
    <xf numFmtId="3" fontId="7" fillId="0" borderId="5" xfId="0" applyNumberFormat="1" applyFont="1" applyFill="1" applyBorder="1" applyAlignment="1" applyProtection="1">
      <alignment horizontal="right"/>
      <protection/>
    </xf>
    <xf numFmtId="3" fontId="7" fillId="0" borderId="3" xfId="0" applyNumberFormat="1" applyFont="1" applyFill="1" applyBorder="1" applyAlignment="1" applyProtection="1">
      <alignment horizontal="right"/>
      <protection/>
    </xf>
    <xf numFmtId="0" fontId="14" fillId="0" borderId="46" xfId="0" applyFont="1" applyFill="1" applyBorder="1" applyAlignment="1" applyProtection="1">
      <alignment horizontal="center"/>
      <protection locked="0"/>
    </xf>
    <xf numFmtId="0" fontId="5" fillId="0" borderId="51" xfId="0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Alignment="1" applyProtection="1">
      <alignment/>
      <protection locked="0"/>
    </xf>
    <xf numFmtId="4" fontId="7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5" fillId="0" borderId="8" xfId="0" applyFont="1" applyFill="1" applyBorder="1" applyAlignment="1" applyProtection="1">
      <alignment/>
      <protection locked="0"/>
    </xf>
    <xf numFmtId="0" fontId="0" fillId="0" borderId="9" xfId="0" applyFill="1" applyBorder="1" applyAlignment="1">
      <alignment/>
    </xf>
    <xf numFmtId="0" fontId="0" fillId="0" borderId="52" xfId="0" applyFill="1" applyBorder="1" applyAlignment="1">
      <alignment/>
    </xf>
    <xf numFmtId="3" fontId="10" fillId="0" borderId="28" xfId="0" applyNumberFormat="1" applyFont="1" applyFill="1" applyBorder="1" applyAlignment="1" applyProtection="1">
      <alignment horizontal="center"/>
      <protection locked="0"/>
    </xf>
    <xf numFmtId="3" fontId="10" fillId="0" borderId="9" xfId="0" applyNumberFormat="1" applyFont="1" applyFill="1" applyBorder="1" applyAlignment="1" applyProtection="1">
      <alignment horizontal="center"/>
      <protection locked="0"/>
    </xf>
    <xf numFmtId="3" fontId="10" fillId="0" borderId="53" xfId="0" applyNumberFormat="1" applyFont="1" applyFill="1" applyBorder="1" applyAlignment="1" applyProtection="1">
      <alignment horizontal="center"/>
      <protection locked="0"/>
    </xf>
    <xf numFmtId="3" fontId="10" fillId="0" borderId="52" xfId="0" applyNumberFormat="1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/>
      <protection locked="0"/>
    </xf>
    <xf numFmtId="3" fontId="10" fillId="0" borderId="14" xfId="0" applyNumberFormat="1" applyFont="1" applyFill="1" applyBorder="1" applyAlignment="1" applyProtection="1">
      <alignment horizontal="center"/>
      <protection locked="0"/>
    </xf>
    <xf numFmtId="3" fontId="10" fillId="0" borderId="33" xfId="0" applyNumberFormat="1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left"/>
      <protection locked="0"/>
    </xf>
    <xf numFmtId="3" fontId="7" fillId="0" borderId="37" xfId="0" applyNumberFormat="1" applyFont="1" applyFill="1" applyBorder="1" applyAlignment="1" applyProtection="1">
      <alignment horizontal="right"/>
      <protection/>
    </xf>
    <xf numFmtId="3" fontId="7" fillId="0" borderId="39" xfId="0" applyNumberFormat="1" applyFont="1" applyFill="1" applyBorder="1" applyAlignment="1" applyProtection="1">
      <alignment horizontal="right"/>
      <protection locked="0"/>
    </xf>
    <xf numFmtId="3" fontId="7" fillId="0" borderId="40" xfId="0" applyNumberFormat="1" applyFont="1" applyFill="1" applyBorder="1" applyAlignment="1" applyProtection="1">
      <alignment horizontal="right"/>
      <protection locked="0"/>
    </xf>
    <xf numFmtId="49" fontId="7" fillId="0" borderId="54" xfId="0" applyNumberFormat="1" applyFont="1" applyFill="1" applyBorder="1" applyAlignment="1">
      <alignment horizontal="right" wrapText="1"/>
    </xf>
    <xf numFmtId="3" fontId="7" fillId="0" borderId="49" xfId="0" applyNumberFormat="1" applyFont="1" applyFill="1" applyBorder="1" applyAlignment="1" applyProtection="1">
      <alignment horizontal="right"/>
      <protection/>
    </xf>
    <xf numFmtId="3" fontId="7" fillId="0" borderId="35" xfId="0" applyNumberFormat="1" applyFont="1" applyFill="1" applyBorder="1" applyAlignment="1" applyProtection="1">
      <alignment horizontal="righ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3" fontId="5" fillId="0" borderId="49" xfId="0" applyNumberFormat="1" applyFont="1" applyFill="1" applyBorder="1" applyAlignment="1" applyProtection="1">
      <alignment horizontal="right"/>
      <protection locked="0"/>
    </xf>
    <xf numFmtId="3" fontId="7" fillId="0" borderId="19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 applyProtection="1">
      <alignment horizontal="right"/>
      <protection/>
    </xf>
    <xf numFmtId="49" fontId="7" fillId="0" borderId="19" xfId="0" applyNumberFormat="1" applyFont="1" applyFill="1" applyBorder="1" applyAlignment="1">
      <alignment horizontal="right" wrapText="1"/>
    </xf>
    <xf numFmtId="3" fontId="7" fillId="0" borderId="20" xfId="0" applyNumberFormat="1" applyFont="1" applyFill="1" applyBorder="1" applyAlignment="1" applyProtection="1">
      <alignment horizontal="right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52" xfId="0" applyNumberFormat="1" applyFont="1" applyFill="1" applyBorder="1" applyAlignment="1" applyProtection="1">
      <alignment horizontal="right"/>
      <protection locked="0"/>
    </xf>
    <xf numFmtId="0" fontId="6" fillId="0" borderId="19" xfId="0" applyFont="1" applyFill="1" applyBorder="1" applyAlignment="1" applyProtection="1">
      <alignment horizontal="left"/>
      <protection locked="0"/>
    </xf>
    <xf numFmtId="0" fontId="21" fillId="0" borderId="46" xfId="0" applyFont="1" applyFill="1" applyBorder="1" applyAlignment="1">
      <alignment horizontal="center"/>
    </xf>
    <xf numFmtId="3" fontId="21" fillId="0" borderId="55" xfId="0" applyNumberFormat="1" applyFont="1" applyFill="1" applyBorder="1" applyAlignment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3" fontId="5" fillId="0" borderId="16" xfId="0" applyNumberFormat="1" applyFont="1" applyFill="1" applyBorder="1" applyAlignment="1" applyProtection="1">
      <alignment horizontal="center"/>
      <protection locked="0"/>
    </xf>
    <xf numFmtId="3" fontId="5" fillId="0" borderId="33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3" fontId="10" fillId="0" borderId="7" xfId="0" applyNumberFormat="1" applyFont="1" applyFill="1" applyBorder="1" applyAlignment="1" applyProtection="1">
      <alignment horizontal="center"/>
      <protection locked="0"/>
    </xf>
    <xf numFmtId="3" fontId="10" fillId="0" borderId="56" xfId="0" applyNumberFormat="1" applyFont="1" applyFill="1" applyBorder="1" applyAlignment="1" applyProtection="1">
      <alignment horizontal="center"/>
      <protection locked="0"/>
    </xf>
    <xf numFmtId="3" fontId="10" fillId="0" borderId="57" xfId="0" applyNumberFormat="1" applyFont="1" applyFill="1" applyBorder="1" applyAlignment="1" applyProtection="1">
      <alignment horizontal="center"/>
      <protection locked="0"/>
    </xf>
    <xf numFmtId="3" fontId="10" fillId="0" borderId="58" xfId="0" applyNumberFormat="1" applyFont="1" applyFill="1" applyBorder="1" applyAlignment="1" applyProtection="1">
      <alignment horizontal="center"/>
      <protection locked="0"/>
    </xf>
    <xf numFmtId="3" fontId="10" fillId="0" borderId="59" xfId="0" applyNumberFormat="1" applyFont="1" applyFill="1" applyBorder="1" applyAlignment="1" applyProtection="1">
      <alignment horizontal="center"/>
      <protection locked="0"/>
    </xf>
    <xf numFmtId="1" fontId="10" fillId="0" borderId="57" xfId="0" applyNumberFormat="1" applyFont="1" applyFill="1" applyBorder="1" applyAlignment="1" applyProtection="1">
      <alignment horizontal="center"/>
      <protection locked="0"/>
    </xf>
    <xf numFmtId="1" fontId="10" fillId="0" borderId="58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3" fontId="11" fillId="0" borderId="57" xfId="0" applyNumberFormat="1" applyFont="1" applyFill="1" applyBorder="1" applyAlignment="1" applyProtection="1">
      <alignment horizontal="left"/>
      <protection locked="0"/>
    </xf>
    <xf numFmtId="3" fontId="11" fillId="0" borderId="59" xfId="0" applyNumberFormat="1" applyFont="1" applyFill="1" applyBorder="1" applyAlignment="1" applyProtection="1">
      <alignment horizontal="left"/>
      <protection locked="0"/>
    </xf>
    <xf numFmtId="3" fontId="11" fillId="0" borderId="58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workbookViewId="0" topLeftCell="A1">
      <selection activeCell="L1" sqref="L1:M1"/>
    </sheetView>
  </sheetViews>
  <sheetFormatPr defaultColWidth="9.00390625" defaultRowHeight="12.75"/>
  <cols>
    <col min="1" max="1" width="36.00390625" style="55" customWidth="1"/>
    <col min="2" max="2" width="11.75390625" style="55" customWidth="1"/>
    <col min="3" max="4" width="11.25390625" style="55" customWidth="1"/>
    <col min="5" max="5" width="11.375" style="55" bestFit="1" customWidth="1"/>
    <col min="6" max="6" width="12.125" style="55" customWidth="1"/>
    <col min="7" max="7" width="11.875" style="55" customWidth="1"/>
    <col min="8" max="9" width="11.375" style="55" customWidth="1"/>
    <col min="10" max="12" width="11.25390625" style="55" customWidth="1"/>
    <col min="13" max="13" width="12.875" style="55" customWidth="1"/>
    <col min="14" max="16384" width="9.125" style="55" customWidth="1"/>
  </cols>
  <sheetData>
    <row r="1" spans="1:14" ht="14.25" customHeight="1">
      <c r="A1" s="51"/>
      <c r="B1" s="52"/>
      <c r="C1" s="53"/>
      <c r="D1" s="53"/>
      <c r="E1" s="53"/>
      <c r="F1" s="54"/>
      <c r="G1" s="52"/>
      <c r="H1" s="52"/>
      <c r="I1" s="53"/>
      <c r="J1" s="53"/>
      <c r="K1" s="53"/>
      <c r="L1" s="179" t="s">
        <v>74</v>
      </c>
      <c r="M1" s="179"/>
      <c r="N1" s="53"/>
    </row>
    <row r="2" spans="1:14" ht="15.75">
      <c r="A2" s="56"/>
      <c r="B2" s="52"/>
      <c r="C2" s="53"/>
      <c r="D2" s="53"/>
      <c r="E2" s="53"/>
      <c r="F2" s="54"/>
      <c r="G2" s="52"/>
      <c r="H2" s="52"/>
      <c r="I2" s="53"/>
      <c r="J2" s="53"/>
      <c r="K2" s="57"/>
      <c r="L2" s="179" t="s">
        <v>46</v>
      </c>
      <c r="M2" s="179"/>
      <c r="N2" s="53"/>
    </row>
    <row r="3" spans="1:13" ht="15.75">
      <c r="A3" s="188" t="s">
        <v>73</v>
      </c>
      <c r="B3" s="188"/>
      <c r="C3" s="188"/>
      <c r="D3" s="188"/>
      <c r="E3" s="188"/>
      <c r="F3" s="188"/>
      <c r="G3" s="188"/>
      <c r="H3" s="188"/>
      <c r="I3" s="188"/>
      <c r="J3" s="188"/>
      <c r="K3" s="57"/>
      <c r="L3" s="53"/>
      <c r="M3" s="58"/>
    </row>
    <row r="4" spans="1:13" ht="10.5" customHeight="1">
      <c r="A4" s="56"/>
      <c r="B4" s="52"/>
      <c r="C4" s="53"/>
      <c r="D4" s="53"/>
      <c r="E4" s="53"/>
      <c r="F4" s="54"/>
      <c r="G4" s="52"/>
      <c r="H4" s="52"/>
      <c r="I4" s="53"/>
      <c r="J4" s="53"/>
      <c r="K4" s="57"/>
      <c r="L4" s="53"/>
      <c r="M4" s="58"/>
    </row>
    <row r="5" spans="1:13" ht="15.75">
      <c r="A5" s="59" t="s">
        <v>72</v>
      </c>
      <c r="K5" s="57"/>
      <c r="L5" s="53"/>
      <c r="M5" s="58"/>
    </row>
    <row r="6" spans="1:13" ht="13.5" thickBot="1">
      <c r="A6" s="56"/>
      <c r="B6" s="52"/>
      <c r="C6" s="53"/>
      <c r="D6" s="53"/>
      <c r="E6" s="53"/>
      <c r="F6" s="54"/>
      <c r="G6" s="52"/>
      <c r="H6" s="52"/>
      <c r="I6" s="53"/>
      <c r="J6" s="60" t="s">
        <v>0</v>
      </c>
      <c r="K6" s="53"/>
      <c r="L6" s="53"/>
      <c r="M6" s="58"/>
    </row>
    <row r="7" spans="1:28" ht="15.75">
      <c r="A7" s="9" t="s">
        <v>1</v>
      </c>
      <c r="B7" s="10" t="s">
        <v>2</v>
      </c>
      <c r="C7" s="189" t="s">
        <v>3</v>
      </c>
      <c r="D7" s="190"/>
      <c r="E7" s="10" t="s">
        <v>4</v>
      </c>
      <c r="F7" s="189" t="s">
        <v>3</v>
      </c>
      <c r="G7" s="191"/>
      <c r="H7" s="183" t="s">
        <v>48</v>
      </c>
      <c r="I7" s="184"/>
      <c r="J7" s="185"/>
      <c r="K7" s="61"/>
      <c r="L7" s="62"/>
      <c r="M7" s="63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11"/>
      <c r="B8" s="12" t="s">
        <v>5</v>
      </c>
      <c r="C8" s="13" t="s">
        <v>6</v>
      </c>
      <c r="D8" s="14" t="s">
        <v>7</v>
      </c>
      <c r="E8" s="12" t="s">
        <v>5</v>
      </c>
      <c r="F8" s="13" t="s">
        <v>6</v>
      </c>
      <c r="G8" s="14" t="s">
        <v>47</v>
      </c>
      <c r="H8" s="15" t="s">
        <v>8</v>
      </c>
      <c r="I8" s="16" t="s">
        <v>6</v>
      </c>
      <c r="J8" s="12" t="s">
        <v>5</v>
      </c>
      <c r="K8" s="61"/>
      <c r="L8" s="62"/>
      <c r="M8" s="63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6.5" thickBot="1">
      <c r="A9" s="11"/>
      <c r="B9" s="17"/>
      <c r="C9" s="18" t="s">
        <v>9</v>
      </c>
      <c r="D9" s="19" t="s">
        <v>10</v>
      </c>
      <c r="E9" s="17"/>
      <c r="F9" s="18" t="s">
        <v>9</v>
      </c>
      <c r="G9" s="19" t="s">
        <v>11</v>
      </c>
      <c r="H9" s="20" t="s">
        <v>9</v>
      </c>
      <c r="I9" s="21" t="s">
        <v>40</v>
      </c>
      <c r="J9" s="22"/>
      <c r="K9" s="62"/>
      <c r="L9" s="62"/>
      <c r="M9" s="63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5" t="s">
        <v>59</v>
      </c>
      <c r="B10" s="66">
        <v>38102.22</v>
      </c>
      <c r="C10" s="67">
        <v>149.8</v>
      </c>
      <c r="D10" s="68">
        <v>28359.28</v>
      </c>
      <c r="E10" s="69">
        <v>37782.34</v>
      </c>
      <c r="F10" s="70">
        <v>149.8</v>
      </c>
      <c r="G10" s="71">
        <v>17223</v>
      </c>
      <c r="H10" s="72">
        <v>-1105.65</v>
      </c>
      <c r="I10" s="73">
        <v>1106</v>
      </c>
      <c r="J10" s="74">
        <f aca="true" t="shared" si="0" ref="J10:J20">SUM(H10:I10)</f>
        <v>0.34999999999990905</v>
      </c>
      <c r="K10" s="61"/>
      <c r="L10" s="62"/>
      <c r="M10" s="63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75" t="s">
        <v>12</v>
      </c>
      <c r="B11" s="76">
        <v>22788</v>
      </c>
      <c r="C11" s="77">
        <v>18.316</v>
      </c>
      <c r="D11" s="78">
        <v>21344</v>
      </c>
      <c r="E11" s="79">
        <v>22409</v>
      </c>
      <c r="F11" s="77">
        <v>17.56</v>
      </c>
      <c r="G11" s="78">
        <v>9019</v>
      </c>
      <c r="H11" s="77">
        <f>(B11-C11)-(E11-F11)</f>
        <v>378.2440000000024</v>
      </c>
      <c r="I11" s="80">
        <f aca="true" t="shared" si="1" ref="I11:I19">C11-F11</f>
        <v>0.7560000000000002</v>
      </c>
      <c r="J11" s="81">
        <f t="shared" si="0"/>
        <v>379.0000000000024</v>
      </c>
      <c r="K11" s="61"/>
      <c r="L11" s="62"/>
      <c r="M11" s="63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75" t="s">
        <v>13</v>
      </c>
      <c r="B12" s="76">
        <v>8519.59</v>
      </c>
      <c r="C12" s="77">
        <v>20.33</v>
      </c>
      <c r="D12" s="78">
        <v>7831</v>
      </c>
      <c r="E12" s="79">
        <v>8494.923</v>
      </c>
      <c r="F12" s="77">
        <v>17.282</v>
      </c>
      <c r="G12" s="78">
        <v>3682</v>
      </c>
      <c r="H12" s="77">
        <f>(B12-C12)-(E12-F12)</f>
        <v>21.618999999998778</v>
      </c>
      <c r="I12" s="80">
        <f t="shared" si="1"/>
        <v>3.0479999999999983</v>
      </c>
      <c r="J12" s="76">
        <f t="shared" si="0"/>
        <v>24.666999999998776</v>
      </c>
      <c r="K12" s="61"/>
      <c r="L12" s="62"/>
      <c r="M12" s="63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75" t="s">
        <v>14</v>
      </c>
      <c r="B13" s="76">
        <v>9010.712</v>
      </c>
      <c r="C13" s="77">
        <v>9.277</v>
      </c>
      <c r="D13" s="78">
        <v>8679</v>
      </c>
      <c r="E13" s="79">
        <v>8998.13</v>
      </c>
      <c r="F13" s="77">
        <v>4.125</v>
      </c>
      <c r="G13" s="78">
        <v>3716</v>
      </c>
      <c r="H13" s="77">
        <f>(B13-C13)-(E13-F13)</f>
        <v>7.430000000000291</v>
      </c>
      <c r="I13" s="80">
        <f t="shared" si="1"/>
        <v>5.151999999999999</v>
      </c>
      <c r="J13" s="66">
        <f t="shared" si="0"/>
        <v>12.58200000000029</v>
      </c>
      <c r="K13" s="61"/>
      <c r="L13" s="62"/>
      <c r="M13" s="63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75" t="s">
        <v>15</v>
      </c>
      <c r="B14" s="76">
        <v>5257.834</v>
      </c>
      <c r="C14" s="77">
        <v>0</v>
      </c>
      <c r="D14" s="78">
        <v>5257.834</v>
      </c>
      <c r="E14" s="79">
        <v>5297.205</v>
      </c>
      <c r="F14" s="77">
        <v>0</v>
      </c>
      <c r="G14" s="78">
        <v>2337</v>
      </c>
      <c r="H14" s="77">
        <v>0</v>
      </c>
      <c r="I14" s="80">
        <f t="shared" si="1"/>
        <v>0</v>
      </c>
      <c r="J14" s="76">
        <f t="shared" si="0"/>
        <v>0</v>
      </c>
      <c r="K14" s="61"/>
      <c r="L14" s="62"/>
      <c r="M14" s="63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75" t="s">
        <v>62</v>
      </c>
      <c r="B15" s="76">
        <v>5173.574</v>
      </c>
      <c r="C15" s="77">
        <v>0</v>
      </c>
      <c r="D15" s="78">
        <v>4502</v>
      </c>
      <c r="E15" s="79">
        <v>5153.28</v>
      </c>
      <c r="F15" s="77">
        <v>0</v>
      </c>
      <c r="G15" s="78">
        <v>2467</v>
      </c>
      <c r="H15" s="77">
        <f>B15-E15</f>
        <v>20.29399999999987</v>
      </c>
      <c r="I15" s="80">
        <f t="shared" si="1"/>
        <v>0</v>
      </c>
      <c r="J15" s="76">
        <f t="shared" si="0"/>
        <v>20.29399999999987</v>
      </c>
      <c r="K15" s="61"/>
      <c r="L15" s="62"/>
      <c r="M15" s="63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75" t="s">
        <v>63</v>
      </c>
      <c r="B16" s="76">
        <v>21113.54</v>
      </c>
      <c r="C16" s="77">
        <v>1150.431</v>
      </c>
      <c r="D16" s="78">
        <v>19963.112</v>
      </c>
      <c r="E16" s="79">
        <v>21093.92</v>
      </c>
      <c r="F16" s="77">
        <v>457.089</v>
      </c>
      <c r="G16" s="78">
        <v>9843</v>
      </c>
      <c r="H16" s="77">
        <f>(B16-C16)-(E16-F16)</f>
        <v>-673.7219999999979</v>
      </c>
      <c r="I16" s="80">
        <f t="shared" si="1"/>
        <v>693.3420000000001</v>
      </c>
      <c r="J16" s="76">
        <f t="shared" si="0"/>
        <v>19.620000000002165</v>
      </c>
      <c r="K16" s="61"/>
      <c r="L16" s="62"/>
      <c r="M16" s="63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75" t="s">
        <v>60</v>
      </c>
      <c r="B17" s="76">
        <v>17397.602</v>
      </c>
      <c r="C17" s="77">
        <v>0</v>
      </c>
      <c r="D17" s="78">
        <v>16849.533</v>
      </c>
      <c r="E17" s="79">
        <v>17281.737</v>
      </c>
      <c r="F17" s="77">
        <v>0</v>
      </c>
      <c r="G17" s="78">
        <v>7937</v>
      </c>
      <c r="H17" s="77">
        <f>(B17-C17)-(E17-F17)</f>
        <v>115.86499999999796</v>
      </c>
      <c r="I17" s="80">
        <f t="shared" si="1"/>
        <v>0</v>
      </c>
      <c r="J17" s="76">
        <f t="shared" si="0"/>
        <v>115.86499999999796</v>
      </c>
      <c r="K17" s="61"/>
      <c r="L17" s="62"/>
      <c r="M17" s="63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75" t="s">
        <v>61</v>
      </c>
      <c r="B18" s="76">
        <v>5437.12</v>
      </c>
      <c r="C18" s="77">
        <v>0</v>
      </c>
      <c r="D18" s="78">
        <v>5247.16</v>
      </c>
      <c r="E18" s="79">
        <v>5393.267</v>
      </c>
      <c r="F18" s="77">
        <v>0</v>
      </c>
      <c r="G18" s="78">
        <v>2756</v>
      </c>
      <c r="H18" s="77">
        <v>43.853</v>
      </c>
      <c r="I18" s="80">
        <f t="shared" si="1"/>
        <v>0</v>
      </c>
      <c r="J18" s="76">
        <f t="shared" si="0"/>
        <v>43.853</v>
      </c>
      <c r="K18" s="61"/>
      <c r="L18" s="62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82" t="s">
        <v>55</v>
      </c>
      <c r="B19" s="81">
        <v>3169.278</v>
      </c>
      <c r="C19" s="83">
        <v>0</v>
      </c>
      <c r="D19" s="84">
        <v>1710</v>
      </c>
      <c r="E19" s="81">
        <v>3169.278</v>
      </c>
      <c r="F19" s="83">
        <v>0</v>
      </c>
      <c r="G19" s="84">
        <v>1635</v>
      </c>
      <c r="H19" s="83">
        <f>B19-E19</f>
        <v>0</v>
      </c>
      <c r="I19" s="85">
        <f t="shared" si="1"/>
        <v>0</v>
      </c>
      <c r="J19" s="81">
        <f t="shared" si="0"/>
        <v>0</v>
      </c>
      <c r="K19" s="62"/>
      <c r="L19" s="62"/>
      <c r="M19" s="63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6.5" thickBot="1">
      <c r="A20" s="86" t="s">
        <v>53</v>
      </c>
      <c r="B20" s="87">
        <v>9799.58</v>
      </c>
      <c r="C20" s="88">
        <v>250</v>
      </c>
      <c r="D20" s="89">
        <v>4410</v>
      </c>
      <c r="E20" s="87">
        <v>8713.363</v>
      </c>
      <c r="F20" s="88">
        <v>0</v>
      </c>
      <c r="G20" s="90">
        <v>1889</v>
      </c>
      <c r="H20" s="91">
        <v>836.217</v>
      </c>
      <c r="I20" s="92">
        <v>250</v>
      </c>
      <c r="J20" s="93">
        <f t="shared" si="0"/>
        <v>1086.217</v>
      </c>
      <c r="K20" s="62"/>
      <c r="L20" s="62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94" t="s">
        <v>41</v>
      </c>
      <c r="B21" s="95"/>
      <c r="C21" s="61"/>
      <c r="D21" s="61"/>
      <c r="E21" s="61"/>
      <c r="F21" s="61"/>
      <c r="G21" s="95"/>
      <c r="H21" s="95"/>
      <c r="I21" s="61"/>
      <c r="J21" s="61"/>
      <c r="K21" s="62"/>
      <c r="L21" s="62"/>
      <c r="M21" s="63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1.25" customHeight="1">
      <c r="A22" s="96"/>
      <c r="B22" s="95"/>
      <c r="C22" s="61"/>
      <c r="D22" s="61"/>
      <c r="E22" s="61"/>
      <c r="F22" s="61"/>
      <c r="G22" s="95"/>
      <c r="H22" s="95"/>
      <c r="I22" s="61"/>
      <c r="J22" s="61"/>
      <c r="K22" s="61"/>
      <c r="L22" s="62"/>
      <c r="M22" s="63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2.75">
      <c r="A23" s="180" t="s">
        <v>52</v>
      </c>
      <c r="B23" s="180"/>
      <c r="C23" s="180"/>
      <c r="D23" s="180"/>
      <c r="E23" s="180"/>
      <c r="F23" s="180"/>
      <c r="G23" s="180"/>
      <c r="H23" s="180"/>
      <c r="I23" s="180"/>
      <c r="J23" s="97"/>
      <c r="K23" s="97"/>
      <c r="L23" s="97"/>
      <c r="M23" s="98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6.5" thickBot="1">
      <c r="A24" s="1"/>
      <c r="B24" s="1"/>
      <c r="C24" s="1"/>
      <c r="D24" s="1"/>
      <c r="E24" s="1"/>
      <c r="F24" s="1"/>
      <c r="G24" s="1"/>
      <c r="H24" s="1"/>
      <c r="I24" s="1"/>
      <c r="J24" s="97"/>
      <c r="K24" s="97"/>
      <c r="L24" s="97"/>
      <c r="M24" s="99" t="s">
        <v>17</v>
      </c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2.75">
      <c r="A25" s="100"/>
      <c r="B25" s="10" t="s">
        <v>49</v>
      </c>
      <c r="C25" s="181" t="s">
        <v>18</v>
      </c>
      <c r="D25" s="182"/>
      <c r="E25" s="183" t="s">
        <v>19</v>
      </c>
      <c r="F25" s="184"/>
      <c r="G25" s="185"/>
      <c r="H25" s="186" t="s">
        <v>20</v>
      </c>
      <c r="I25" s="187"/>
      <c r="J25" s="187"/>
      <c r="K25" s="187"/>
      <c r="L25" s="187"/>
      <c r="M25" s="176" t="s">
        <v>21</v>
      </c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2.75">
      <c r="A26" s="101" t="s">
        <v>70</v>
      </c>
      <c r="B26" s="12" t="s">
        <v>50</v>
      </c>
      <c r="C26" s="102" t="s">
        <v>22</v>
      </c>
      <c r="D26" s="103" t="s">
        <v>6</v>
      </c>
      <c r="E26" s="104" t="s">
        <v>23</v>
      </c>
      <c r="F26" s="105" t="s">
        <v>24</v>
      </c>
      <c r="G26" s="103" t="s">
        <v>25</v>
      </c>
      <c r="H26" s="106" t="s">
        <v>26</v>
      </c>
      <c r="I26" s="104" t="s">
        <v>27</v>
      </c>
      <c r="J26" s="105" t="s">
        <v>24</v>
      </c>
      <c r="K26" s="107" t="s">
        <v>28</v>
      </c>
      <c r="L26" s="107" t="s">
        <v>29</v>
      </c>
      <c r="M26" s="177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3.5" thickBot="1">
      <c r="A27" s="108"/>
      <c r="B27" s="17" t="s">
        <v>30</v>
      </c>
      <c r="C27" s="109"/>
      <c r="D27" s="110"/>
      <c r="E27" s="111" t="s">
        <v>31</v>
      </c>
      <c r="F27" s="112" t="s">
        <v>32</v>
      </c>
      <c r="G27" s="113" t="s">
        <v>24</v>
      </c>
      <c r="H27" s="114" t="s">
        <v>33</v>
      </c>
      <c r="I27" s="111" t="s">
        <v>32</v>
      </c>
      <c r="J27" s="112" t="s">
        <v>25</v>
      </c>
      <c r="K27" s="115" t="s">
        <v>24</v>
      </c>
      <c r="L27" s="115"/>
      <c r="M27" s="178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2.75">
      <c r="A28" s="116" t="s">
        <v>59</v>
      </c>
      <c r="B28" s="117">
        <f>SUM(C28:D28)</f>
        <v>0.15999999991618097</v>
      </c>
      <c r="C28" s="118">
        <v>-1105650.84</v>
      </c>
      <c r="D28" s="119">
        <v>1105651</v>
      </c>
      <c r="E28" s="120" t="s">
        <v>34</v>
      </c>
      <c r="F28" s="121">
        <f>B28*0.2</f>
        <v>0.031999999983236195</v>
      </c>
      <c r="G28" s="117">
        <f>B28-F28</f>
        <v>0.12799999993294478</v>
      </c>
      <c r="H28" s="122">
        <v>0</v>
      </c>
      <c r="I28" s="123">
        <v>1153330.6</v>
      </c>
      <c r="J28" s="123">
        <v>1984760.27</v>
      </c>
      <c r="K28" s="123">
        <v>2932866.68</v>
      </c>
      <c r="L28" s="121">
        <v>257441.76</v>
      </c>
      <c r="M28" s="124">
        <f>SUM(H28+E28)</f>
        <v>0</v>
      </c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2.75">
      <c r="A29" s="125" t="s">
        <v>35</v>
      </c>
      <c r="B29" s="23">
        <f aca="true" t="shared" si="2" ref="B29:M29">SUM(B28)</f>
        <v>0.15999999991618097</v>
      </c>
      <c r="C29" s="24">
        <f t="shared" si="2"/>
        <v>-1105650.84</v>
      </c>
      <c r="D29" s="4">
        <f t="shared" si="2"/>
        <v>1105651</v>
      </c>
      <c r="E29" s="5">
        <f t="shared" si="2"/>
        <v>0</v>
      </c>
      <c r="F29" s="4">
        <f t="shared" si="2"/>
        <v>0.031999999983236195</v>
      </c>
      <c r="G29" s="23">
        <f t="shared" si="2"/>
        <v>0.12799999993294478</v>
      </c>
      <c r="H29" s="5">
        <f t="shared" si="2"/>
        <v>0</v>
      </c>
      <c r="I29" s="33">
        <f t="shared" si="2"/>
        <v>1153330.6</v>
      </c>
      <c r="J29" s="5">
        <f t="shared" si="2"/>
        <v>1984760.27</v>
      </c>
      <c r="K29" s="33">
        <f t="shared" si="2"/>
        <v>2932866.68</v>
      </c>
      <c r="L29" s="5">
        <f t="shared" si="2"/>
        <v>257441.76</v>
      </c>
      <c r="M29" s="23">
        <f t="shared" si="2"/>
        <v>0</v>
      </c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2.75">
      <c r="A30" s="116" t="s">
        <v>12</v>
      </c>
      <c r="B30" s="117">
        <f>SUM(C30:D30)</f>
        <v>379100.77</v>
      </c>
      <c r="C30" s="118">
        <v>378488.77</v>
      </c>
      <c r="D30" s="119">
        <v>612</v>
      </c>
      <c r="E30" s="120">
        <v>0</v>
      </c>
      <c r="F30" s="121">
        <f>B30*0.2</f>
        <v>75820.15400000001</v>
      </c>
      <c r="G30" s="117">
        <f>SUM(B30-E30-F30)</f>
        <v>303280.61600000004</v>
      </c>
      <c r="H30" s="122">
        <v>0</v>
      </c>
      <c r="I30" s="123">
        <v>148907.23</v>
      </c>
      <c r="J30" s="123">
        <v>279771.87</v>
      </c>
      <c r="K30" s="123">
        <v>387404.67</v>
      </c>
      <c r="L30" s="121">
        <v>158549.92</v>
      </c>
      <c r="M30" s="124">
        <f>SUM(H30+E30)</f>
        <v>0</v>
      </c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2.75">
      <c r="A31" s="126" t="s">
        <v>36</v>
      </c>
      <c r="B31" s="23">
        <f aca="true" t="shared" si="3" ref="B31:M31">SUM(B30)</f>
        <v>379100.77</v>
      </c>
      <c r="C31" s="24">
        <f t="shared" si="3"/>
        <v>378488.77</v>
      </c>
      <c r="D31" s="4">
        <f t="shared" si="3"/>
        <v>612</v>
      </c>
      <c r="E31" s="127">
        <f t="shared" si="3"/>
        <v>0</v>
      </c>
      <c r="F31" s="5">
        <f t="shared" si="3"/>
        <v>75820.15400000001</v>
      </c>
      <c r="G31" s="23">
        <f t="shared" si="3"/>
        <v>303280.61600000004</v>
      </c>
      <c r="H31" s="5">
        <f t="shared" si="3"/>
        <v>0</v>
      </c>
      <c r="I31" s="26">
        <f t="shared" si="3"/>
        <v>148907.23</v>
      </c>
      <c r="J31" s="33">
        <f t="shared" si="3"/>
        <v>279771.87</v>
      </c>
      <c r="K31" s="127">
        <f t="shared" si="3"/>
        <v>387404.67</v>
      </c>
      <c r="L31" s="5">
        <f t="shared" si="3"/>
        <v>158549.92</v>
      </c>
      <c r="M31" s="23">
        <f t="shared" si="3"/>
        <v>0</v>
      </c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2.75">
      <c r="A32" s="116" t="s">
        <v>13</v>
      </c>
      <c r="B32" s="117">
        <v>24666.99</v>
      </c>
      <c r="C32" s="118">
        <v>21618.99</v>
      </c>
      <c r="D32" s="119">
        <v>3048</v>
      </c>
      <c r="E32" s="120" t="s">
        <v>34</v>
      </c>
      <c r="F32" s="121">
        <f>B32*0.2</f>
        <v>4933.398000000001</v>
      </c>
      <c r="G32" s="117">
        <f aca="true" t="shared" si="4" ref="G32:G38">SUM(B32-E32-F32)</f>
        <v>19733.592</v>
      </c>
      <c r="H32" s="122">
        <v>0</v>
      </c>
      <c r="I32" s="123">
        <v>142027.22</v>
      </c>
      <c r="J32" s="123">
        <v>45522.46</v>
      </c>
      <c r="K32" s="123">
        <v>59970.65</v>
      </c>
      <c r="L32" s="121">
        <v>83443.88</v>
      </c>
      <c r="M32" s="124">
        <f>SUM(H32+E32)</f>
        <v>0</v>
      </c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2.75">
      <c r="A33" s="116" t="s">
        <v>14</v>
      </c>
      <c r="B33" s="117">
        <f aca="true" t="shared" si="5" ref="B33:B38">SUM(C33:D33)</f>
        <v>12572.07</v>
      </c>
      <c r="C33" s="118">
        <v>7420.57</v>
      </c>
      <c r="D33" s="119">
        <v>5151.5</v>
      </c>
      <c r="E33" s="120" t="s">
        <v>34</v>
      </c>
      <c r="F33" s="121">
        <f aca="true" t="shared" si="6" ref="F33:F38">B33*0.2</f>
        <v>2514.414</v>
      </c>
      <c r="G33" s="117">
        <f t="shared" si="4"/>
        <v>10057.655999999999</v>
      </c>
      <c r="H33" s="122">
        <v>0</v>
      </c>
      <c r="I33" s="123">
        <v>174968.44</v>
      </c>
      <c r="J33" s="123">
        <v>147704.94</v>
      </c>
      <c r="K33" s="123">
        <v>930436.2</v>
      </c>
      <c r="L33" s="121">
        <v>100121.46</v>
      </c>
      <c r="M33" s="117">
        <f>SUM(H33+E33)</f>
        <v>0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2.75">
      <c r="A34" s="116" t="s">
        <v>15</v>
      </c>
      <c r="B34" s="117">
        <f t="shared" si="5"/>
        <v>0</v>
      </c>
      <c r="C34" s="118">
        <v>0</v>
      </c>
      <c r="D34" s="119">
        <v>0</v>
      </c>
      <c r="E34" s="120" t="s">
        <v>34</v>
      </c>
      <c r="F34" s="121">
        <v>0</v>
      </c>
      <c r="G34" s="117">
        <v>0</v>
      </c>
      <c r="H34" s="122">
        <v>0</v>
      </c>
      <c r="I34" s="123">
        <v>326032.11</v>
      </c>
      <c r="J34" s="123">
        <v>887889.49</v>
      </c>
      <c r="K34" s="123">
        <v>453751.7</v>
      </c>
      <c r="L34" s="121">
        <v>10548.13</v>
      </c>
      <c r="M34" s="124">
        <f>SUM(H34+E34)</f>
        <v>0</v>
      </c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2.75">
      <c r="A35" s="116" t="s">
        <v>58</v>
      </c>
      <c r="B35" s="117">
        <f t="shared" si="5"/>
        <v>20294.14</v>
      </c>
      <c r="C35" s="118">
        <v>20294.14</v>
      </c>
      <c r="D35" s="119">
        <v>0</v>
      </c>
      <c r="E35" s="128">
        <v>0</v>
      </c>
      <c r="F35" s="121">
        <f t="shared" si="6"/>
        <v>4058.828</v>
      </c>
      <c r="G35" s="117">
        <f t="shared" si="4"/>
        <v>16235.312</v>
      </c>
      <c r="H35" s="122">
        <v>0</v>
      </c>
      <c r="I35" s="123">
        <v>0.73</v>
      </c>
      <c r="J35" s="123">
        <v>177624.23</v>
      </c>
      <c r="K35" s="123">
        <v>219628.78</v>
      </c>
      <c r="L35" s="121">
        <v>16245.37</v>
      </c>
      <c r="M35" s="117">
        <f>SUM(H35-E35)</f>
        <v>0</v>
      </c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2.75">
      <c r="A36" s="116" t="s">
        <v>57</v>
      </c>
      <c r="B36" s="117">
        <f>SUM(C36:D36)</f>
        <v>19619.55999999994</v>
      </c>
      <c r="C36" s="118">
        <v>-673722.04</v>
      </c>
      <c r="D36" s="119">
        <v>693341.6</v>
      </c>
      <c r="E36" s="122">
        <v>0</v>
      </c>
      <c r="F36" s="121">
        <f t="shared" si="6"/>
        <v>3923.911999999988</v>
      </c>
      <c r="G36" s="117">
        <f t="shared" si="4"/>
        <v>15695.647999999952</v>
      </c>
      <c r="H36" s="129">
        <v>0</v>
      </c>
      <c r="I36" s="129">
        <v>361588.51</v>
      </c>
      <c r="J36" s="130">
        <v>811618.86</v>
      </c>
      <c r="K36" s="130">
        <v>1065441.7</v>
      </c>
      <c r="L36" s="131">
        <v>345648.65</v>
      </c>
      <c r="M36" s="124">
        <f>SUM(H36+E36)</f>
        <v>0</v>
      </c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2.75">
      <c r="A37" s="116" t="s">
        <v>64</v>
      </c>
      <c r="B37" s="117">
        <f t="shared" si="5"/>
        <v>115865.25</v>
      </c>
      <c r="C37" s="118">
        <v>115865.25</v>
      </c>
      <c r="D37" s="119">
        <v>0</v>
      </c>
      <c r="E37" s="122">
        <v>0</v>
      </c>
      <c r="F37" s="121">
        <f t="shared" si="6"/>
        <v>23173.050000000003</v>
      </c>
      <c r="G37" s="117">
        <f t="shared" si="4"/>
        <v>92692.2</v>
      </c>
      <c r="H37" s="122">
        <v>0</v>
      </c>
      <c r="I37" s="122">
        <v>72789.31</v>
      </c>
      <c r="J37" s="123">
        <v>312869.69</v>
      </c>
      <c r="K37" s="123">
        <v>59978.98</v>
      </c>
      <c r="L37" s="121">
        <v>19530.63</v>
      </c>
      <c r="M37" s="117">
        <f>SUM(H37+E37)</f>
        <v>0</v>
      </c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2.75">
      <c r="A38" s="116" t="s">
        <v>56</v>
      </c>
      <c r="B38" s="117">
        <f t="shared" si="5"/>
        <v>43853.16</v>
      </c>
      <c r="C38" s="118">
        <v>43853.16</v>
      </c>
      <c r="D38" s="119">
        <v>0</v>
      </c>
      <c r="E38" s="122">
        <v>0</v>
      </c>
      <c r="F38" s="121">
        <f t="shared" si="6"/>
        <v>8770.632000000001</v>
      </c>
      <c r="G38" s="117">
        <f t="shared" si="4"/>
        <v>35082.528000000006</v>
      </c>
      <c r="H38" s="122">
        <v>0</v>
      </c>
      <c r="I38" s="122">
        <v>46725</v>
      </c>
      <c r="J38" s="123">
        <v>95924.6</v>
      </c>
      <c r="K38" s="123">
        <v>221673.88</v>
      </c>
      <c r="L38" s="128">
        <v>59594.91</v>
      </c>
      <c r="M38" s="117">
        <f>SUM(H38+E38)</f>
        <v>0</v>
      </c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2.75">
      <c r="A39" s="126" t="s">
        <v>37</v>
      </c>
      <c r="B39" s="23">
        <f aca="true" t="shared" si="7" ref="B39:M39">SUM(B32:B38)</f>
        <v>236871.16999999995</v>
      </c>
      <c r="C39" s="24">
        <f t="shared" si="7"/>
        <v>-464669.93000000005</v>
      </c>
      <c r="D39" s="27">
        <f t="shared" si="7"/>
        <v>701541.1</v>
      </c>
      <c r="E39" s="2">
        <f t="shared" si="7"/>
        <v>0</v>
      </c>
      <c r="F39" s="6">
        <f t="shared" si="7"/>
        <v>47374.234</v>
      </c>
      <c r="G39" s="34">
        <f t="shared" si="7"/>
        <v>189496.93599999993</v>
      </c>
      <c r="H39" s="35">
        <f t="shared" si="7"/>
        <v>0</v>
      </c>
      <c r="I39" s="35">
        <f t="shared" si="7"/>
        <v>1124131.32</v>
      </c>
      <c r="J39" s="35">
        <f t="shared" si="7"/>
        <v>2479154.27</v>
      </c>
      <c r="K39" s="35">
        <f t="shared" si="7"/>
        <v>3010881.89</v>
      </c>
      <c r="L39" s="6">
        <f t="shared" si="7"/>
        <v>635133.03</v>
      </c>
      <c r="M39" s="34">
        <f t="shared" si="7"/>
        <v>0</v>
      </c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2.75">
      <c r="A40" s="116" t="s">
        <v>16</v>
      </c>
      <c r="B40" s="117">
        <f>SUM(C40:D40)</f>
        <v>0</v>
      </c>
      <c r="C40" s="118">
        <v>0</v>
      </c>
      <c r="D40" s="119">
        <v>0</v>
      </c>
      <c r="E40" s="122">
        <v>0</v>
      </c>
      <c r="F40" s="128">
        <v>0</v>
      </c>
      <c r="G40" s="117">
        <v>0</v>
      </c>
      <c r="H40" s="122">
        <v>0</v>
      </c>
      <c r="I40" s="122">
        <v>92268.6</v>
      </c>
      <c r="J40" s="123">
        <v>585085.36</v>
      </c>
      <c r="K40" s="123">
        <v>119770.54</v>
      </c>
      <c r="L40" s="128">
        <v>90247.3</v>
      </c>
      <c r="M40" s="124">
        <f>SUM(H40+E40)</f>
        <v>0</v>
      </c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2.75">
      <c r="A41" s="132" t="s">
        <v>38</v>
      </c>
      <c r="B41" s="40">
        <f aca="true" t="shared" si="8" ref="B41:M41">SUM(B40)</f>
        <v>0</v>
      </c>
      <c r="C41" s="36">
        <f t="shared" si="8"/>
        <v>0</v>
      </c>
      <c r="D41" s="37">
        <f t="shared" si="8"/>
        <v>0</v>
      </c>
      <c r="E41" s="38">
        <f t="shared" si="8"/>
        <v>0</v>
      </c>
      <c r="F41" s="39">
        <f t="shared" si="8"/>
        <v>0</v>
      </c>
      <c r="G41" s="40">
        <f t="shared" si="8"/>
        <v>0</v>
      </c>
      <c r="H41" s="38">
        <f t="shared" si="8"/>
        <v>0</v>
      </c>
      <c r="I41" s="41">
        <f t="shared" si="8"/>
        <v>92268.6</v>
      </c>
      <c r="J41" s="41">
        <f t="shared" si="8"/>
        <v>585085.36</v>
      </c>
      <c r="K41" s="41">
        <f t="shared" si="8"/>
        <v>119770.54</v>
      </c>
      <c r="L41" s="39">
        <f t="shared" si="8"/>
        <v>90247.3</v>
      </c>
      <c r="M41" s="40">
        <f t="shared" si="8"/>
        <v>0</v>
      </c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2.75">
      <c r="A42" s="133" t="s">
        <v>53</v>
      </c>
      <c r="B42" s="134">
        <f>SUM(C42:D42)</f>
        <v>1086217.3399999999</v>
      </c>
      <c r="C42" s="135">
        <v>836217.34</v>
      </c>
      <c r="D42" s="135">
        <v>250000</v>
      </c>
      <c r="E42" s="135">
        <v>0</v>
      </c>
      <c r="F42" s="135">
        <f>B42*0.05</f>
        <v>54310.867</v>
      </c>
      <c r="G42" s="135">
        <f>SUM(B42-E42-F42)</f>
        <v>1031906.4729999999</v>
      </c>
      <c r="H42" s="135">
        <v>0</v>
      </c>
      <c r="I42" s="135">
        <v>50000</v>
      </c>
      <c r="J42" s="135">
        <v>0</v>
      </c>
      <c r="K42" s="135">
        <v>755258.91</v>
      </c>
      <c r="L42" s="135">
        <v>52179.54</v>
      </c>
      <c r="M42" s="136">
        <f>SUM(H42+E42)</f>
        <v>0</v>
      </c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3.5" thickBot="1">
      <c r="A43" s="137" t="s">
        <v>65</v>
      </c>
      <c r="B43" s="40">
        <f aca="true" t="shared" si="9" ref="B43:M43">SUM(B42)</f>
        <v>1086217.3399999999</v>
      </c>
      <c r="C43" s="36">
        <f t="shared" si="9"/>
        <v>836217.34</v>
      </c>
      <c r="D43" s="37">
        <f t="shared" si="9"/>
        <v>250000</v>
      </c>
      <c r="E43" s="38">
        <f t="shared" si="9"/>
        <v>0</v>
      </c>
      <c r="F43" s="39">
        <f t="shared" si="9"/>
        <v>54310.867</v>
      </c>
      <c r="G43" s="40">
        <f t="shared" si="9"/>
        <v>1031906.4729999999</v>
      </c>
      <c r="H43" s="38">
        <f t="shared" si="9"/>
        <v>0</v>
      </c>
      <c r="I43" s="41">
        <f t="shared" si="9"/>
        <v>50000</v>
      </c>
      <c r="J43" s="41">
        <f t="shared" si="9"/>
        <v>0</v>
      </c>
      <c r="K43" s="41">
        <f t="shared" si="9"/>
        <v>755258.91</v>
      </c>
      <c r="L43" s="39">
        <f t="shared" si="9"/>
        <v>52179.54</v>
      </c>
      <c r="M43" s="40">
        <f t="shared" si="9"/>
        <v>0</v>
      </c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3.5" thickBot="1">
      <c r="A44" s="138" t="s">
        <v>39</v>
      </c>
      <c r="B44" s="31">
        <f>B29+B31+B39+B41+B43</f>
        <v>1702189.4399999997</v>
      </c>
      <c r="C44" s="3">
        <f>C29+C31+C39+C41+C43</f>
        <v>-355614.66000000003</v>
      </c>
      <c r="D44" s="32">
        <f>D29+D31+D39+D41+D42</f>
        <v>2057804.1</v>
      </c>
      <c r="E44" s="3">
        <f>E29+E31+E39+E41</f>
        <v>0</v>
      </c>
      <c r="F44" s="31">
        <f aca="true" t="shared" si="10" ref="F44:L44">F29+F31+F39+F41+F43</f>
        <v>177505.28699999998</v>
      </c>
      <c r="G44" s="31">
        <f t="shared" si="10"/>
        <v>1524684.1529999997</v>
      </c>
      <c r="H44" s="31">
        <f t="shared" si="10"/>
        <v>0</v>
      </c>
      <c r="I44" s="31">
        <f t="shared" si="10"/>
        <v>2568637.7500000005</v>
      </c>
      <c r="J44" s="31">
        <f t="shared" si="10"/>
        <v>5328771.7700000005</v>
      </c>
      <c r="K44" s="31">
        <f t="shared" si="10"/>
        <v>7206182.69</v>
      </c>
      <c r="L44" s="31">
        <f t="shared" si="10"/>
        <v>1193551.55</v>
      </c>
      <c r="M44" s="31">
        <f>M29+M31+M39+M41</f>
        <v>0</v>
      </c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2.75">
      <c r="A45" s="98"/>
      <c r="B45" s="139"/>
      <c r="C45" s="140"/>
      <c r="D45" s="140"/>
      <c r="E45" s="140"/>
      <c r="F45" s="140"/>
      <c r="G45" s="139"/>
      <c r="H45" s="61"/>
      <c r="I45" s="61"/>
      <c r="J45" s="61"/>
      <c r="K45" s="61"/>
      <c r="L45" s="61"/>
      <c r="M45" s="63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2.75">
      <c r="A46" s="98"/>
      <c r="B46" s="95"/>
      <c r="C46" s="61"/>
      <c r="D46" s="61"/>
      <c r="E46" s="61"/>
      <c r="F46" s="61"/>
      <c r="G46" s="95"/>
      <c r="H46" s="61"/>
      <c r="I46" s="61"/>
      <c r="J46" s="61"/>
      <c r="K46" s="61"/>
      <c r="L46" s="61"/>
      <c r="M46" s="63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9" spans="1:10" ht="15" customHeight="1">
      <c r="A49" s="192" t="s">
        <v>69</v>
      </c>
      <c r="B49" s="192"/>
      <c r="C49" s="192"/>
      <c r="D49" s="192"/>
      <c r="E49" s="192"/>
      <c r="F49" s="192"/>
      <c r="G49" s="192"/>
      <c r="H49" s="192"/>
      <c r="I49" s="192"/>
      <c r="J49" s="192"/>
    </row>
    <row r="50" ht="13.5" thickBot="1">
      <c r="J50" s="141" t="s">
        <v>17</v>
      </c>
    </row>
    <row r="51" spans="1:10" ht="12.75">
      <c r="A51" s="142"/>
      <c r="B51" s="10" t="s">
        <v>49</v>
      </c>
      <c r="C51" s="181" t="s">
        <v>18</v>
      </c>
      <c r="D51" s="182"/>
      <c r="E51" s="183" t="s">
        <v>19</v>
      </c>
      <c r="F51" s="184"/>
      <c r="G51" s="184"/>
      <c r="H51" s="184"/>
      <c r="I51" s="184"/>
      <c r="J51" s="185"/>
    </row>
    <row r="52" spans="1:10" ht="25.5">
      <c r="A52" s="174" t="s">
        <v>71</v>
      </c>
      <c r="B52" s="12" t="s">
        <v>50</v>
      </c>
      <c r="C52" s="143"/>
      <c r="D52" s="144"/>
      <c r="E52" s="102" t="s">
        <v>23</v>
      </c>
      <c r="F52" s="105" t="s">
        <v>45</v>
      </c>
      <c r="G52" s="104" t="s">
        <v>24</v>
      </c>
      <c r="H52" s="105" t="s">
        <v>45</v>
      </c>
      <c r="I52" s="105" t="s">
        <v>25</v>
      </c>
      <c r="J52" s="145" t="s">
        <v>44</v>
      </c>
    </row>
    <row r="53" spans="1:10" ht="12.75">
      <c r="A53" s="175"/>
      <c r="B53" s="12" t="s">
        <v>30</v>
      </c>
      <c r="C53" s="102" t="s">
        <v>22</v>
      </c>
      <c r="D53" s="103" t="s">
        <v>6</v>
      </c>
      <c r="E53" s="146" t="s">
        <v>43</v>
      </c>
      <c r="F53" s="147" t="s">
        <v>51</v>
      </c>
      <c r="G53" s="15" t="s">
        <v>32</v>
      </c>
      <c r="H53" s="147" t="s">
        <v>51</v>
      </c>
      <c r="I53" s="147" t="s">
        <v>24</v>
      </c>
      <c r="J53" s="148" t="s">
        <v>51</v>
      </c>
    </row>
    <row r="54" spans="1:10" ht="13.5" thickBot="1">
      <c r="A54" s="149"/>
      <c r="B54" s="17"/>
      <c r="C54" s="109"/>
      <c r="D54" s="110"/>
      <c r="E54" s="150" t="s">
        <v>42</v>
      </c>
      <c r="F54" s="112" t="s">
        <v>5</v>
      </c>
      <c r="G54" s="111"/>
      <c r="H54" s="112" t="s">
        <v>5</v>
      </c>
      <c r="I54" s="112"/>
      <c r="J54" s="151" t="s">
        <v>5</v>
      </c>
    </row>
    <row r="55" spans="1:10" ht="12.75">
      <c r="A55" s="152" t="s">
        <v>59</v>
      </c>
      <c r="B55" s="153">
        <f>SUM(C55:D55)</f>
        <v>0.15999999991618097</v>
      </c>
      <c r="C55" s="154">
        <f>C28</f>
        <v>-1105650.84</v>
      </c>
      <c r="D55" s="155">
        <f>D28</f>
        <v>1105651</v>
      </c>
      <c r="E55" s="156" t="s">
        <v>34</v>
      </c>
      <c r="F55" s="130">
        <v>0</v>
      </c>
      <c r="G55" s="49">
        <f>F28</f>
        <v>0.031999999983236195</v>
      </c>
      <c r="H55" s="130">
        <f aca="true" t="shared" si="11" ref="H55:H65">G55/B55%</f>
        <v>20</v>
      </c>
      <c r="I55" s="157">
        <f>G28</f>
        <v>0.12799999993294478</v>
      </c>
      <c r="J55" s="158">
        <f aca="true" t="shared" si="12" ref="J55:J65">I55/B55%</f>
        <v>80</v>
      </c>
    </row>
    <row r="56" spans="1:10" ht="12.75">
      <c r="A56" s="159" t="s">
        <v>35</v>
      </c>
      <c r="B56" s="23">
        <f>SUM(B55)</f>
        <v>0.15999999991618097</v>
      </c>
      <c r="C56" s="24">
        <f>SUM(C55)</f>
        <v>-1105650.84</v>
      </c>
      <c r="D56" s="4">
        <f>SUM(D55)</f>
        <v>1105651</v>
      </c>
      <c r="E56" s="25">
        <f>SUM(E55)</f>
        <v>0</v>
      </c>
      <c r="F56" s="7">
        <v>0</v>
      </c>
      <c r="G56" s="26">
        <f>SUM(G55)</f>
        <v>0.031999999983236195</v>
      </c>
      <c r="H56" s="160">
        <f t="shared" si="11"/>
        <v>20</v>
      </c>
      <c r="I56" s="33">
        <f>SUM(I55)</f>
        <v>0.12799999993294478</v>
      </c>
      <c r="J56" s="50">
        <f t="shared" si="12"/>
        <v>80</v>
      </c>
    </row>
    <row r="57" spans="1:10" ht="12.75">
      <c r="A57" s="75" t="s">
        <v>12</v>
      </c>
      <c r="B57" s="117">
        <f>SUM(C57:D57)</f>
        <v>379100.77</v>
      </c>
      <c r="C57" s="118">
        <f>C30</f>
        <v>378488.77</v>
      </c>
      <c r="D57" s="119">
        <f>D30</f>
        <v>612</v>
      </c>
      <c r="E57" s="161">
        <v>0</v>
      </c>
      <c r="F57" s="49">
        <f aca="true" t="shared" si="13" ref="F57:F71">E57/B57%</f>
        <v>0</v>
      </c>
      <c r="G57" s="121">
        <f>F30</f>
        <v>75820.15400000001</v>
      </c>
      <c r="H57" s="130">
        <f t="shared" si="11"/>
        <v>20.000000000000004</v>
      </c>
      <c r="I57" s="162">
        <f>SUM(B57-E57-G57)</f>
        <v>303280.61600000004</v>
      </c>
      <c r="J57" s="158">
        <f t="shared" si="12"/>
        <v>80.00000000000001</v>
      </c>
    </row>
    <row r="58" spans="1:10" ht="12.75">
      <c r="A58" s="48" t="s">
        <v>36</v>
      </c>
      <c r="B58" s="23">
        <f>SUM(B57)</f>
        <v>379100.77</v>
      </c>
      <c r="C58" s="24">
        <f>SUM(C57)</f>
        <v>378488.77</v>
      </c>
      <c r="D58" s="4">
        <f>SUM(D57)</f>
        <v>612</v>
      </c>
      <c r="E58" s="24">
        <f>SUM(E57)</f>
        <v>0</v>
      </c>
      <c r="F58" s="49">
        <f t="shared" si="13"/>
        <v>0</v>
      </c>
      <c r="G58" s="26">
        <f>SUM(G57)</f>
        <v>75820.15400000001</v>
      </c>
      <c r="H58" s="160">
        <f t="shared" si="11"/>
        <v>20.000000000000004</v>
      </c>
      <c r="I58" s="33">
        <f>SUM(I57)</f>
        <v>303280.61600000004</v>
      </c>
      <c r="J58" s="50">
        <f t="shared" si="12"/>
        <v>80.00000000000001</v>
      </c>
    </row>
    <row r="59" spans="1:10" ht="12.75">
      <c r="A59" s="75" t="s">
        <v>13</v>
      </c>
      <c r="B59" s="117">
        <f aca="true" t="shared" si="14" ref="B59:B65">SUM(C59:D59)</f>
        <v>24666.99</v>
      </c>
      <c r="C59" s="118">
        <f>C32</f>
        <v>21618.99</v>
      </c>
      <c r="D59" s="119">
        <f>D32</f>
        <v>3048</v>
      </c>
      <c r="E59" s="163" t="s">
        <v>34</v>
      </c>
      <c r="F59" s="49">
        <f t="shared" si="13"/>
        <v>0</v>
      </c>
      <c r="G59" s="121">
        <f aca="true" t="shared" si="15" ref="G59:G65">F32</f>
        <v>4933.398000000001</v>
      </c>
      <c r="H59" s="130">
        <f t="shared" si="11"/>
        <v>20.000000000000004</v>
      </c>
      <c r="I59" s="162">
        <f aca="true" t="shared" si="16" ref="I59:I65">SUM(B59-E59-G59)</f>
        <v>19733.592</v>
      </c>
      <c r="J59" s="158">
        <f t="shared" si="12"/>
        <v>80</v>
      </c>
    </row>
    <row r="60" spans="1:10" ht="12.75">
      <c r="A60" s="75" t="s">
        <v>14</v>
      </c>
      <c r="B60" s="117">
        <f t="shared" si="14"/>
        <v>12572.07</v>
      </c>
      <c r="C60" s="118">
        <f>C33</f>
        <v>7420.57</v>
      </c>
      <c r="D60" s="119">
        <f>D33</f>
        <v>5151.5</v>
      </c>
      <c r="E60" s="163" t="s">
        <v>34</v>
      </c>
      <c r="F60" s="49">
        <f t="shared" si="13"/>
        <v>0</v>
      </c>
      <c r="G60" s="123">
        <f>F33</f>
        <v>2514.414</v>
      </c>
      <c r="H60" s="49">
        <f t="shared" si="11"/>
        <v>20.000000000000004</v>
      </c>
      <c r="I60" s="162">
        <f t="shared" si="16"/>
        <v>10057.655999999999</v>
      </c>
      <c r="J60" s="158">
        <f t="shared" si="12"/>
        <v>80</v>
      </c>
    </row>
    <row r="61" spans="1:10" ht="12.75">
      <c r="A61" s="75" t="s">
        <v>15</v>
      </c>
      <c r="B61" s="117">
        <f t="shared" si="14"/>
        <v>0</v>
      </c>
      <c r="C61" s="118">
        <f>C34</f>
        <v>0</v>
      </c>
      <c r="D61" s="119">
        <v>0</v>
      </c>
      <c r="E61" s="163" t="s">
        <v>34</v>
      </c>
      <c r="F61" s="49">
        <v>0</v>
      </c>
      <c r="G61" s="123">
        <f t="shared" si="15"/>
        <v>0</v>
      </c>
      <c r="H61" s="49">
        <v>20</v>
      </c>
      <c r="I61" s="162">
        <v>0</v>
      </c>
      <c r="J61" s="158">
        <v>80</v>
      </c>
    </row>
    <row r="62" spans="1:10" ht="12.75">
      <c r="A62" s="75" t="s">
        <v>58</v>
      </c>
      <c r="B62" s="117">
        <f t="shared" si="14"/>
        <v>20294.14</v>
      </c>
      <c r="C62" s="118">
        <f>C35</f>
        <v>20294.14</v>
      </c>
      <c r="D62" s="119">
        <v>0</v>
      </c>
      <c r="E62" s="164">
        <f>E35</f>
        <v>0</v>
      </c>
      <c r="F62" s="123">
        <f t="shared" si="13"/>
        <v>0</v>
      </c>
      <c r="G62" s="123">
        <f t="shared" si="15"/>
        <v>4058.828</v>
      </c>
      <c r="H62" s="49">
        <f t="shared" si="11"/>
        <v>20</v>
      </c>
      <c r="I62" s="162">
        <f t="shared" si="16"/>
        <v>16235.312</v>
      </c>
      <c r="J62" s="158">
        <f t="shared" si="12"/>
        <v>80</v>
      </c>
    </row>
    <row r="63" spans="1:10" ht="12.75">
      <c r="A63" s="75" t="s">
        <v>57</v>
      </c>
      <c r="B63" s="117">
        <f t="shared" si="14"/>
        <v>19619.55999999994</v>
      </c>
      <c r="C63" s="118">
        <f>C36</f>
        <v>-673722.04</v>
      </c>
      <c r="D63" s="119">
        <f>D36</f>
        <v>693341.6</v>
      </c>
      <c r="E63" s="118">
        <v>0</v>
      </c>
      <c r="F63" s="49">
        <f t="shared" si="13"/>
        <v>0</v>
      </c>
      <c r="G63" s="123">
        <f t="shared" si="15"/>
        <v>3923.911999999988</v>
      </c>
      <c r="H63" s="49">
        <f t="shared" si="11"/>
        <v>20</v>
      </c>
      <c r="I63" s="162">
        <f t="shared" si="16"/>
        <v>15695.647999999952</v>
      </c>
      <c r="J63" s="158">
        <f t="shared" si="12"/>
        <v>80</v>
      </c>
    </row>
    <row r="64" spans="1:10" ht="12.75">
      <c r="A64" s="75" t="s">
        <v>54</v>
      </c>
      <c r="B64" s="117">
        <f t="shared" si="14"/>
        <v>115865.25</v>
      </c>
      <c r="C64" s="118">
        <f>C37</f>
        <v>115865.25</v>
      </c>
      <c r="D64" s="119">
        <v>0</v>
      </c>
      <c r="E64" s="118">
        <v>0</v>
      </c>
      <c r="F64" s="49">
        <v>0</v>
      </c>
      <c r="G64" s="123">
        <f t="shared" si="15"/>
        <v>23173.050000000003</v>
      </c>
      <c r="H64" s="49">
        <v>20</v>
      </c>
      <c r="I64" s="162">
        <f t="shared" si="16"/>
        <v>92692.2</v>
      </c>
      <c r="J64" s="158">
        <v>80</v>
      </c>
    </row>
    <row r="65" spans="1:10" ht="12.75">
      <c r="A65" s="75" t="s">
        <v>66</v>
      </c>
      <c r="B65" s="117">
        <f t="shared" si="14"/>
        <v>43853.16</v>
      </c>
      <c r="C65" s="118">
        <f>C38</f>
        <v>43853.16</v>
      </c>
      <c r="D65" s="119">
        <v>0</v>
      </c>
      <c r="E65" s="118">
        <v>0</v>
      </c>
      <c r="F65" s="49">
        <f t="shared" si="13"/>
        <v>0</v>
      </c>
      <c r="G65" s="123">
        <f t="shared" si="15"/>
        <v>8770.632000000001</v>
      </c>
      <c r="H65" s="49">
        <f t="shared" si="11"/>
        <v>20.000000000000004</v>
      </c>
      <c r="I65" s="162">
        <f t="shared" si="16"/>
        <v>35082.528000000006</v>
      </c>
      <c r="J65" s="158">
        <f t="shared" si="12"/>
        <v>80.00000000000001</v>
      </c>
    </row>
    <row r="66" spans="1:10" ht="12.75">
      <c r="A66" s="48" t="s">
        <v>37</v>
      </c>
      <c r="B66" s="23">
        <f>SUM(B59:B65)</f>
        <v>236871.16999999995</v>
      </c>
      <c r="C66" s="24">
        <f>SUM(C59:C65)</f>
        <v>-464669.93000000005</v>
      </c>
      <c r="D66" s="27">
        <f>SUM(D59:D65)</f>
        <v>701541.1</v>
      </c>
      <c r="E66" s="28">
        <f>SUM(E59:E65)</f>
        <v>0</v>
      </c>
      <c r="F66" s="8">
        <f t="shared" si="13"/>
        <v>0</v>
      </c>
      <c r="G66" s="7">
        <f>SUM(G59:G65)</f>
        <v>47374.234</v>
      </c>
      <c r="H66" s="8">
        <v>20</v>
      </c>
      <c r="I66" s="7">
        <f>SUM(I59:I65)</f>
        <v>189496.93599999993</v>
      </c>
      <c r="J66" s="50">
        <v>80</v>
      </c>
    </row>
    <row r="67" spans="1:10" ht="12.75">
      <c r="A67" s="75" t="s">
        <v>16</v>
      </c>
      <c r="B67" s="117">
        <f>SUM(C67:D67)</f>
        <v>0</v>
      </c>
      <c r="C67" s="118">
        <f>C40</f>
        <v>0</v>
      </c>
      <c r="D67" s="119">
        <v>0</v>
      </c>
      <c r="E67" s="118">
        <v>0</v>
      </c>
      <c r="F67" s="49">
        <v>0</v>
      </c>
      <c r="G67" s="123">
        <f>F40</f>
        <v>0</v>
      </c>
      <c r="H67" s="49">
        <v>0</v>
      </c>
      <c r="I67" s="162">
        <f>SUM(B67-E67-G67)</f>
        <v>0</v>
      </c>
      <c r="J67" s="158">
        <v>0</v>
      </c>
    </row>
    <row r="68" spans="1:10" ht="12.75">
      <c r="A68" s="165" t="s">
        <v>38</v>
      </c>
      <c r="B68" s="40">
        <f>SUM(B67)</f>
        <v>0</v>
      </c>
      <c r="C68" s="36">
        <f>SUM(C67)</f>
        <v>0</v>
      </c>
      <c r="D68" s="37">
        <f>SUM(D67)</f>
        <v>0</v>
      </c>
      <c r="E68" s="29">
        <f>SUM(E67)</f>
        <v>0</v>
      </c>
      <c r="F68" s="42">
        <v>0</v>
      </c>
      <c r="G68" s="30">
        <f>SUM(G67)</f>
        <v>0</v>
      </c>
      <c r="H68" s="166">
        <v>0</v>
      </c>
      <c r="I68" s="30">
        <f>SUM(I67)</f>
        <v>0</v>
      </c>
      <c r="J68" s="167">
        <v>0</v>
      </c>
    </row>
    <row r="69" spans="1:10" ht="12.75">
      <c r="A69" s="168" t="s">
        <v>53</v>
      </c>
      <c r="B69" s="162">
        <f>SUM(C69:D69)</f>
        <v>1086217.3399999999</v>
      </c>
      <c r="C69" s="123">
        <f>C42</f>
        <v>836217.34</v>
      </c>
      <c r="D69" s="123">
        <f>D42</f>
        <v>250000</v>
      </c>
      <c r="E69" s="123">
        <v>0</v>
      </c>
      <c r="F69" s="123">
        <f>E69/B69%</f>
        <v>0</v>
      </c>
      <c r="G69" s="123">
        <f>F42</f>
        <v>54310.867</v>
      </c>
      <c r="H69" s="123">
        <v>5</v>
      </c>
      <c r="I69" s="162">
        <f>SUM(B69-E69-G69)</f>
        <v>1031906.4729999999</v>
      </c>
      <c r="J69" s="119">
        <f>I69/B69%</f>
        <v>95.00000000000001</v>
      </c>
    </row>
    <row r="70" spans="1:10" ht="13.5" thickBot="1">
      <c r="A70" s="169" t="s">
        <v>65</v>
      </c>
      <c r="B70" s="170">
        <f>SUM(B69)</f>
        <v>1086217.3399999999</v>
      </c>
      <c r="C70" s="170">
        <f aca="true" t="shared" si="17" ref="C70:J70">SUM(C69)</f>
        <v>836217.34</v>
      </c>
      <c r="D70" s="170">
        <f t="shared" si="17"/>
        <v>250000</v>
      </c>
      <c r="E70" s="170">
        <f t="shared" si="17"/>
        <v>0</v>
      </c>
      <c r="F70" s="170">
        <f t="shared" si="17"/>
        <v>0</v>
      </c>
      <c r="G70" s="170">
        <f t="shared" si="17"/>
        <v>54310.867</v>
      </c>
      <c r="H70" s="170">
        <v>5</v>
      </c>
      <c r="I70" s="170">
        <f t="shared" si="17"/>
        <v>1031906.4729999999</v>
      </c>
      <c r="J70" s="170">
        <f t="shared" si="17"/>
        <v>95.00000000000001</v>
      </c>
    </row>
    <row r="71" spans="1:10" ht="13.5" thickBot="1">
      <c r="A71" s="171" t="s">
        <v>39</v>
      </c>
      <c r="B71" s="43">
        <f>B56+B58+B66+B68+B69</f>
        <v>1702189.4399999997</v>
      </c>
      <c r="C71" s="44">
        <f>C56+C58+C66+C68+C70</f>
        <v>-355614.66000000003</v>
      </c>
      <c r="D71" s="45">
        <f>D56+D58+D66+D68+D70</f>
        <v>2057804.1</v>
      </c>
      <c r="E71" s="44">
        <f>E56+E58+E66+E68</f>
        <v>0</v>
      </c>
      <c r="F71" s="46">
        <f t="shared" si="13"/>
        <v>0</v>
      </c>
      <c r="G71" s="47">
        <f>G56+G58+G66+G68+G69</f>
        <v>177505.28699999998</v>
      </c>
      <c r="H71" s="172" t="s">
        <v>67</v>
      </c>
      <c r="I71" s="47">
        <f>I56+I58+I66+I68+I69</f>
        <v>1524684.1529999997</v>
      </c>
      <c r="J71" s="173" t="s">
        <v>68</v>
      </c>
    </row>
    <row r="72" spans="1:10" ht="12.75">
      <c r="A72" s="98"/>
      <c r="B72" s="95"/>
      <c r="C72" s="61"/>
      <c r="D72" s="61"/>
      <c r="E72" s="61"/>
      <c r="F72" s="61"/>
      <c r="G72" s="61"/>
      <c r="H72" s="61"/>
      <c r="I72" s="95"/>
      <c r="J72" s="61"/>
    </row>
  </sheetData>
  <mergeCells count="14">
    <mergeCell ref="H7:J7"/>
    <mergeCell ref="C51:D51"/>
    <mergeCell ref="E51:J51"/>
    <mergeCell ref="A49:J49"/>
    <mergeCell ref="M25:M27"/>
    <mergeCell ref="L1:M1"/>
    <mergeCell ref="L2:M2"/>
    <mergeCell ref="A23:I23"/>
    <mergeCell ref="C25:D25"/>
    <mergeCell ref="E25:G25"/>
    <mergeCell ref="H25:L25"/>
    <mergeCell ref="A3:J3"/>
    <mergeCell ref="C7:D7"/>
    <mergeCell ref="F7:G7"/>
  </mergeCells>
  <printOptions/>
  <pageMargins left="0.75" right="0.75" top="1" bottom="1" header="0.4921259845" footer="0.4921259845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pospichalova</cp:lastModifiedBy>
  <cp:lastPrinted>2011-03-03T16:10:47Z</cp:lastPrinted>
  <dcterms:created xsi:type="dcterms:W3CDTF">2005-05-05T05:50:46Z</dcterms:created>
  <dcterms:modified xsi:type="dcterms:W3CDTF">2011-03-10T13:25:11Z</dcterms:modified>
  <cp:category/>
  <cp:version/>
  <cp:contentType/>
  <cp:contentStatus/>
</cp:coreProperties>
</file>