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8.Soupiska výdajů" sheetId="1" r:id="rId1"/>
  </sheets>
  <externalReferences>
    <externalReference r:id="rId4"/>
  </externalReferences>
  <definedNames>
    <definedName name="_xlnm.Print_Titles" localSheetId="0">'8.Soupiska výdajů'!$1:$14</definedName>
    <definedName name="_xlnm.Print_Area" localSheetId="0">'8.Soupiska výdajů'!$A$1:$W$88</definedName>
  </definedNames>
  <calcPr fullCalcOnLoad="1"/>
</workbook>
</file>

<file path=xl/comments1.xml><?xml version="1.0" encoding="utf-8"?>
<comments xmlns="http://schemas.openxmlformats.org/spreadsheetml/2006/main">
  <authors>
    <author>Pavel Rieger</author>
    <author>Beranov? Veronika</author>
  </authors>
  <commentList>
    <comment ref="Z1" authorId="0">
      <text>
        <r>
          <rPr>
            <b/>
            <sz val="8"/>
            <rFont val="Tahoma"/>
            <family val="2"/>
          </rPr>
          <t>Pavel Rieger:</t>
        </r>
        <r>
          <rPr>
            <sz val="8"/>
            <rFont val="Tahoma"/>
            <family val="2"/>
          </rPr>
          <t xml:space="preserve">
Číselník o dvou hodnotách (NIV - neinvestice, IV -investice).</t>
        </r>
      </text>
    </comment>
    <comment ref="I7" authorId="1">
      <text>
        <r>
          <rPr>
            <b/>
            <sz val="8"/>
            <rFont val="Tahoma"/>
            <family val="2"/>
          </rPr>
          <t>Beranová Veronika:</t>
        </r>
        <r>
          <rPr>
            <sz val="8"/>
            <rFont val="Tahoma"/>
            <family val="2"/>
          </rPr>
          <t xml:space="preserve">
Kurz doplnit dle měsíce, kdy byla soupiska zpracována. Viz pokyny pro vyplňování.</t>
        </r>
      </text>
    </comment>
  </commentList>
</comments>
</file>

<file path=xl/sharedStrings.xml><?xml version="1.0" encoding="utf-8"?>
<sst xmlns="http://schemas.openxmlformats.org/spreadsheetml/2006/main" count="421" uniqueCount="212">
  <si>
    <t>Soupiska výdajů vynaložených  partnerem - příloha Finanční zprávy za období  ….</t>
  </si>
  <si>
    <t>A</t>
  </si>
  <si>
    <t>Mzdové výdaje</t>
  </si>
  <si>
    <t>Sociální pojištění zaměstnavatele</t>
  </si>
  <si>
    <t>Číslo soupisky výdajů:</t>
  </si>
  <si>
    <t>Název partnera:</t>
  </si>
  <si>
    <t>Vysočina</t>
  </si>
  <si>
    <t>B</t>
  </si>
  <si>
    <t>Ostatní zákonné výdaje</t>
  </si>
  <si>
    <t>Registrační číslo projektu:</t>
  </si>
  <si>
    <t>Název projektu:</t>
  </si>
  <si>
    <t>C</t>
  </si>
  <si>
    <t>Cestovní náhrady a spotřeba PHM</t>
  </si>
  <si>
    <t>D</t>
  </si>
  <si>
    <t>Nákup služeb</t>
  </si>
  <si>
    <t>Plátce DPH:</t>
  </si>
  <si>
    <t>ANO</t>
  </si>
  <si>
    <t>E</t>
  </si>
  <si>
    <t>Pořízení majetku</t>
  </si>
  <si>
    <t>U plátců DPH: 
mám nárok na odpočet DPH u níže uvedených výdajů  v rámci mého daňového přiznání?</t>
  </si>
  <si>
    <t>NE</t>
  </si>
  <si>
    <t>Kurz EUR/CZK:</t>
  </si>
  <si>
    <t>F</t>
  </si>
  <si>
    <t>Výdaje v naturáliích - věcné příspěvky</t>
  </si>
  <si>
    <t>Datum zpracování:</t>
  </si>
  <si>
    <t>G</t>
  </si>
  <si>
    <t>Leasing / Nájem</t>
  </si>
  <si>
    <t>H</t>
  </si>
  <si>
    <t>Režie</t>
  </si>
  <si>
    <t>I</t>
  </si>
  <si>
    <t xml:space="preserve">Odpisy </t>
  </si>
  <si>
    <t>Vyplní partner</t>
  </si>
  <si>
    <t>Vyplňuje CRR ČR</t>
  </si>
  <si>
    <t>J</t>
  </si>
  <si>
    <t>DPH</t>
  </si>
  <si>
    <t>Podkapitola rozpočtu</t>
  </si>
  <si>
    <t>Specifikace výdaje</t>
  </si>
  <si>
    <t>Číslo dokladu (faktury)</t>
  </si>
  <si>
    <t>Číslo dokladu v účetnictví partnera</t>
  </si>
  <si>
    <t>Dodavatel</t>
  </si>
  <si>
    <t>Datum vystavení dokladu</t>
  </si>
  <si>
    <t>Datum úhrady</t>
  </si>
  <si>
    <t>Měna dokladu/
sestavy</t>
  </si>
  <si>
    <t>Nárokovaná částka v měně dokladu</t>
  </si>
  <si>
    <t>Nárokovaná částka v EUR 
(Celkem vč. DPH )</t>
  </si>
  <si>
    <t>Počet stran dokladu</t>
  </si>
  <si>
    <t>Korekce v měně dokladu</t>
  </si>
  <si>
    <t>Celkem vč. DPH</t>
  </si>
  <si>
    <t>Stručný důvod neuznání výdaje/ Poznámka</t>
  </si>
  <si>
    <t>Jiné (kombinace)</t>
  </si>
  <si>
    <t>Název plnění / Předmět fakturace</t>
  </si>
  <si>
    <t>Druh výdaje dle náležitostí dokladování</t>
  </si>
  <si>
    <t>Účel / Aktivita projektu</t>
  </si>
  <si>
    <t>Výdaj investiční (IV) nebo neinvestiční (NIV)</t>
  </si>
  <si>
    <t>Název</t>
  </si>
  <si>
    <t>IČ</t>
  </si>
  <si>
    <t>Částka bez DPH</t>
  </si>
  <si>
    <t xml:space="preserve">DPH </t>
  </si>
  <si>
    <t xml:space="preserve">Celkem vč. DPH </t>
  </si>
  <si>
    <t>DPH odloženo</t>
  </si>
  <si>
    <t>CZK</t>
  </si>
  <si>
    <t>EUR</t>
  </si>
  <si>
    <t>(14a)</t>
  </si>
  <si>
    <t>1.1.1</t>
  </si>
  <si>
    <t>mzdy 08/09</t>
  </si>
  <si>
    <t>NIV</t>
  </si>
  <si>
    <t>200910990</t>
  </si>
  <si>
    <t>mzdy 09/09</t>
  </si>
  <si>
    <t>200912220</t>
  </si>
  <si>
    <t>mzdy 10/09</t>
  </si>
  <si>
    <t>200913874</t>
  </si>
  <si>
    <t>mzdy 11/09</t>
  </si>
  <si>
    <t>200915987</t>
  </si>
  <si>
    <t>mzdy 12/09</t>
  </si>
  <si>
    <t>201000655</t>
  </si>
  <si>
    <t>náhrady za dovolenou</t>
  </si>
  <si>
    <t>náhrady za dovolenou za 1. monitorovací období (leden - červenec 2009) vypočítané podle tabulky Rekapitulace mezd - podle pravidel platných v tomto období bylo možné náhrady za dovolenou uplatnit až na konci kalendářního roku</t>
  </si>
  <si>
    <t>mzdy 01/10</t>
  </si>
  <si>
    <t>201001627</t>
  </si>
  <si>
    <t>mzdy 02/10</t>
  </si>
  <si>
    <t>201002656</t>
  </si>
  <si>
    <t>mzdy 03/10</t>
  </si>
  <si>
    <t>201003730</t>
  </si>
  <si>
    <t>mzdy 04/10</t>
  </si>
  <si>
    <t>201011408</t>
  </si>
  <si>
    <t>mzdy 05/10</t>
  </si>
  <si>
    <t>201013153</t>
  </si>
  <si>
    <t>mzdy 06/10</t>
  </si>
  <si>
    <t>201014471</t>
  </si>
  <si>
    <t>mzdy 07/10</t>
  </si>
  <si>
    <t>201015642</t>
  </si>
  <si>
    <t>mzdy 08/10</t>
  </si>
  <si>
    <t>201022812</t>
  </si>
  <si>
    <t>mzdy 09/10</t>
  </si>
  <si>
    <t>201024891</t>
  </si>
  <si>
    <t>mzdy 10/10</t>
  </si>
  <si>
    <t>201026106</t>
  </si>
  <si>
    <t>mzdy 11/10</t>
  </si>
  <si>
    <t>201028295</t>
  </si>
  <si>
    <t>mzdy 12/10</t>
  </si>
  <si>
    <t>201100546</t>
  </si>
  <si>
    <t>mzdy 01/11</t>
  </si>
  <si>
    <t>201101641</t>
  </si>
  <si>
    <t>1.2.1</t>
  </si>
  <si>
    <t>doprava</t>
  </si>
  <si>
    <t>letenky Praha - Brusel a zpět, účast na semináři "Projektové žádosti a hodnocení v programech EÚS", 1. - 2. 10. 2009</t>
  </si>
  <si>
    <t>O-746/09</t>
  </si>
  <si>
    <t>200904669</t>
  </si>
  <si>
    <t>CTC-Czech Travel Center</t>
  </si>
  <si>
    <t>43014615</t>
  </si>
  <si>
    <t>cestovní náhrady</t>
  </si>
  <si>
    <t>cestovní náhrady - tuzemská pracovní cesta (G. Grycová - 30.Task Force OP CZ-AT, hotel U Hraběnky, Telč, 9. 10. 2009)</t>
  </si>
  <si>
    <t>200912567</t>
  </si>
  <si>
    <t>cestovní náhrady - tuzemská pracovní cesta (V. Šprincl - 30.Task Force OP CZ-AT, hotel U Hraběnky, Telč, 9. 10. 2009)</t>
  </si>
  <si>
    <t>200912564</t>
  </si>
  <si>
    <t>cestovní náhrady - tuzemská pracovní cesta (V. Šprincl - pracovní setkání subjektů OP CZ-AT, Dalešice, 23. - 24. 11. 2009; příprava 6. MV OP CZ-AT, Zámecký hotel Třešť, 25. 11. 2009 )</t>
  </si>
  <si>
    <t>200914216</t>
  </si>
  <si>
    <t>cestovní náhrady - tuzemská pracovní cesta (V. Šprincl - 6. MV OP CZ-AT, Zámecký hotel Třešť, 1. - 2. 12. 2009; setkání MMR s implementačními orgány EÚS, hotel Grand, Beroun, 3. - 4. 12. 2009)</t>
  </si>
  <si>
    <t>200915938</t>
  </si>
  <si>
    <t>cestovní náhrady - zahraniční pracovní cesty a tuzemské pracovní cesty se zálohou</t>
  </si>
  <si>
    <t>200916454</t>
  </si>
  <si>
    <t>cestovní náhrady - zahraniční pracovní cesty</t>
  </si>
  <si>
    <t>200916453</t>
  </si>
  <si>
    <t>cestovní náhrady - tuzemské pracovní cesty zaúčtované společně se mzdami za 06/10 (G. Grycová, V. Šprincl - odborný seminář k EÚS, Pardubice 20. - 21. 5. 2010; G. Grycová, V. Šprincl - setkání Regionálních subjektů OP AT-CZ, Kubova Huť 24. - 25. 5. 2010)</t>
  </si>
  <si>
    <t>cestovní náhrady - zahraniční pracovní cesty 01/10 - 08/10</t>
  </si>
  <si>
    <t>201022622</t>
  </si>
  <si>
    <t>cestovní náhrady - přefakturace vyplacené zálohy na tuzemské pracovní cesty (G. Grycová, V. Šprincl - výroční konference OP EÚS AT-CZ, Mikulov 23. - 24. 6. 2010)</t>
  </si>
  <si>
    <t>201000249</t>
  </si>
  <si>
    <t>201004490</t>
  </si>
  <si>
    <t>70890749</t>
  </si>
  <si>
    <t>cestovní náhrady - zahraniční pracovní cesty (G. Grycová - 32. jednání Task Force OP AT-CZ, Zistersdorf 14. 9. 2010)</t>
  </si>
  <si>
    <t>201024486</t>
  </si>
  <si>
    <t>cestovní náhrady - tuzemské pracovní cesty zaúčtované společně se mzdami za 10/10 (G. Grycová - předání dokumentů na STS OP AT-CZ, Brno 5. 10. 2010)</t>
  </si>
  <si>
    <t>cestovní náhrady - zahraniční pracovní cesty (V. Šprincl - 32. jednání Task Force OP AT-CZ, Zistersdorf 14. 9. 2010)</t>
  </si>
  <si>
    <t>201027232</t>
  </si>
  <si>
    <t>cestovní náhrady - tuzemské pracovní cesty zaúčtované společně se mzdami za 11/10 (G. Grycová - předání projektové žádosti a příloh projektu M176, Brno 18. 10. 2010)</t>
  </si>
  <si>
    <t>cestovní náhrady - tuzemské pracovní cesty zaúčtované společně se mzdami za 12/10 (G. Grycová, V. Šprincl - odborný seminář k EÚS, Pardubice 25. - 26. 11. 2010; V. Šprincl - setkání subjetků OP EÚS AT-CZ, Třebíč 2. - 3. 12. 2010; V. Šprincl - 8. MV OP AT-</t>
  </si>
  <si>
    <t>cestovní náhrady - tuzemské pracovní cesty zaúčtované společně se mzdami za 01/11 (G. Grycová - setkání subjetků OP EÚS AT-CZ, Třebíč 2. - 3. 12. 2010; G. Grycová - 8. MV OP AT-CZ, Brno 14. - 15. 12. 2010)</t>
  </si>
  <si>
    <t>Mezisoučet kapitoly 1: Personální výdaje</t>
  </si>
  <si>
    <t>2.2.3</t>
  </si>
  <si>
    <t>pronájem prostor</t>
  </si>
  <si>
    <t>30. Task Force OP CZ-AT, hotel U Hraběnky, Telč, 9. 10. 2009 (1. část faktury č. 20090149/HR)</t>
  </si>
  <si>
    <t>20090149/HR</t>
  </si>
  <si>
    <t>200905175</t>
  </si>
  <si>
    <t>Ing. Petr Píza</t>
  </si>
  <si>
    <t>48023647</t>
  </si>
  <si>
    <t>2.2.4</t>
  </si>
  <si>
    <t>občerstvení</t>
  </si>
  <si>
    <t>30. Task Force OP CZ-AT, hotel U Hraběnky, Telč, 9. 10. 2009 (2. část faktury č. 20090149/HR)</t>
  </si>
  <si>
    <t>zajištění občerstvení na 6. MV OP CZ-AT, Zámecký hotel Třešť, 1. - 2. 12. 2009</t>
  </si>
  <si>
    <t>0919000231</t>
  </si>
  <si>
    <t>200906690</t>
  </si>
  <si>
    <t>Středisko společných činností AV ČR, v.v.i.</t>
  </si>
  <si>
    <t>60457856</t>
  </si>
  <si>
    <t>Mezisoučet kapitoly 2: Věcné a externí výdaje</t>
  </si>
  <si>
    <t>Mezisoučet kapitoly 3: Investice</t>
  </si>
  <si>
    <t>A.</t>
  </si>
  <si>
    <t>C E L K E M   VÝDAJE    D L E   PARTNERA :</t>
  </si>
  <si>
    <t>B.</t>
  </si>
  <si>
    <t xml:space="preserve">PŘÍJMY Z REALIZACE: </t>
  </si>
  <si>
    <t>C.</t>
  </si>
  <si>
    <t xml:space="preserve">CELKEM ZPŮSOBILÉ VÝDAJE (ř. A-B) </t>
  </si>
  <si>
    <t>Z toho výdaje na přípravu:</t>
  </si>
  <si>
    <t>Mezisoučet kapitoly 4: Výdaje na přípravu</t>
  </si>
  <si>
    <t>Celkové uznané výdaje dle CRR ČR v EUR:</t>
  </si>
  <si>
    <t>Kontrola</t>
  </si>
  <si>
    <t>Jako partner prohlašuji:</t>
  </si>
  <si>
    <t>Rozdělení SR na NIV a IV</t>
  </si>
  <si>
    <t>Celkové neuznané výdaje dle CRR ČR v EUR:</t>
  </si>
  <si>
    <t>pomocný výpočet</t>
  </si>
  <si>
    <t>NIV/IV</t>
  </si>
  <si>
    <t>SR</t>
  </si>
  <si>
    <t>1.</t>
  </si>
  <si>
    <t>veškeré vynaložené výdaje jsou v souladu s Application form/Subsidy contract/Partnership agreement a závaznou dokumentací programu,</t>
  </si>
  <si>
    <t>IV</t>
  </si>
  <si>
    <t>Celkové investiční uznané výdaje dle CRR ČR v EUR:</t>
  </si>
  <si>
    <t>2.</t>
  </si>
  <si>
    <t>soupiska obsahuje skutečně vzniklé výdaje,</t>
  </si>
  <si>
    <t>Celkové neinvestiční uznané výdaje dle CRR ČR v EUR:</t>
  </si>
  <si>
    <t>3.</t>
  </si>
  <si>
    <t>projekt nebyl podpořen jiným finannčním nástrojem EU, ani z jiných národních veřejných zdrojů s výjimkou stanoveného spolufinancování,</t>
  </si>
  <si>
    <t>kontrola</t>
  </si>
  <si>
    <t>4.</t>
  </si>
  <si>
    <t xml:space="preserve">při realizaci projektu byla dodržena pravidla veřejné podpory, </t>
  </si>
  <si>
    <t>Spolufinancování</t>
  </si>
  <si>
    <t>5.</t>
  </si>
  <si>
    <t>při realizaci projektu byla dodržena pravidla zadávání veřejných zakázek, ochrany životního prostředí, rovnosti příležitostí,</t>
  </si>
  <si>
    <t>Zdroj</t>
  </si>
  <si>
    <t>Míra spolufin.</t>
  </si>
  <si>
    <t>6.</t>
  </si>
  <si>
    <t xml:space="preserve">všechny transakce jsou věrně zobrazeny v účetnictví (v analytické evidenci pro projekt) a předložené kopie dokladů jsou v souladu s originály v účetnictví </t>
  </si>
  <si>
    <t>Prostředky Cíle 3</t>
  </si>
  <si>
    <t>7.</t>
  </si>
  <si>
    <t xml:space="preserve">nemám dluhy vůči orgánům veřejné správy po lhůtě splatnosti (tj. daňové nedoplatky a penále, nedoplatky na pojistném a na penále </t>
  </si>
  <si>
    <t>Prostředky SR</t>
  </si>
  <si>
    <t xml:space="preserve">  na veřejné zdravotní pojištění, na pojistném a penále na sociální zabezpečení a príspěvku na státní politiku zaměstnanosti ČR),</t>
  </si>
  <si>
    <t>Vlastní prostředky</t>
  </si>
  <si>
    <t xml:space="preserve">  odvody za porušení rozpočtové kázně či další nevypořádané finanční závazky z jiných projektů spolufinancovaných z rozpočtu EU).</t>
  </si>
  <si>
    <t>Celkem</t>
  </si>
  <si>
    <t xml:space="preserve">8. </t>
  </si>
  <si>
    <t>veškeré příjmy z projektu byly reportovány.</t>
  </si>
  <si>
    <t>Za projektového partnera (statutárního zástupce):</t>
  </si>
  <si>
    <t>Za příslušné pracoviště CRR ČR:</t>
  </si>
  <si>
    <t>(titul, jméno, příjmení statutárního zástupce)</t>
  </si>
  <si>
    <t>(titul, jméno, příjmení, funkce)</t>
  </si>
  <si>
    <t>(datum, podpis, razítko)</t>
  </si>
  <si>
    <r>
      <t xml:space="preserve">Kap. 1 
</t>
    </r>
    <r>
      <rPr>
        <sz val="10"/>
        <rFont val="Arial"/>
        <family val="2"/>
      </rPr>
      <t>Personální výdaje</t>
    </r>
  </si>
  <si>
    <r>
      <t>Kap. 2</t>
    </r>
    <r>
      <rPr>
        <sz val="10"/>
        <rFont val="Arial"/>
        <family val="2"/>
      </rPr>
      <t xml:space="preserve">  
Věcné a externí výdaje</t>
    </r>
  </si>
  <si>
    <r>
      <t>Kap. 3</t>
    </r>
    <r>
      <rPr>
        <sz val="10"/>
        <rFont val="Arial"/>
        <family val="2"/>
      </rPr>
      <t xml:space="preserve"> 
Investice</t>
    </r>
  </si>
  <si>
    <t>náhrady za dovolenou za období srpen - prosinec 2009 vypočítané podle tabulky Rekapitulace mezd - podle pravidel platných v tomto období bylo možné náhrady za dovolenou uplatnit až na konci kalendářního roku; od roku 2010 se náhrady za dovolenou rozpočítávají a poměrově krátí vzhledem k úvazku na projektu (v tomto případě 0,25 %)</t>
  </si>
  <si>
    <t>RK-08-2011-30, př. 1</t>
  </si>
  <si>
    <t>počet stran: 1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</si>
</sst>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000\ 00"/>
    <numFmt numFmtId="188" formatCode="dd/mm/yy;@"/>
    <numFmt numFmtId="189" formatCode="#,##0.00\ _K_č"/>
    <numFmt numFmtId="190" formatCode="#,##0.00\ &quot;Kč&quot;"/>
    <numFmt numFmtId="191" formatCode="[$-405]d\.\ mmmm\ yyyy"/>
    <numFmt numFmtId="192" formatCode="\(0\)"/>
    <numFmt numFmtId="193" formatCode="0.000"/>
    <numFmt numFmtId="194" formatCode="\(\ #\)"/>
    <numFmt numFmtId="195" formatCode="#,##0.00\ [$EUR]"/>
    <numFmt numFmtId="196" formatCode="0.0"/>
    <numFmt numFmtId="197" formatCode="d/m/yy;@"/>
    <numFmt numFmtId="198" formatCode="[$€-2]\ #,##0.00"/>
    <numFmt numFmtId="199" formatCode="mmm/yyyy"/>
    <numFmt numFmtId="200" formatCode="[$€-2]\ #,##0"/>
    <numFmt numFmtId="201" formatCode="#,##0.00\ [$€-1]"/>
    <numFmt numFmtId="202" formatCode="#,##0\ [$€-1]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4"/>
      <name val="Arial CE"/>
      <family val="2"/>
    </font>
    <font>
      <sz val="12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1"/>
      <name val="Arial CE"/>
      <family val="0"/>
    </font>
    <font>
      <sz val="11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10"/>
      <color indexed="60"/>
      <name val="Arial CE"/>
      <family val="0"/>
    </font>
    <font>
      <sz val="10"/>
      <color indexed="60"/>
      <name val="Arial"/>
      <family val="2"/>
    </font>
    <font>
      <sz val="10"/>
      <color indexed="8"/>
      <name val="Arial CE"/>
      <family val="0"/>
    </font>
    <font>
      <b/>
      <sz val="11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name val="Arial CE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0"/>
      <color indexed="10"/>
      <name val="Arial CE"/>
      <family val="0"/>
    </font>
    <font>
      <sz val="11"/>
      <color indexed="8"/>
      <name val="Arial CE"/>
      <family val="0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42">
    <xf numFmtId="0" fontId="0" fillId="0" borderId="0" xfId="0" applyAlignment="1">
      <alignment/>
    </xf>
    <xf numFmtId="0" fontId="21" fillId="0" borderId="0" xfId="0" applyFont="1" applyAlignment="1" applyProtection="1">
      <alignment horizontal="left"/>
      <protection hidden="1" locked="0"/>
    </xf>
    <xf numFmtId="0" fontId="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14" fontId="0" fillId="0" borderId="0" xfId="0" applyNumberFormat="1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 locked="0"/>
    </xf>
    <xf numFmtId="4" fontId="0" fillId="0" borderId="0" xfId="0" applyNumberFormat="1" applyFont="1" applyAlignment="1" applyProtection="1">
      <alignment/>
      <protection hidden="1" locked="0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Fill="1" applyBorder="1" applyAlignment="1" applyProtection="1">
      <alignment horizontal="left"/>
      <protection hidden="1" locked="0"/>
    </xf>
    <xf numFmtId="0" fontId="24" fillId="0" borderId="0" xfId="0" applyFont="1" applyFill="1" applyBorder="1" applyAlignment="1" applyProtection="1">
      <alignment horizontal="center"/>
      <protection locked="0"/>
    </xf>
    <xf numFmtId="3" fontId="25" fillId="0" borderId="0" xfId="0" applyNumberFormat="1" applyFont="1" applyFill="1" applyBorder="1" applyAlignment="1" applyProtection="1">
      <alignment horizontal="center"/>
      <protection hidden="1" locked="0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Border="1" applyAlignment="1" applyProtection="1">
      <alignment/>
      <protection hidden="1" locked="0"/>
    </xf>
    <xf numFmtId="0" fontId="0" fillId="0" borderId="10" xfId="0" applyFill="1" applyBorder="1" applyAlignment="1">
      <alignment/>
    </xf>
    <xf numFmtId="4" fontId="26" fillId="0" borderId="0" xfId="0" applyNumberFormat="1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26" fillId="0" borderId="0" xfId="0" applyFont="1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right"/>
      <protection hidden="1" locked="0"/>
    </xf>
    <xf numFmtId="0" fontId="28" fillId="0" borderId="0" xfId="0" applyFont="1" applyFill="1" applyBorder="1" applyAlignment="1" applyProtection="1">
      <alignment horizontal="center"/>
      <protection hidden="1" locked="0"/>
    </xf>
    <xf numFmtId="3" fontId="28" fillId="0" borderId="0" xfId="0" applyNumberFormat="1" applyFont="1" applyFill="1" applyBorder="1" applyAlignment="1" applyProtection="1">
      <alignment/>
      <protection hidden="1" locked="0"/>
    </xf>
    <xf numFmtId="0" fontId="28" fillId="0" borderId="0" xfId="0" applyFont="1" applyFill="1" applyBorder="1" applyAlignment="1" applyProtection="1">
      <alignment/>
      <protection hidden="1" locked="0"/>
    </xf>
    <xf numFmtId="4" fontId="28" fillId="0" borderId="0" xfId="0" applyNumberFormat="1" applyFont="1" applyFill="1" applyBorder="1" applyAlignment="1" applyProtection="1">
      <alignment/>
      <protection hidden="1" locked="0"/>
    </xf>
    <xf numFmtId="0" fontId="26" fillId="0" borderId="0" xfId="0" applyFont="1" applyAlignment="1">
      <alignment/>
    </xf>
    <xf numFmtId="0" fontId="0" fillId="0" borderId="13" xfId="0" applyFont="1" applyBorder="1" applyAlignment="1" applyProtection="1">
      <alignment/>
      <protection locked="0"/>
    </xf>
    <xf numFmtId="4" fontId="23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23" fillId="24" borderId="12" xfId="0" applyFont="1" applyFill="1" applyBorder="1" applyAlignment="1" applyProtection="1">
      <alignment horizontal="center" vertical="center" wrapText="1"/>
      <protection hidden="1" locked="0"/>
    </xf>
    <xf numFmtId="0" fontId="23" fillId="24" borderId="15" xfId="0" applyFont="1" applyFill="1" applyBorder="1" applyAlignment="1" applyProtection="1">
      <alignment horizontal="center" vertical="center" wrapText="1"/>
      <protection hidden="1" locked="0"/>
    </xf>
    <xf numFmtId="0" fontId="23" fillId="24" borderId="16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ont="1" applyBorder="1" applyAlignment="1" applyProtection="1">
      <alignment horizontal="center"/>
      <protection locked="0"/>
    </xf>
    <xf numFmtId="194" fontId="0" fillId="25" borderId="18" xfId="0" applyNumberFormat="1" applyFont="1" applyFill="1" applyBorder="1" applyAlignment="1" applyProtection="1">
      <alignment horizontal="center" vertical="center"/>
      <protection locked="0"/>
    </xf>
    <xf numFmtId="194" fontId="0" fillId="25" borderId="19" xfId="0" applyNumberFormat="1" applyFont="1" applyFill="1" applyBorder="1" applyAlignment="1" applyProtection="1">
      <alignment horizontal="center" vertical="center"/>
      <protection locked="0"/>
    </xf>
    <xf numFmtId="194" fontId="0" fillId="25" borderId="20" xfId="0" applyNumberFormat="1" applyFont="1" applyFill="1" applyBorder="1" applyAlignment="1" applyProtection="1">
      <alignment horizontal="center" vertical="center"/>
      <protection locked="0"/>
    </xf>
    <xf numFmtId="194" fontId="0" fillId="25" borderId="21" xfId="0" applyNumberFormat="1" applyFont="1" applyFill="1" applyBorder="1" applyAlignment="1" applyProtection="1">
      <alignment horizontal="center" vertical="center"/>
      <protection locked="0"/>
    </xf>
    <xf numFmtId="194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/>
      <protection locked="0"/>
    </xf>
    <xf numFmtId="49" fontId="23" fillId="0" borderId="14" xfId="0" applyNumberFormat="1" applyFont="1" applyFill="1" applyBorder="1" applyAlignment="1" applyProtection="1">
      <alignment horizontal="center"/>
      <protection locked="0"/>
    </xf>
    <xf numFmtId="49" fontId="28" fillId="0" borderId="23" xfId="0" applyNumberFormat="1" applyFont="1" applyBorder="1" applyAlignment="1" applyProtection="1">
      <alignment vertical="center"/>
      <protection hidden="1" locked="0"/>
    </xf>
    <xf numFmtId="49" fontId="23" fillId="0" borderId="14" xfId="0" applyNumberFormat="1" applyFont="1" applyFill="1" applyBorder="1" applyAlignment="1" applyProtection="1">
      <alignment/>
      <protection locked="0"/>
    </xf>
    <xf numFmtId="49" fontId="25" fillId="0" borderId="23" xfId="0" applyNumberFormat="1" applyFont="1" applyFill="1" applyBorder="1" applyAlignment="1" applyProtection="1">
      <alignment horizontal="left" vertical="center"/>
      <protection hidden="1" locked="0"/>
    </xf>
    <xf numFmtId="49" fontId="32" fillId="0" borderId="24" xfId="0" applyNumberFormat="1" applyFont="1" applyFill="1" applyBorder="1" applyAlignment="1" applyProtection="1">
      <alignment/>
      <protection locked="0"/>
    </xf>
    <xf numFmtId="49" fontId="23" fillId="0" borderId="14" xfId="0" applyNumberFormat="1" applyFont="1" applyFill="1" applyBorder="1" applyAlignment="1" applyProtection="1">
      <alignment vertical="center"/>
      <protection hidden="1" locked="0"/>
    </xf>
    <xf numFmtId="49" fontId="25" fillId="0" borderId="24" xfId="0" applyNumberFormat="1" applyFont="1" applyFill="1" applyBorder="1" applyAlignment="1" applyProtection="1">
      <alignment vertical="center"/>
      <protection hidden="1" locked="0"/>
    </xf>
    <xf numFmtId="1" fontId="25" fillId="0" borderId="23" xfId="0" applyNumberFormat="1" applyFont="1" applyFill="1" applyBorder="1" applyAlignment="1" applyProtection="1">
      <alignment horizontal="left" vertical="center"/>
      <protection hidden="1" locked="0"/>
    </xf>
    <xf numFmtId="197" fontId="33" fillId="0" borderId="23" xfId="0" applyNumberFormat="1" applyFont="1" applyFill="1" applyBorder="1" applyAlignment="1" applyProtection="1">
      <alignment horizontal="right" vertical="center"/>
      <protection hidden="1" locked="0"/>
    </xf>
    <xf numFmtId="49" fontId="25" fillId="0" borderId="25" xfId="0" applyNumberFormat="1" applyFont="1" applyFill="1" applyBorder="1" applyAlignment="1" applyProtection="1">
      <alignment horizontal="left" vertical="center"/>
      <protection hidden="1" locked="0"/>
    </xf>
    <xf numFmtId="4" fontId="23" fillId="0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23" fillId="0" borderId="23" xfId="0" applyNumberFormat="1" applyFont="1" applyFill="1" applyBorder="1" applyAlignment="1" applyProtection="1">
      <alignment horizontal="right" vertical="center" wrapText="1"/>
      <protection hidden="1" locked="0"/>
    </xf>
    <xf numFmtId="4" fontId="25" fillId="17" borderId="26" xfId="0" applyNumberFormat="1" applyFont="1" applyFill="1" applyBorder="1" applyAlignment="1" applyProtection="1">
      <alignment horizontal="right" vertical="center"/>
      <protection hidden="1" locked="0"/>
    </xf>
    <xf numFmtId="3" fontId="34" fillId="0" borderId="27" xfId="0" applyNumberFormat="1" applyFont="1" applyBorder="1" applyAlignment="1" applyProtection="1">
      <alignment horizontal="center" vertical="center"/>
      <protection hidden="1" locked="0"/>
    </xf>
    <xf numFmtId="4" fontId="23" fillId="17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27" fillId="24" borderId="23" xfId="0" applyNumberFormat="1" applyFont="1" applyFill="1" applyBorder="1" applyAlignment="1" applyProtection="1">
      <alignment horizontal="right" vertical="center"/>
      <protection hidden="1" locked="0"/>
    </xf>
    <xf numFmtId="0" fontId="23" fillId="17" borderId="26" xfId="0" applyNumberFormat="1" applyFont="1" applyFill="1" applyBorder="1" applyAlignment="1" applyProtection="1">
      <alignment horizontal="center" vertical="top" wrapText="1"/>
      <protection hidden="1" locked="0"/>
    </xf>
    <xf numFmtId="197" fontId="33" fillId="0" borderId="24" xfId="0" applyNumberFormat="1" applyFont="1" applyFill="1" applyBorder="1" applyAlignment="1" applyProtection="1">
      <alignment horizontal="right" vertical="center"/>
      <protection hidden="1" locked="0"/>
    </xf>
    <xf numFmtId="0" fontId="23" fillId="17" borderId="28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29" xfId="0" applyNumberFormat="1" applyFont="1" applyBorder="1" applyAlignment="1" applyProtection="1">
      <alignment/>
      <protection locked="0"/>
    </xf>
    <xf numFmtId="4" fontId="0" fillId="0" borderId="29" xfId="0" applyNumberFormat="1" applyFont="1" applyBorder="1" applyAlignment="1" applyProtection="1">
      <alignment horizontal="right" vertical="center"/>
      <protection locked="0"/>
    </xf>
    <xf numFmtId="49" fontId="0" fillId="0" borderId="29" xfId="0" applyNumberFormat="1" applyFont="1" applyFill="1" applyBorder="1" applyAlignment="1" applyProtection="1">
      <alignment/>
      <protection locked="0"/>
    </xf>
    <xf numFmtId="49" fontId="23" fillId="0" borderId="29" xfId="0" applyNumberFormat="1" applyFont="1" applyFill="1" applyBorder="1" applyAlignment="1" applyProtection="1">
      <alignment vertical="center"/>
      <protection hidden="1" locked="0"/>
    </xf>
    <xf numFmtId="4" fontId="23" fillId="0" borderId="14" xfId="0" applyNumberFormat="1" applyFont="1" applyBorder="1" applyAlignment="1" applyProtection="1">
      <alignment horizontal="right" vertical="center"/>
      <protection hidden="1" locked="0"/>
    </xf>
    <xf numFmtId="3" fontId="34" fillId="0" borderId="27" xfId="0" applyNumberFormat="1" applyFont="1" applyFill="1" applyBorder="1" applyAlignment="1" applyProtection="1">
      <alignment horizontal="center" vertical="center"/>
      <protection hidden="1" locked="0"/>
    </xf>
    <xf numFmtId="190" fontId="23" fillId="0" borderId="14" xfId="0" applyNumberFormat="1" applyFont="1" applyFill="1" applyBorder="1" applyAlignment="1" applyProtection="1">
      <alignment/>
      <protection locked="0"/>
    </xf>
    <xf numFmtId="49" fontId="23" fillId="0" borderId="14" xfId="0" applyNumberFormat="1" applyFont="1" applyBorder="1" applyAlignment="1" applyProtection="1">
      <alignment vertical="center"/>
      <protection hidden="1" locked="0"/>
    </xf>
    <xf numFmtId="49" fontId="23" fillId="0" borderId="14" xfId="0" applyNumberFormat="1" applyFont="1" applyBorder="1" applyAlignment="1" applyProtection="1">
      <alignment horizontal="center" vertical="center"/>
      <protection hidden="1" locked="0"/>
    </xf>
    <xf numFmtId="4" fontId="23" fillId="0" borderId="14" xfId="0" applyNumberFormat="1" applyFont="1" applyFill="1" applyBorder="1" applyAlignment="1" applyProtection="1">
      <alignment horizontal="right" vertical="center"/>
      <protection hidden="1" locked="0"/>
    </xf>
    <xf numFmtId="4" fontId="23" fillId="0" borderId="30" xfId="0" applyNumberFormat="1" applyFont="1" applyFill="1" applyBorder="1" applyAlignment="1" applyProtection="1">
      <alignment horizontal="right" vertical="center"/>
      <protection hidden="1" locked="0"/>
    </xf>
    <xf numFmtId="0" fontId="23" fillId="17" borderId="31" xfId="0" applyNumberFormat="1" applyFont="1" applyFill="1" applyBorder="1" applyAlignment="1" applyProtection="1">
      <alignment horizontal="center" vertical="top" wrapText="1"/>
      <protection hidden="1" locked="0"/>
    </xf>
    <xf numFmtId="4" fontId="23" fillId="19" borderId="22" xfId="0" applyNumberFormat="1" applyFont="1" applyFill="1" applyBorder="1" applyAlignment="1" applyProtection="1">
      <alignment horizontal="right" vertical="center" wrapText="1"/>
      <protection hidden="1" locked="0"/>
    </xf>
    <xf numFmtId="49" fontId="28" fillId="0" borderId="23" xfId="0" applyNumberFormat="1" applyFont="1" applyFill="1" applyBorder="1" applyAlignment="1" applyProtection="1">
      <alignment vertical="center"/>
      <protection hidden="1" locked="0"/>
    </xf>
    <xf numFmtId="49" fontId="23" fillId="0" borderId="14" xfId="0" applyNumberFormat="1" applyFont="1" applyFill="1" applyBorder="1" applyAlignment="1" applyProtection="1">
      <alignment horizontal="center" vertical="center"/>
      <protection hidden="1" locked="0"/>
    </xf>
    <xf numFmtId="4" fontId="23" fillId="16" borderId="22" xfId="0" applyNumberFormat="1" applyFont="1" applyFill="1" applyBorder="1" applyAlignment="1" applyProtection="1">
      <alignment horizontal="right" vertical="center" wrapText="1"/>
      <protection hidden="1" locked="0"/>
    </xf>
    <xf numFmtId="179" fontId="23" fillId="0" borderId="14" xfId="34" applyFont="1" applyFill="1" applyBorder="1" applyAlignment="1" applyProtection="1">
      <alignment horizontal="center" vertical="center"/>
      <protection hidden="1" locked="0"/>
    </xf>
    <xf numFmtId="49" fontId="28" fillId="0" borderId="14" xfId="0" applyNumberFormat="1" applyFont="1" applyFill="1" applyBorder="1" applyAlignment="1" applyProtection="1">
      <alignment vertical="center"/>
      <protection hidden="1" locked="0"/>
    </xf>
    <xf numFmtId="49" fontId="0" fillId="0" borderId="14" xfId="0" applyNumberFormat="1" applyFont="1" applyFill="1" applyBorder="1" applyAlignment="1" applyProtection="1">
      <alignment/>
      <protection locked="0"/>
    </xf>
    <xf numFmtId="197" fontId="33" fillId="0" borderId="14" xfId="0" applyNumberFormat="1" applyFont="1" applyFill="1" applyBorder="1" applyAlignment="1" applyProtection="1">
      <alignment/>
      <protection locked="0"/>
    </xf>
    <xf numFmtId="197" fontId="33" fillId="0" borderId="29" xfId="0" applyNumberFormat="1" applyFont="1" applyFill="1" applyBorder="1" applyAlignment="1" applyProtection="1">
      <alignment horizontal="right"/>
      <protection locked="0"/>
    </xf>
    <xf numFmtId="4" fontId="0" fillId="0" borderId="32" xfId="0" applyNumberFormat="1" applyFont="1" applyBorder="1" applyAlignment="1" applyProtection="1">
      <alignment horizontal="right" vertical="center"/>
      <protection locked="0"/>
    </xf>
    <xf numFmtId="49" fontId="28" fillId="0" borderId="14" xfId="0" applyNumberFormat="1" applyFont="1" applyBorder="1" applyAlignment="1" applyProtection="1">
      <alignment vertical="center"/>
      <protection hidden="1" locked="0"/>
    </xf>
    <xf numFmtId="49" fontId="23" fillId="0" borderId="30" xfId="0" applyNumberFormat="1" applyFont="1" applyBorder="1" applyAlignment="1" applyProtection="1">
      <alignment vertical="center"/>
      <protection hidden="1" locked="0"/>
    </xf>
    <xf numFmtId="49" fontId="23" fillId="0" borderId="30" xfId="0" applyNumberFormat="1" applyFont="1" applyBorder="1" applyAlignment="1" applyProtection="1">
      <alignment horizontal="center" vertical="center"/>
      <protection hidden="1" locked="0"/>
    </xf>
    <xf numFmtId="197" fontId="33" fillId="0" borderId="29" xfId="0" applyNumberFormat="1" applyFont="1" applyBorder="1" applyAlignment="1" applyProtection="1">
      <alignment horizontal="right"/>
      <protection locked="0"/>
    </xf>
    <xf numFmtId="197" fontId="33" fillId="0" borderId="14" xfId="0" applyNumberFormat="1" applyFont="1" applyFill="1" applyBorder="1" applyAlignment="1" applyProtection="1">
      <alignment horizontal="right" vertical="center"/>
      <protection hidden="1" locked="0"/>
    </xf>
    <xf numFmtId="4" fontId="23" fillId="0" borderId="32" xfId="0" applyNumberFormat="1" applyFont="1" applyBorder="1" applyAlignment="1" applyProtection="1">
      <alignment horizontal="right" vertical="center"/>
      <protection hidden="1" locked="0"/>
    </xf>
    <xf numFmtId="3" fontId="34" fillId="0" borderId="33" xfId="0" applyNumberFormat="1" applyFont="1" applyBorder="1" applyAlignment="1" applyProtection="1">
      <alignment horizontal="center" vertical="center"/>
      <protection hidden="1" locked="0"/>
    </xf>
    <xf numFmtId="3" fontId="34" fillId="0" borderId="14" xfId="0" applyNumberFormat="1" applyFont="1" applyBorder="1" applyAlignment="1" applyProtection="1">
      <alignment horizontal="center" vertical="center"/>
      <protection hidden="1" locked="0"/>
    </xf>
    <xf numFmtId="3" fontId="34" fillId="0" borderId="0" xfId="0" applyNumberFormat="1" applyFont="1" applyFill="1" applyBorder="1" applyAlignment="1" applyProtection="1">
      <alignment horizontal="center" vertical="center"/>
      <protection hidden="1" locked="0"/>
    </xf>
    <xf numFmtId="49" fontId="23" fillId="0" borderId="30" xfId="0" applyNumberFormat="1" applyFont="1" applyFill="1" applyBorder="1" applyAlignment="1" applyProtection="1">
      <alignment vertical="center"/>
      <protection hidden="1" locked="0"/>
    </xf>
    <xf numFmtId="4" fontId="23" fillId="0" borderId="22" xfId="0" applyNumberFormat="1" applyFont="1" applyBorder="1" applyAlignment="1" applyProtection="1">
      <alignment horizontal="right" vertical="center"/>
      <protection hidden="1" locked="0"/>
    </xf>
    <xf numFmtId="3" fontId="34" fillId="0" borderId="33" xfId="0" applyNumberFormat="1" applyFont="1" applyFill="1" applyBorder="1" applyAlignment="1" applyProtection="1">
      <alignment horizontal="center" vertical="center"/>
      <protection hidden="1" locked="0"/>
    </xf>
    <xf numFmtId="197" fontId="33" fillId="0" borderId="34" xfId="0" applyNumberFormat="1" applyFont="1" applyBorder="1" applyAlignment="1" applyProtection="1">
      <alignment horizontal="right" vertical="center"/>
      <protection hidden="1" locked="0"/>
    </xf>
    <xf numFmtId="4" fontId="0" fillId="0" borderId="22" xfId="0" applyNumberFormat="1" applyFont="1" applyBorder="1" applyAlignment="1" applyProtection="1">
      <alignment horizontal="right" vertical="center"/>
      <protection locked="0"/>
    </xf>
    <xf numFmtId="3" fontId="34" fillId="0" borderId="35" xfId="0" applyNumberFormat="1" applyFont="1" applyFill="1" applyBorder="1" applyAlignment="1" applyProtection="1">
      <alignment horizontal="center" vertical="center"/>
      <protection hidden="1" locked="0"/>
    </xf>
    <xf numFmtId="197" fontId="33" fillId="0" borderId="14" xfId="0" applyNumberFormat="1" applyFont="1" applyBorder="1" applyAlignment="1" applyProtection="1">
      <alignment horizontal="right" vertical="center"/>
      <protection hidden="1" locked="0"/>
    </xf>
    <xf numFmtId="3" fontId="34" fillId="0" borderId="35" xfId="0" applyNumberFormat="1" applyFont="1" applyBorder="1" applyAlignment="1" applyProtection="1">
      <alignment horizontal="center" vertical="center"/>
      <protection hidden="1" locked="0"/>
    </xf>
    <xf numFmtId="187" fontId="23" fillId="0" borderId="14" xfId="0" applyNumberFormat="1" applyFont="1" applyFill="1" applyBorder="1" applyAlignment="1" applyProtection="1">
      <alignment vertical="center"/>
      <protection hidden="1" locked="0"/>
    </xf>
    <xf numFmtId="4" fontId="35" fillId="25" borderId="36" xfId="0" applyNumberFormat="1" applyFont="1" applyFill="1" applyBorder="1" applyAlignment="1" applyProtection="1">
      <alignment horizontal="right" vertical="center"/>
      <protection hidden="1" locked="0"/>
    </xf>
    <xf numFmtId="4" fontId="35" fillId="25" borderId="37" xfId="0" applyNumberFormat="1" applyFont="1" applyFill="1" applyBorder="1" applyAlignment="1" applyProtection="1">
      <alignment horizontal="right" vertical="center"/>
      <protection hidden="1" locked="0"/>
    </xf>
    <xf numFmtId="3" fontId="34" fillId="25" borderId="38" xfId="0" applyNumberFormat="1" applyFont="1" applyFill="1" applyBorder="1" applyAlignment="1" applyProtection="1">
      <alignment horizontal="center" vertical="center"/>
      <protection hidden="1" locked="0"/>
    </xf>
    <xf numFmtId="0" fontId="23" fillId="25" borderId="36" xfId="0" applyNumberFormat="1" applyFont="1" applyFill="1" applyBorder="1" applyAlignment="1" applyProtection="1">
      <alignment horizontal="center" vertical="center"/>
      <protection hidden="1" locked="0"/>
    </xf>
    <xf numFmtId="49" fontId="23" fillId="0" borderId="23" xfId="0" applyNumberFormat="1" applyFont="1" applyBorder="1" applyAlignment="1" applyProtection="1">
      <alignment horizontal="center" vertical="center"/>
      <protection hidden="1" locked="0"/>
    </xf>
    <xf numFmtId="49" fontId="23" fillId="0" borderId="24" xfId="0" applyNumberFormat="1" applyFont="1" applyBorder="1" applyAlignment="1" applyProtection="1">
      <alignment vertical="center"/>
      <protection hidden="1" locked="0"/>
    </xf>
    <xf numFmtId="49" fontId="23" fillId="0" borderId="23" xfId="0" applyNumberFormat="1" applyFont="1" applyBorder="1" applyAlignment="1" applyProtection="1">
      <alignment vertical="center"/>
      <protection hidden="1" locked="0"/>
    </xf>
    <xf numFmtId="197" fontId="33" fillId="0" borderId="14" xfId="0" applyNumberFormat="1" applyFont="1" applyFill="1" applyBorder="1" applyAlignment="1" applyProtection="1">
      <alignment vertical="center"/>
      <protection hidden="1" locked="0"/>
    </xf>
    <xf numFmtId="3" fontId="34" fillId="0" borderId="39" xfId="0" applyNumberFormat="1" applyFont="1" applyBorder="1" applyAlignment="1" applyProtection="1">
      <alignment horizontal="center" vertical="center"/>
      <protection hidden="1" locked="0"/>
    </xf>
    <xf numFmtId="0" fontId="0" fillId="0" borderId="0" xfId="0" applyFont="1" applyAlignment="1">
      <alignment/>
    </xf>
    <xf numFmtId="49" fontId="23" fillId="0" borderId="29" xfId="0" applyNumberFormat="1" applyFont="1" applyBorder="1" applyAlignment="1" applyProtection="1">
      <alignment vertical="center"/>
      <protection hidden="1" locked="0"/>
    </xf>
    <xf numFmtId="49" fontId="24" fillId="0" borderId="22" xfId="0" applyNumberFormat="1" applyFont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>
      <alignment wrapText="1"/>
    </xf>
    <xf numFmtId="3" fontId="27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Alignment="1">
      <alignment/>
    </xf>
    <xf numFmtId="0" fontId="0" fillId="0" borderId="41" xfId="0" applyFont="1" applyBorder="1" applyAlignment="1" applyProtection="1">
      <alignment/>
      <protection locked="0"/>
    </xf>
    <xf numFmtId="189" fontId="25" fillId="25" borderId="42" xfId="0" applyNumberFormat="1" applyFont="1" applyFill="1" applyBorder="1" applyAlignment="1" applyProtection="1">
      <alignment vertical="center"/>
      <protection hidden="1" locked="0"/>
    </xf>
    <xf numFmtId="3" fontId="34" fillId="25" borderId="43" xfId="0" applyNumberFormat="1" applyFont="1" applyFill="1" applyBorder="1" applyAlignment="1" applyProtection="1">
      <alignment horizontal="center" vertical="center"/>
      <protection hidden="1" locked="0"/>
    </xf>
    <xf numFmtId="189" fontId="27" fillId="25" borderId="42" xfId="0" applyNumberFormat="1" applyFont="1" applyFill="1" applyBorder="1" applyAlignment="1" applyProtection="1">
      <alignment vertical="center"/>
      <protection hidden="1" locked="0"/>
    </xf>
    <xf numFmtId="0" fontId="24" fillId="0" borderId="42" xfId="0" applyFont="1" applyBorder="1" applyAlignment="1" applyProtection="1">
      <alignment horizontal="left"/>
      <protection locked="0"/>
    </xf>
    <xf numFmtId="189" fontId="27" fillId="0" borderId="42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Border="1" applyAlignment="1" applyProtection="1">
      <alignment/>
      <protection locked="0"/>
    </xf>
    <xf numFmtId="189" fontId="27" fillId="0" borderId="0" xfId="0" applyNumberFormat="1" applyFont="1" applyFill="1" applyBorder="1" applyAlignment="1" applyProtection="1">
      <alignment vertical="center"/>
      <protection hidden="1" locked="0"/>
    </xf>
    <xf numFmtId="189" fontId="27" fillId="0" borderId="44" xfId="0" applyNumberFormat="1" applyFont="1" applyFill="1" applyBorder="1" applyAlignment="1" applyProtection="1">
      <alignment vertical="center"/>
      <protection hidden="1" locked="0"/>
    </xf>
    <xf numFmtId="0" fontId="37" fillId="0" borderId="0" xfId="0" applyFont="1" applyFill="1" applyBorder="1" applyAlignment="1" applyProtection="1">
      <alignment/>
      <protection locked="0"/>
    </xf>
    <xf numFmtId="189" fontId="27" fillId="0" borderId="0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45" xfId="0" applyNumberFormat="1" applyFont="1" applyBorder="1" applyAlignment="1" applyProtection="1">
      <alignment/>
      <protection locked="0"/>
    </xf>
    <xf numFmtId="49" fontId="28" fillId="0" borderId="15" xfId="0" applyNumberFormat="1" applyFont="1" applyBorder="1" applyAlignment="1" applyProtection="1">
      <alignment vertical="center"/>
      <protection hidden="1" locked="0"/>
    </xf>
    <xf numFmtId="49" fontId="23" fillId="0" borderId="46" xfId="0" applyNumberFormat="1" applyFont="1" applyBorder="1" applyAlignment="1" applyProtection="1">
      <alignment vertical="center"/>
      <protection hidden="1" locked="0"/>
    </xf>
    <xf numFmtId="49" fontId="25" fillId="0" borderId="15" xfId="0" applyNumberFormat="1" applyFont="1" applyFill="1" applyBorder="1" applyAlignment="1" applyProtection="1">
      <alignment horizontal="left" vertical="center"/>
      <protection hidden="1" locked="0"/>
    </xf>
    <xf numFmtId="49" fontId="25" fillId="0" borderId="16" xfId="0" applyNumberFormat="1" applyFont="1" applyFill="1" applyBorder="1" applyAlignment="1" applyProtection="1">
      <alignment horizontal="left" vertical="center"/>
      <protection hidden="1" locked="0"/>
    </xf>
    <xf numFmtId="4" fontId="23" fillId="0" borderId="45" xfId="0" applyNumberFormat="1" applyFont="1" applyBorder="1" applyAlignment="1" applyProtection="1">
      <alignment horizontal="right" vertical="center"/>
      <protection hidden="1" locked="0"/>
    </xf>
    <xf numFmtId="4" fontId="25" fillId="17" borderId="16" xfId="0" applyNumberFormat="1" applyFont="1" applyFill="1" applyBorder="1" applyAlignment="1" applyProtection="1">
      <alignment horizontal="right" vertical="center"/>
      <protection hidden="1" locked="0"/>
    </xf>
    <xf numFmtId="4" fontId="23" fillId="17" borderId="47" xfId="0" applyNumberFormat="1" applyFont="1" applyFill="1" applyBorder="1" applyAlignment="1" applyProtection="1">
      <alignment horizontal="right" vertical="center" wrapText="1"/>
      <protection hidden="1" locked="0"/>
    </xf>
    <xf numFmtId="4" fontId="23" fillId="17" borderId="12" xfId="0" applyNumberFormat="1" applyFont="1" applyFill="1" applyBorder="1" applyAlignment="1" applyProtection="1">
      <alignment horizontal="right" vertical="center" wrapText="1"/>
      <protection hidden="1" locked="0"/>
    </xf>
    <xf numFmtId="4" fontId="23" fillId="24" borderId="15" xfId="0" applyNumberFormat="1" applyFont="1" applyFill="1" applyBorder="1" applyAlignment="1" applyProtection="1">
      <alignment horizontal="right" vertical="center"/>
      <protection hidden="1" locked="0"/>
    </xf>
    <xf numFmtId="0" fontId="38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 horizontal="center" vertical="center"/>
      <protection hidden="1" locked="0"/>
    </xf>
    <xf numFmtId="0" fontId="23" fillId="0" borderId="0" xfId="0" applyFont="1" applyFill="1" applyBorder="1" applyAlignment="1" applyProtection="1">
      <alignment vertical="center"/>
      <protection hidden="1" locked="0"/>
    </xf>
    <xf numFmtId="3" fontId="23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Border="1" applyAlignment="1">
      <alignment/>
    </xf>
    <xf numFmtId="195" fontId="25" fillId="7" borderId="41" xfId="0" applyNumberFormat="1" applyFont="1" applyFill="1" applyBorder="1" applyAlignment="1" applyProtection="1">
      <alignment/>
      <protection hidden="1"/>
    </xf>
    <xf numFmtId="0" fontId="37" fillId="0" borderId="43" xfId="0" applyFont="1" applyBorder="1" applyAlignment="1">
      <alignment/>
    </xf>
    <xf numFmtId="0" fontId="0" fillId="0" borderId="48" xfId="0" applyBorder="1" applyAlignment="1" applyProtection="1">
      <alignment/>
      <protection locked="0"/>
    </xf>
    <xf numFmtId="0" fontId="23" fillId="0" borderId="48" xfId="0" applyFont="1" applyFill="1" applyBorder="1" applyAlignment="1" applyProtection="1">
      <alignment horizontal="center" vertical="center"/>
      <protection hidden="1" locked="0"/>
    </xf>
    <xf numFmtId="0" fontId="23" fillId="0" borderId="48" xfId="0" applyFont="1" applyFill="1" applyBorder="1" applyAlignment="1" applyProtection="1">
      <alignment vertical="center"/>
      <protection hidden="1" locked="0"/>
    </xf>
    <xf numFmtId="3" fontId="23" fillId="0" borderId="48" xfId="0" applyNumberFormat="1" applyFont="1" applyFill="1" applyBorder="1" applyAlignment="1" applyProtection="1">
      <alignment vertical="center"/>
      <protection hidden="1" locked="0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0" xfId="0" applyBorder="1" applyAlignment="1">
      <alignment/>
    </xf>
    <xf numFmtId="3" fontId="39" fillId="0" borderId="0" xfId="0" applyNumberFormat="1" applyFont="1" applyBorder="1" applyAlignment="1" applyProtection="1">
      <alignment vertical="center"/>
      <protection hidden="1" locked="0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3" fontId="23" fillId="0" borderId="0" xfId="0" applyNumberFormat="1" applyFont="1" applyBorder="1" applyAlignment="1" applyProtection="1">
      <alignment vertical="center"/>
      <protection hidden="1" locked="0"/>
    </xf>
    <xf numFmtId="0" fontId="0" fillId="0" borderId="5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Border="1" applyAlignment="1" applyProtection="1">
      <alignment horizontal="center" vertical="center"/>
      <protection hidden="1" locked="0"/>
    </xf>
    <xf numFmtId="0" fontId="0" fillId="0" borderId="51" xfId="0" applyBorder="1" applyAlignment="1">
      <alignment/>
    </xf>
    <xf numFmtId="198" fontId="24" fillId="7" borderId="32" xfId="0" applyNumberFormat="1" applyFont="1" applyFill="1" applyBorder="1" applyAlignment="1">
      <alignment horizontal="right"/>
    </xf>
    <xf numFmtId="0" fontId="24" fillId="4" borderId="28" xfId="0" applyFont="1" applyFill="1" applyBorder="1" applyAlignment="1">
      <alignment horizontal="right"/>
    </xf>
    <xf numFmtId="195" fontId="25" fillId="6" borderId="41" xfId="0" applyNumberFormat="1" applyFont="1" applyFill="1" applyBorder="1" applyAlignment="1" applyProtection="1">
      <alignment/>
      <protection hidden="1"/>
    </xf>
    <xf numFmtId="195" fontId="40" fillId="24" borderId="41" xfId="0" applyNumberFormat="1" applyFont="1" applyFill="1" applyBorder="1" applyAlignment="1" applyProtection="1">
      <alignment/>
      <protection hidden="1"/>
    </xf>
    <xf numFmtId="10" fontId="23" fillId="0" borderId="14" xfId="0" applyNumberFormat="1" applyFont="1" applyFill="1" applyBorder="1" applyAlignment="1" applyProtection="1">
      <alignment vertical="center"/>
      <protection hidden="1" locked="0"/>
    </xf>
    <xf numFmtId="0" fontId="0" fillId="0" borderId="51" xfId="0" applyFill="1" applyBorder="1" applyAlignment="1">
      <alignment/>
    </xf>
    <xf numFmtId="198" fontId="24" fillId="7" borderId="12" xfId="0" applyNumberFormat="1" applyFont="1" applyFill="1" applyBorder="1" applyAlignment="1">
      <alignment horizontal="right"/>
    </xf>
    <xf numFmtId="0" fontId="24" fillId="4" borderId="16" xfId="0" applyFont="1" applyFill="1" applyBorder="1" applyAlignment="1">
      <alignment horizontal="right"/>
    </xf>
    <xf numFmtId="0" fontId="41" fillId="0" borderId="0" xfId="0" applyFont="1" applyFill="1" applyAlignment="1">
      <alignment/>
    </xf>
    <xf numFmtId="198" fontId="41" fillId="0" borderId="0" xfId="0" applyNumberFormat="1" applyFont="1" applyFill="1" applyAlignment="1">
      <alignment/>
    </xf>
    <xf numFmtId="3" fontId="39" fillId="0" borderId="0" xfId="0" applyNumberFormat="1" applyFont="1" applyFill="1" applyBorder="1" applyAlignment="1" applyProtection="1">
      <alignment vertical="center"/>
      <protection hidden="1" locked="0"/>
    </xf>
    <xf numFmtId="10" fontId="0" fillId="0" borderId="14" xfId="0" applyNumberFormat="1" applyFont="1" applyFill="1" applyBorder="1" applyAlignment="1">
      <alignment/>
    </xf>
    <xf numFmtId="189" fontId="23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0" xfId="0" applyFont="1" applyFill="1" applyBorder="1" applyAlignment="1" applyProtection="1">
      <alignment horizontal="center"/>
      <protection hidden="1"/>
    </xf>
    <xf numFmtId="4" fontId="0" fillId="0" borderId="0" xfId="0" applyNumberFormat="1" applyFont="1" applyAlignment="1" applyProtection="1">
      <alignment/>
      <protection hidden="1"/>
    </xf>
    <xf numFmtId="189" fontId="23" fillId="24" borderId="14" xfId="0" applyNumberFormat="1" applyFont="1" applyFill="1" applyBorder="1" applyAlignment="1" applyProtection="1">
      <alignment horizontal="left" vertical="top" wrapText="1"/>
      <protection hidden="1" locked="0"/>
    </xf>
    <xf numFmtId="0" fontId="0" fillId="24" borderId="28" xfId="0" applyFont="1" applyFill="1" applyBorder="1" applyAlignment="1">
      <alignment horizontal="left"/>
    </xf>
    <xf numFmtId="9" fontId="27" fillId="0" borderId="14" xfId="0" applyNumberFormat="1" applyFont="1" applyFill="1" applyBorder="1" applyAlignment="1" applyProtection="1">
      <alignment horizontal="right" vertical="center"/>
      <protection hidden="1" locked="0"/>
    </xf>
    <xf numFmtId="195" fontId="27" fillId="24" borderId="28" xfId="0" applyNumberFormat="1" applyFont="1" applyFill="1" applyBorder="1" applyAlignment="1" applyProtection="1">
      <alignment horizontal="right" vertical="center"/>
      <protection hidden="1" locked="0"/>
    </xf>
    <xf numFmtId="4" fontId="0" fillId="0" borderId="0" xfId="0" applyNumberFormat="1" applyFont="1" applyBorder="1" applyAlignment="1" applyProtection="1">
      <alignment/>
      <protection hidden="1"/>
    </xf>
    <xf numFmtId="9" fontId="27" fillId="0" borderId="14" xfId="0" applyNumberFormat="1" applyFont="1" applyFill="1" applyBorder="1" applyAlignment="1" applyProtection="1">
      <alignment horizontal="right"/>
      <protection hidden="1" locked="0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9" fontId="27" fillId="24" borderId="14" xfId="0" applyNumberFormat="1" applyFont="1" applyFill="1" applyBorder="1" applyAlignment="1" applyProtection="1">
      <alignment horizontal="right" vertical="center"/>
      <protection hidden="1" locked="0"/>
    </xf>
    <xf numFmtId="0" fontId="0" fillId="0" borderId="50" xfId="0" applyBorder="1" applyAlignment="1">
      <alignment/>
    </xf>
    <xf numFmtId="9" fontId="23" fillId="24" borderId="15" xfId="0" applyNumberFormat="1" applyFont="1" applyFill="1" applyBorder="1" applyAlignment="1" applyProtection="1">
      <alignment horizontal="right" vertical="center"/>
      <protection hidden="1" locked="0"/>
    </xf>
    <xf numFmtId="195" fontId="27" fillId="24" borderId="16" xfId="0" applyNumberFormat="1" applyFont="1" applyFill="1" applyBorder="1" applyAlignment="1" applyProtection="1">
      <alignment horizontal="right" vertical="center"/>
      <protection hidden="1" locked="0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Border="1" applyAlignment="1" applyProtection="1">
      <alignment wrapText="1"/>
      <protection hidden="1"/>
    </xf>
    <xf numFmtId="0" fontId="23" fillId="0" borderId="0" xfId="0" applyFont="1" applyFill="1" applyBorder="1" applyAlignment="1" applyProtection="1">
      <alignment wrapText="1"/>
      <protection hidden="1"/>
    </xf>
    <xf numFmtId="0" fontId="23" fillId="0" borderId="0" xfId="0" applyFont="1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wrapText="1"/>
    </xf>
    <xf numFmtId="0" fontId="24" fillId="0" borderId="0" xfId="0" applyFont="1" applyAlignment="1">
      <alignment/>
    </xf>
    <xf numFmtId="0" fontId="23" fillId="24" borderId="15" xfId="0" applyFont="1" applyFill="1" applyBorder="1" applyAlignment="1" applyProtection="1">
      <alignment horizontal="left"/>
      <protection hidden="1" locked="0"/>
    </xf>
    <xf numFmtId="0" fontId="23" fillId="24" borderId="11" xfId="0" applyFont="1" applyFill="1" applyBorder="1" applyAlignment="1" applyProtection="1">
      <alignment horizontal="left"/>
      <protection hidden="1" locked="0"/>
    </xf>
    <xf numFmtId="0" fontId="23" fillId="24" borderId="54" xfId="0" applyFont="1" applyFill="1" applyBorder="1" applyAlignment="1" applyProtection="1">
      <alignment horizontal="left"/>
      <protection hidden="1" locked="0"/>
    </xf>
    <xf numFmtId="0" fontId="24" fillId="18" borderId="55" xfId="0" applyFont="1" applyFill="1" applyBorder="1" applyAlignment="1" applyProtection="1">
      <alignment horizontal="left"/>
      <protection locked="0"/>
    </xf>
    <xf numFmtId="0" fontId="24" fillId="18" borderId="56" xfId="0" applyFont="1" applyFill="1" applyBorder="1" applyAlignment="1" applyProtection="1">
      <alignment horizontal="left"/>
      <protection locked="0"/>
    </xf>
    <xf numFmtId="0" fontId="27" fillId="24" borderId="57" xfId="0" applyFont="1" applyFill="1" applyBorder="1" applyAlignment="1" applyProtection="1">
      <alignment horizontal="center"/>
      <protection hidden="1" locked="0"/>
    </xf>
    <xf numFmtId="0" fontId="27" fillId="24" borderId="56" xfId="0" applyFont="1" applyFill="1" applyBorder="1" applyAlignment="1" applyProtection="1">
      <alignment horizontal="center"/>
      <protection hidden="1" locked="0"/>
    </xf>
    <xf numFmtId="0" fontId="0" fillId="18" borderId="57" xfId="0" applyFont="1" applyFill="1" applyBorder="1" applyAlignment="1">
      <alignment horizontal="left"/>
    </xf>
    <xf numFmtId="0" fontId="0" fillId="18" borderId="58" xfId="0" applyFont="1" applyFill="1" applyBorder="1" applyAlignment="1">
      <alignment horizontal="left"/>
    </xf>
    <xf numFmtId="0" fontId="0" fillId="18" borderId="56" xfId="0" applyFont="1" applyFill="1" applyBorder="1" applyAlignment="1">
      <alignment horizontal="left"/>
    </xf>
    <xf numFmtId="0" fontId="23" fillId="24" borderId="12" xfId="0" applyFont="1" applyFill="1" applyBorder="1" applyAlignment="1" applyProtection="1">
      <alignment horizontal="left"/>
      <protection hidden="1" locked="0"/>
    </xf>
    <xf numFmtId="0" fontId="24" fillId="18" borderId="59" xfId="0" applyFont="1" applyFill="1" applyBorder="1" applyAlignment="1" applyProtection="1">
      <alignment horizontal="left"/>
      <protection locked="0"/>
    </xf>
    <xf numFmtId="0" fontId="24" fillId="18" borderId="60" xfId="0" applyFont="1" applyFill="1" applyBorder="1" applyAlignment="1" applyProtection="1">
      <alignment horizontal="left"/>
      <protection locked="0"/>
    </xf>
    <xf numFmtId="0" fontId="27" fillId="24" borderId="61" xfId="0" applyFont="1" applyFill="1" applyBorder="1" applyAlignment="1" applyProtection="1">
      <alignment horizontal="center"/>
      <protection hidden="1" locked="0"/>
    </xf>
    <xf numFmtId="0" fontId="27" fillId="24" borderId="60" xfId="0" applyFont="1" applyFill="1" applyBorder="1" applyAlignment="1" applyProtection="1">
      <alignment horizontal="center"/>
      <protection hidden="1" locked="0"/>
    </xf>
    <xf numFmtId="0" fontId="0" fillId="18" borderId="61" xfId="0" applyFont="1" applyFill="1" applyBorder="1" applyAlignment="1">
      <alignment horizontal="left"/>
    </xf>
    <xf numFmtId="0" fontId="0" fillId="18" borderId="62" xfId="0" applyFont="1" applyFill="1" applyBorder="1" applyAlignment="1">
      <alignment horizontal="left"/>
    </xf>
    <xf numFmtId="0" fontId="0" fillId="18" borderId="60" xfId="0" applyFont="1" applyFill="1" applyBorder="1" applyAlignment="1">
      <alignment horizontal="left"/>
    </xf>
    <xf numFmtId="0" fontId="23" fillId="24" borderId="63" xfId="0" applyFont="1" applyFill="1" applyBorder="1" applyAlignment="1" applyProtection="1">
      <alignment horizontal="center" vertical="center" wrapText="1"/>
      <protection hidden="1" locked="0"/>
    </xf>
    <xf numFmtId="0" fontId="23" fillId="24" borderId="44" xfId="0" applyFont="1" applyFill="1" applyBorder="1" applyAlignment="1" applyProtection="1">
      <alignment horizontal="center" vertical="center" wrapText="1"/>
      <protection hidden="1" locked="0"/>
    </xf>
    <xf numFmtId="0" fontId="23" fillId="24" borderId="20" xfId="0" applyFont="1" applyFill="1" applyBorder="1" applyAlignment="1" applyProtection="1">
      <alignment horizontal="center" vertical="center" wrapText="1"/>
      <protection hidden="1" locked="0"/>
    </xf>
    <xf numFmtId="0" fontId="24" fillId="24" borderId="57" xfId="0" applyFont="1" applyFill="1" applyBorder="1" applyAlignment="1">
      <alignment horizontal="left"/>
    </xf>
    <xf numFmtId="0" fontId="24" fillId="24" borderId="64" xfId="0" applyFont="1" applyFill="1" applyBorder="1" applyAlignment="1">
      <alignment horizontal="left"/>
    </xf>
    <xf numFmtId="0" fontId="0" fillId="24" borderId="65" xfId="0" applyFont="1" applyFill="1" applyBorder="1" applyAlignment="1">
      <alignment horizontal="left" wrapText="1"/>
    </xf>
    <xf numFmtId="0" fontId="0" fillId="24" borderId="46" xfId="0" applyFont="1" applyFill="1" applyBorder="1" applyAlignment="1">
      <alignment horizontal="left" wrapText="1"/>
    </xf>
    <xf numFmtId="0" fontId="0" fillId="24" borderId="50" xfId="0" applyFont="1" applyFill="1" applyBorder="1" applyAlignment="1">
      <alignment horizontal="left" wrapText="1"/>
    </xf>
    <xf numFmtId="0" fontId="0" fillId="24" borderId="66" xfId="0" applyFont="1" applyFill="1" applyBorder="1" applyAlignment="1">
      <alignment horizontal="left" wrapText="1"/>
    </xf>
    <xf numFmtId="0" fontId="0" fillId="24" borderId="52" xfId="0" applyFont="1" applyFill="1" applyBorder="1" applyAlignment="1">
      <alignment horizontal="left" wrapText="1"/>
    </xf>
    <xf numFmtId="0" fontId="0" fillId="24" borderId="67" xfId="0" applyFont="1" applyFill="1" applyBorder="1" applyAlignment="1">
      <alignment horizontal="left" wrapText="1"/>
    </xf>
    <xf numFmtId="0" fontId="0" fillId="0" borderId="68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55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14" fontId="0" fillId="0" borderId="59" xfId="0" applyNumberFormat="1" applyFont="1" applyFill="1" applyBorder="1" applyAlignment="1">
      <alignment horizontal="center"/>
    </xf>
    <xf numFmtId="14" fontId="0" fillId="0" borderId="62" xfId="0" applyNumberFormat="1" applyFont="1" applyFill="1" applyBorder="1" applyAlignment="1">
      <alignment horizontal="center"/>
    </xf>
    <xf numFmtId="14" fontId="0" fillId="0" borderId="60" xfId="0" applyNumberFormat="1" applyFont="1" applyFill="1" applyBorder="1" applyAlignment="1">
      <alignment horizontal="center"/>
    </xf>
    <xf numFmtId="0" fontId="23" fillId="24" borderId="30" xfId="0" applyFont="1" applyFill="1" applyBorder="1" applyAlignment="1" applyProtection="1">
      <alignment horizontal="center" vertical="center" wrapText="1"/>
      <protection hidden="1" locked="0"/>
    </xf>
    <xf numFmtId="0" fontId="23" fillId="24" borderId="19" xfId="0" applyFont="1" applyFill="1" applyBorder="1" applyAlignment="1" applyProtection="1">
      <alignment horizontal="center" vertical="center" wrapText="1"/>
      <protection hidden="1" locked="0"/>
    </xf>
    <xf numFmtId="0" fontId="31" fillId="24" borderId="30" xfId="0" applyFont="1" applyFill="1" applyBorder="1" applyAlignment="1" applyProtection="1">
      <alignment horizontal="center" vertical="center" wrapText="1"/>
      <protection hidden="1" locked="0"/>
    </xf>
    <xf numFmtId="0" fontId="31" fillId="24" borderId="19" xfId="0" applyFont="1" applyFill="1" applyBorder="1" applyAlignment="1" applyProtection="1">
      <alignment horizontal="center" vertical="center" wrapText="1"/>
      <protection hidden="1" locked="0"/>
    </xf>
    <xf numFmtId="0" fontId="27" fillId="0" borderId="41" xfId="0" applyFont="1" applyFill="1" applyBorder="1" applyAlignment="1" applyProtection="1">
      <alignment horizontal="center"/>
      <protection hidden="1" locked="0"/>
    </xf>
    <xf numFmtId="0" fontId="27" fillId="0" borderId="69" xfId="0" applyFont="1" applyFill="1" applyBorder="1" applyAlignment="1" applyProtection="1">
      <alignment horizontal="center"/>
      <protection hidden="1" locked="0"/>
    </xf>
    <xf numFmtId="0" fontId="27" fillId="0" borderId="38" xfId="0" applyFont="1" applyFill="1" applyBorder="1" applyAlignment="1" applyProtection="1">
      <alignment horizontal="center"/>
      <protection hidden="1" locked="0"/>
    </xf>
    <xf numFmtId="4" fontId="23" fillId="3" borderId="5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4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49" fontId="29" fillId="17" borderId="41" xfId="0" applyNumberFormat="1" applyFont="1" applyFill="1" applyBorder="1" applyAlignment="1" applyProtection="1">
      <alignment horizontal="center"/>
      <protection hidden="1" locked="0"/>
    </xf>
    <xf numFmtId="0" fontId="30" fillId="0" borderId="69" xfId="0" applyFont="1" applyBorder="1" applyAlignment="1">
      <alignment/>
    </xf>
    <xf numFmtId="0" fontId="30" fillId="0" borderId="38" xfId="0" applyFont="1" applyBorder="1" applyAlignment="1">
      <alignment/>
    </xf>
    <xf numFmtId="0" fontId="23" fillId="24" borderId="70" xfId="0" applyFont="1" applyFill="1" applyBorder="1" applyAlignment="1" applyProtection="1">
      <alignment horizontal="center" vertical="center" wrapText="1"/>
      <protection hidden="1" locked="0"/>
    </xf>
    <xf numFmtId="0" fontId="23" fillId="24" borderId="34" xfId="0" applyFont="1" applyFill="1" applyBorder="1" applyAlignment="1" applyProtection="1">
      <alignment horizontal="center" vertical="center" wrapText="1"/>
      <protection hidden="1" locked="0"/>
    </xf>
    <xf numFmtId="0" fontId="23" fillId="24" borderId="55" xfId="0" applyFont="1" applyFill="1" applyBorder="1" applyAlignment="1" applyProtection="1">
      <alignment horizontal="center" vertical="center"/>
      <protection hidden="1" locked="0"/>
    </xf>
    <xf numFmtId="0" fontId="23" fillId="24" borderId="64" xfId="0" applyFont="1" applyFill="1" applyBorder="1" applyAlignment="1" applyProtection="1">
      <alignment horizontal="center" vertical="center"/>
      <protection hidden="1" locked="0"/>
    </xf>
    <xf numFmtId="0" fontId="23" fillId="24" borderId="43" xfId="0" applyFont="1" applyFill="1" applyBorder="1" applyAlignment="1" applyProtection="1">
      <alignment horizontal="center" vertical="center" wrapText="1"/>
      <protection hidden="1" locked="0"/>
    </xf>
    <xf numFmtId="0" fontId="23" fillId="24" borderId="48" xfId="0" applyFont="1" applyFill="1" applyBorder="1" applyAlignment="1" applyProtection="1">
      <alignment horizontal="center" vertical="center" wrapText="1"/>
      <protection hidden="1" locked="0"/>
    </xf>
    <xf numFmtId="0" fontId="23" fillId="24" borderId="49" xfId="0" applyFont="1" applyFill="1" applyBorder="1" applyAlignment="1" applyProtection="1">
      <alignment horizontal="center" vertical="center" wrapText="1"/>
      <protection hidden="1" locked="0"/>
    </xf>
    <xf numFmtId="0" fontId="23" fillId="24" borderId="71" xfId="0" applyFont="1" applyFill="1" applyBorder="1" applyAlignment="1" applyProtection="1">
      <alignment horizontal="center" vertical="center" wrapText="1"/>
      <protection hidden="1" locked="0"/>
    </xf>
    <xf numFmtId="0" fontId="23" fillId="24" borderId="27" xfId="0" applyFont="1" applyFill="1" applyBorder="1" applyAlignment="1" applyProtection="1">
      <alignment horizontal="center" vertical="center" wrapText="1"/>
      <protection hidden="1" locked="0"/>
    </xf>
    <xf numFmtId="0" fontId="23" fillId="24" borderId="72" xfId="0" applyFont="1" applyFill="1" applyBorder="1" applyAlignment="1" applyProtection="1">
      <alignment horizontal="center" vertical="center" wrapText="1"/>
      <protection hidden="1" locked="0"/>
    </xf>
    <xf numFmtId="4" fontId="23" fillId="3" borderId="10" xfId="0" applyNumberFormat="1" applyFont="1" applyFill="1" applyBorder="1" applyAlignment="1" applyProtection="1">
      <alignment horizontal="center" vertical="center" wrapText="1"/>
      <protection hidden="1"/>
    </xf>
    <xf numFmtId="4" fontId="23" fillId="3" borderId="28" xfId="0" applyNumberFormat="1" applyFont="1" applyFill="1" applyBorder="1" applyAlignment="1" applyProtection="1">
      <alignment horizontal="center" vertical="center" wrapText="1"/>
      <protection hidden="1"/>
    </xf>
    <xf numFmtId="0" fontId="27" fillId="24" borderId="73" xfId="48" applyFont="1" applyFill="1" applyBorder="1" applyAlignment="1" applyProtection="1">
      <alignment horizontal="center" vertical="center" wrapText="1"/>
      <protection hidden="1" locked="0"/>
    </xf>
    <xf numFmtId="0" fontId="27" fillId="24" borderId="74" xfId="48" applyFont="1" applyFill="1" applyBorder="1" applyAlignment="1" applyProtection="1">
      <alignment horizontal="center" vertical="center" wrapText="1"/>
      <protection hidden="1" locked="0"/>
    </xf>
    <xf numFmtId="0" fontId="27" fillId="24" borderId="17" xfId="48" applyFont="1" applyFill="1" applyBorder="1" applyAlignment="1" applyProtection="1">
      <alignment horizontal="center" vertical="center" wrapText="1"/>
      <protection hidden="1" locked="0"/>
    </xf>
    <xf numFmtId="4" fontId="23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75" xfId="0" applyFont="1" applyBorder="1" applyAlignment="1" applyProtection="1">
      <alignment horizontal="center" vertical="center" textRotation="90" wrapText="1"/>
      <protection locked="0"/>
    </xf>
    <xf numFmtId="0" fontId="24" fillId="0" borderId="52" xfId="0" applyFont="1" applyBorder="1" applyAlignment="1" applyProtection="1">
      <alignment horizontal="center" vertical="center" textRotation="90" wrapText="1"/>
      <protection locked="0"/>
    </xf>
    <xf numFmtId="0" fontId="24" fillId="25" borderId="41" xfId="0" applyFont="1" applyFill="1" applyBorder="1" applyAlignment="1" applyProtection="1">
      <alignment horizontal="center"/>
      <protection locked="0"/>
    </xf>
    <xf numFmtId="0" fontId="24" fillId="25" borderId="69" xfId="0" applyFont="1" applyFill="1" applyBorder="1" applyAlignment="1" applyProtection="1">
      <alignment horizontal="center"/>
      <protection locked="0"/>
    </xf>
    <xf numFmtId="0" fontId="24" fillId="25" borderId="76" xfId="0" applyFont="1" applyFill="1" applyBorder="1" applyAlignment="1" applyProtection="1">
      <alignment horizontal="center"/>
      <protection locked="0"/>
    </xf>
    <xf numFmtId="0" fontId="23" fillId="24" borderId="75" xfId="0" applyFont="1" applyFill="1" applyBorder="1" applyAlignment="1" applyProtection="1">
      <alignment horizontal="center" vertical="center" wrapText="1"/>
      <protection hidden="1" locked="0"/>
    </xf>
    <xf numFmtId="0" fontId="23" fillId="24" borderId="77" xfId="0" applyFont="1" applyFill="1" applyBorder="1" applyAlignment="1" applyProtection="1">
      <alignment horizontal="center" vertical="center" wrapText="1"/>
      <protection hidden="1" locked="0"/>
    </xf>
    <xf numFmtId="0" fontId="23" fillId="24" borderId="78" xfId="0" applyFont="1" applyFill="1" applyBorder="1" applyAlignment="1" applyProtection="1">
      <alignment horizontal="center" vertical="center" wrapText="1"/>
      <protection hidden="1"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24" borderId="79" xfId="0" applyFont="1" applyFill="1" applyBorder="1" applyAlignment="1" applyProtection="1">
      <alignment horizontal="center" vertical="center" wrapText="1"/>
      <protection locked="0"/>
    </xf>
    <xf numFmtId="0" fontId="0" fillId="24" borderId="80" xfId="0" applyFont="1" applyFill="1" applyBorder="1" applyAlignment="1" applyProtection="1">
      <alignment horizontal="center" vertical="center" wrapText="1"/>
      <protection locked="0"/>
    </xf>
    <xf numFmtId="0" fontId="0" fillId="24" borderId="18" xfId="0" applyFont="1" applyFill="1" applyBorder="1" applyAlignment="1" applyProtection="1">
      <alignment horizontal="center" vertical="center" wrapText="1"/>
      <protection locked="0"/>
    </xf>
    <xf numFmtId="0" fontId="23" fillId="24" borderId="58" xfId="0" applyFont="1" applyFill="1" applyBorder="1" applyAlignment="1" applyProtection="1">
      <alignment horizontal="center" vertical="center"/>
      <protection hidden="1" locked="0"/>
    </xf>
    <xf numFmtId="0" fontId="0" fillId="24" borderId="70" xfId="0" applyFont="1" applyFill="1" applyBorder="1" applyAlignment="1" applyProtection="1">
      <alignment horizontal="center" vertical="center" wrapText="1"/>
      <protection locked="0"/>
    </xf>
    <xf numFmtId="0" fontId="0" fillId="24" borderId="34" xfId="0" applyFont="1" applyFill="1" applyBorder="1" applyAlignment="1" applyProtection="1">
      <alignment horizontal="center" vertical="center" wrapText="1"/>
      <protection locked="0"/>
    </xf>
    <xf numFmtId="0" fontId="0" fillId="24" borderId="19" xfId="0" applyFont="1" applyFill="1" applyBorder="1" applyAlignment="1" applyProtection="1">
      <alignment horizontal="center" vertical="center" wrapText="1"/>
      <protection locked="0"/>
    </xf>
    <xf numFmtId="0" fontId="36" fillId="25" borderId="41" xfId="0" applyNumberFormat="1" applyFont="1" applyFill="1" applyBorder="1" applyAlignment="1" applyProtection="1">
      <alignment horizontal="center" vertical="center"/>
      <protection locked="0"/>
    </xf>
    <xf numFmtId="0" fontId="36" fillId="25" borderId="69" xfId="0" applyNumberFormat="1" applyFont="1" applyFill="1" applyBorder="1" applyAlignment="1" applyProtection="1">
      <alignment horizontal="center" vertical="center"/>
      <protection locked="0"/>
    </xf>
    <xf numFmtId="0" fontId="36" fillId="25" borderId="38" xfId="0" applyNumberFormat="1" applyFont="1" applyFill="1" applyBorder="1" applyAlignment="1" applyProtection="1">
      <alignment horizontal="center" vertical="center"/>
      <protection locked="0"/>
    </xf>
    <xf numFmtId="0" fontId="23" fillId="25" borderId="41" xfId="0" applyNumberFormat="1" applyFont="1" applyFill="1" applyBorder="1" applyAlignment="1" applyProtection="1">
      <alignment horizontal="center" vertical="center"/>
      <protection hidden="1" locked="0"/>
    </xf>
    <xf numFmtId="0" fontId="23" fillId="25" borderId="69" xfId="0" applyNumberFormat="1" applyFont="1" applyFill="1" applyBorder="1" applyAlignment="1" applyProtection="1">
      <alignment horizontal="center" vertical="center"/>
      <protection hidden="1" locked="0"/>
    </xf>
    <xf numFmtId="0" fontId="23" fillId="25" borderId="38" xfId="0" applyNumberFormat="1" applyFont="1" applyFill="1" applyBorder="1" applyAlignment="1" applyProtection="1">
      <alignment horizontal="center" vertical="center"/>
      <protection hidden="1" locked="0"/>
    </xf>
    <xf numFmtId="189" fontId="27" fillId="0" borderId="34" xfId="0" applyNumberFormat="1" applyFont="1" applyFill="1" applyBorder="1" applyAlignment="1" applyProtection="1">
      <alignment horizontal="center" vertical="center"/>
      <protection hidden="1" locked="0"/>
    </xf>
    <xf numFmtId="189" fontId="27" fillId="0" borderId="3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77" xfId="0" applyFont="1" applyFill="1" applyBorder="1" applyAlignment="1" applyProtection="1">
      <alignment horizontal="center" vertical="center" textRotation="90" wrapText="1"/>
      <protection locked="0"/>
    </xf>
    <xf numFmtId="0" fontId="0" fillId="0" borderId="52" xfId="0" applyFont="1" applyFill="1" applyBorder="1" applyAlignment="1" applyProtection="1">
      <alignment horizontal="center" vertical="center" textRotation="90" wrapText="1"/>
      <protection locked="0"/>
    </xf>
    <xf numFmtId="0" fontId="24" fillId="26" borderId="75" xfId="0" applyFont="1" applyFill="1" applyBorder="1" applyAlignment="1" applyProtection="1">
      <alignment horizontal="center" vertical="center" textRotation="90" wrapText="1"/>
      <protection locked="0"/>
    </xf>
    <xf numFmtId="0" fontId="24" fillId="26" borderId="77" xfId="0" applyFont="1" applyFill="1" applyBorder="1" applyAlignment="1" applyProtection="1">
      <alignment horizontal="center" vertical="center" textRotation="90" wrapText="1"/>
      <protection locked="0"/>
    </xf>
    <xf numFmtId="0" fontId="24" fillId="26" borderId="78" xfId="0" applyFont="1" applyFill="1" applyBorder="1" applyAlignment="1" applyProtection="1">
      <alignment horizontal="center" vertical="center" textRotation="90" wrapText="1"/>
      <protection locked="0"/>
    </xf>
    <xf numFmtId="0" fontId="0" fillId="0" borderId="77" xfId="0" applyBorder="1" applyAlignment="1">
      <alignment horizontal="center" vertical="center" textRotation="90" wrapText="1"/>
    </xf>
    <xf numFmtId="0" fontId="0" fillId="0" borderId="78" xfId="0" applyBorder="1" applyAlignment="1">
      <alignment horizontal="center" vertical="center" textRotation="90" wrapText="1"/>
    </xf>
    <xf numFmtId="0" fontId="0" fillId="0" borderId="14" xfId="0" applyFont="1" applyBorder="1" applyAlignment="1">
      <alignment wrapText="1"/>
    </xf>
    <xf numFmtId="189" fontId="21" fillId="25" borderId="41" xfId="0" applyNumberFormat="1" applyFont="1" applyFill="1" applyBorder="1" applyAlignment="1" applyProtection="1">
      <alignment horizontal="center" vertical="center"/>
      <protection hidden="1" locked="0"/>
    </xf>
    <xf numFmtId="189" fontId="21" fillId="25" borderId="69" xfId="0" applyNumberFormat="1" applyFont="1" applyFill="1" applyBorder="1" applyAlignment="1" applyProtection="1">
      <alignment horizontal="center" vertical="center"/>
      <protection hidden="1" locked="0"/>
    </xf>
    <xf numFmtId="189" fontId="21" fillId="25" borderId="38" xfId="0" applyNumberFormat="1" applyFont="1" applyFill="1" applyBorder="1" applyAlignment="1" applyProtection="1">
      <alignment horizontal="center" vertical="center"/>
      <protection hidden="1" locked="0"/>
    </xf>
    <xf numFmtId="0" fontId="0" fillId="0" borderId="6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3" fontId="23" fillId="7" borderId="41" xfId="0" applyNumberFormat="1" applyFont="1" applyFill="1" applyBorder="1" applyAlignment="1" applyProtection="1">
      <alignment horizontal="left" vertical="center"/>
      <protection hidden="1" locked="0"/>
    </xf>
    <xf numFmtId="3" fontId="23" fillId="7" borderId="69" xfId="0" applyNumberFormat="1" applyFont="1" applyFill="1" applyBorder="1" applyAlignment="1" applyProtection="1">
      <alignment horizontal="left" vertical="center"/>
      <protection hidden="1" locked="0"/>
    </xf>
    <xf numFmtId="3" fontId="23" fillId="7" borderId="38" xfId="0" applyNumberFormat="1" applyFont="1" applyFill="1" applyBorder="1" applyAlignment="1" applyProtection="1">
      <alignment horizontal="left" vertical="center"/>
      <protection hidden="1" locked="0"/>
    </xf>
    <xf numFmtId="0" fontId="24" fillId="0" borderId="11" xfId="0" applyFont="1" applyBorder="1" applyAlignment="1">
      <alignment horizontal="left"/>
    </xf>
    <xf numFmtId="0" fontId="24" fillId="0" borderId="5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24" borderId="11" xfId="0" applyFont="1" applyFill="1" applyBorder="1" applyAlignment="1">
      <alignment horizontal="right"/>
    </xf>
    <xf numFmtId="0" fontId="24" fillId="24" borderId="10" xfId="0" applyFont="1" applyFill="1" applyBorder="1" applyAlignment="1">
      <alignment horizontal="right"/>
    </xf>
    <xf numFmtId="0" fontId="23" fillId="7" borderId="69" xfId="0" applyFont="1" applyFill="1" applyBorder="1" applyAlignment="1" applyProtection="1">
      <alignment horizontal="left" vertical="center"/>
      <protection hidden="1" locked="0"/>
    </xf>
    <xf numFmtId="0" fontId="23" fillId="7" borderId="38" xfId="0" applyFont="1" applyFill="1" applyBorder="1" applyAlignment="1" applyProtection="1">
      <alignment horizontal="left" vertical="center"/>
      <protection hidden="1" locked="0"/>
    </xf>
    <xf numFmtId="0" fontId="23" fillId="6" borderId="69" xfId="0" applyFont="1" applyFill="1" applyBorder="1" applyAlignment="1" applyProtection="1">
      <alignment horizontal="center" vertical="center"/>
      <protection hidden="1" locked="0"/>
    </xf>
    <xf numFmtId="0" fontId="23" fillId="6" borderId="38" xfId="0" applyFont="1" applyFill="1" applyBorder="1" applyAlignment="1" applyProtection="1">
      <alignment horizontal="center" vertical="center"/>
      <protection hidden="1" locked="0"/>
    </xf>
    <xf numFmtId="195" fontId="39" fillId="0" borderId="48" xfId="0" applyNumberFormat="1" applyFont="1" applyFill="1" applyBorder="1" applyAlignment="1" applyProtection="1">
      <alignment horizontal="center" vertical="center"/>
      <protection hidden="1" locked="0"/>
    </xf>
    <xf numFmtId="3" fontId="23" fillId="24" borderId="11" xfId="0" applyNumberFormat="1" applyFont="1" applyFill="1" applyBorder="1" applyAlignment="1" applyProtection="1">
      <alignment horizontal="center" vertical="center"/>
      <protection hidden="1" locked="0"/>
    </xf>
    <xf numFmtId="3" fontId="23" fillId="24" borderId="54" xfId="0" applyNumberFormat="1" applyFont="1" applyFill="1" applyBorder="1" applyAlignment="1" applyProtection="1">
      <alignment horizontal="center" vertical="center"/>
      <protection hidden="1" locked="0"/>
    </xf>
    <xf numFmtId="3" fontId="23" fillId="24" borderId="10" xfId="0" applyNumberFormat="1" applyFont="1" applyFill="1" applyBorder="1" applyAlignment="1" applyProtection="1">
      <alignment horizontal="center" vertical="center"/>
      <protection hidden="1" locked="0"/>
    </xf>
    <xf numFmtId="14" fontId="0" fillId="18" borderId="41" xfId="0" applyNumberFormat="1" applyFont="1" applyFill="1" applyBorder="1" applyAlignment="1" applyProtection="1">
      <alignment horizontal="center"/>
      <protection hidden="1" locked="0"/>
    </xf>
    <xf numFmtId="14" fontId="0" fillId="18" borderId="38" xfId="0" applyNumberFormat="1" applyFont="1" applyFill="1" applyBorder="1" applyAlignment="1" applyProtection="1">
      <alignment horizontal="center"/>
      <protection hidden="1" locked="0"/>
    </xf>
    <xf numFmtId="0" fontId="0" fillId="0" borderId="6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1" xfId="0" applyBorder="1" applyAlignment="1">
      <alignment horizontal="center"/>
    </xf>
    <xf numFmtId="189" fontId="23" fillId="24" borderId="32" xfId="0" applyNumberFormat="1" applyFont="1" applyFill="1" applyBorder="1" applyAlignment="1" applyProtection="1">
      <alignment horizontal="left" vertical="top" wrapText="1"/>
      <protection hidden="1" locked="0"/>
    </xf>
    <xf numFmtId="189" fontId="23" fillId="24" borderId="14" xfId="0" applyNumberFormat="1" applyFont="1" applyFill="1" applyBorder="1" applyAlignment="1" applyProtection="1">
      <alignment horizontal="left" vertical="top" wrapText="1"/>
      <protection hidden="1" locked="0"/>
    </xf>
    <xf numFmtId="3" fontId="23" fillId="24" borderId="32" xfId="0" applyNumberFormat="1" applyFont="1" applyFill="1" applyBorder="1" applyAlignment="1" applyProtection="1">
      <alignment horizontal="left" vertical="center"/>
      <protection hidden="1" locked="0"/>
    </xf>
    <xf numFmtId="3" fontId="23" fillId="24" borderId="14" xfId="0" applyNumberFormat="1" applyFont="1" applyFill="1" applyBorder="1" applyAlignment="1" applyProtection="1">
      <alignment horizontal="left" vertical="center"/>
      <protection hidden="1" locked="0"/>
    </xf>
    <xf numFmtId="3" fontId="23" fillId="24" borderId="12" xfId="0" applyNumberFormat="1" applyFont="1" applyFill="1" applyBorder="1" applyAlignment="1" applyProtection="1">
      <alignment horizontal="left" vertical="center"/>
      <protection hidden="1" locked="0"/>
    </xf>
    <xf numFmtId="3" fontId="23" fillId="24" borderId="15" xfId="0" applyNumberFormat="1" applyFont="1" applyFill="1" applyBorder="1" applyAlignment="1" applyProtection="1">
      <alignment horizontal="left" vertical="center"/>
      <protection hidden="1" locked="0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Vzor2 Návrh Záv.vyúčtování 2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3">
    <dxf>
      <font>
        <strike/>
        <color auto="1"/>
      </font>
      <fill>
        <patternFill>
          <bgColor rgb="FF969696"/>
        </patternFill>
      </fill>
      <border>
        <top style="thin"/>
        <bottom style="thin">
          <color rgb="FF000000"/>
        </bottom>
      </border>
    </dxf>
    <dxf>
      <font>
        <u val="none"/>
        <strike val="0"/>
        <color auto="1"/>
      </font>
      <fill>
        <patternFill>
          <bgColor rgb="FF969696"/>
        </patternFill>
      </fill>
      <border>
        <top style="thin"/>
        <bottom style="thin">
          <color rgb="FF000000"/>
        </bottom>
      </border>
    </dxf>
    <dxf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Z-Uroven-partnera_T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 Prohlášení o výdajích"/>
      <sheetName val="6.Zpráva o pokroku"/>
      <sheetName val="7. Finanční zpráva "/>
      <sheetName val="8.Soupiska výdajů"/>
      <sheetName val="9. Národní spolufinancování"/>
      <sheetName val="10. Zadávací řízení"/>
    </sheetNames>
    <sheetDataSet>
      <sheetData sheetId="2">
        <row r="8">
          <cell r="C8" t="str">
            <v>M00115</v>
          </cell>
        </row>
        <row r="10">
          <cell r="C10" t="str">
            <v>Technická pomoc Vysočina</v>
          </cell>
        </row>
        <row r="22">
          <cell r="C22">
            <v>2</v>
          </cell>
        </row>
        <row r="24">
          <cell r="C24" t="str">
            <v>č. 2,3 od 01/08/2009 - 31/01/2011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88"/>
  <sheetViews>
    <sheetView tabSelected="1" zoomScaleSheetLayoutView="75" workbookViewId="0" topLeftCell="M1">
      <selection activeCell="W2" sqref="W2"/>
    </sheetView>
  </sheetViews>
  <sheetFormatPr defaultColWidth="9.140625" defaultRowHeight="12.75"/>
  <cols>
    <col min="1" max="1" width="7.140625" style="8" customWidth="1"/>
    <col min="2" max="2" width="12.57421875" style="8" customWidth="1"/>
    <col min="3" max="3" width="28.8515625" style="8" bestFit="1" customWidth="1"/>
    <col min="4" max="4" width="17.00390625" style="8" customWidth="1"/>
    <col min="5" max="5" width="13.7109375" style="8" customWidth="1"/>
    <col min="6" max="6" width="11.57421875" style="8" customWidth="1"/>
    <col min="7" max="7" width="15.28125" style="8" customWidth="1"/>
    <col min="8" max="8" width="13.7109375" style="8" customWidth="1"/>
    <col min="9" max="9" width="15.00390625" style="8" customWidth="1"/>
    <col min="10" max="10" width="16.7109375" style="8" customWidth="1"/>
    <col min="11" max="11" width="13.7109375" style="8" customWidth="1"/>
    <col min="12" max="13" width="11.421875" style="8" customWidth="1"/>
    <col min="14" max="14" width="12.140625" style="8" customWidth="1"/>
    <col min="15" max="15" width="11.421875" style="8" customWidth="1"/>
    <col min="16" max="16" width="14.28125" style="8" customWidth="1"/>
    <col min="17" max="17" width="11.8515625" style="8" customWidth="1"/>
    <col min="18" max="18" width="14.57421875" style="8" customWidth="1"/>
    <col min="19" max="19" width="10.421875" style="8" customWidth="1"/>
    <col min="20" max="20" width="16.421875" style="8" customWidth="1"/>
    <col min="21" max="21" width="14.421875" style="8" bestFit="1" customWidth="1"/>
    <col min="22" max="22" width="16.00390625" style="8" bestFit="1" customWidth="1"/>
    <col min="23" max="23" width="25.7109375" style="8" customWidth="1"/>
    <col min="24" max="24" width="14.28125" style="8" bestFit="1" customWidth="1"/>
    <col min="25" max="26" width="9.28125" style="8" bestFit="1" customWidth="1"/>
    <col min="27" max="16384" width="9.140625" style="8" customWidth="1"/>
  </cols>
  <sheetData>
    <row r="1" spans="1:43" ht="24" customHeight="1" thickBot="1">
      <c r="A1" s="1" t="s">
        <v>0</v>
      </c>
      <c r="B1" s="2"/>
      <c r="C1" s="2"/>
      <c r="D1" s="2"/>
      <c r="E1" s="3"/>
      <c r="F1" s="4"/>
      <c r="G1" s="4"/>
      <c r="H1" s="4"/>
      <c r="I1" s="316" t="str">
        <f>'[1]7. Finanční zpráva '!C24</f>
        <v>č. 2,3 od 01/08/2009 - 31/01/2011</v>
      </c>
      <c r="J1" s="317"/>
      <c r="K1" s="5"/>
      <c r="L1" s="6"/>
      <c r="M1" s="4"/>
      <c r="N1" s="4"/>
      <c r="O1" s="4"/>
      <c r="P1" s="4"/>
      <c r="Q1" s="4"/>
      <c r="R1" s="7"/>
      <c r="S1" s="7"/>
      <c r="W1" s="194" t="s">
        <v>210</v>
      </c>
      <c r="AP1" t="s">
        <v>1</v>
      </c>
      <c r="AQ1" s="9" t="s">
        <v>2</v>
      </c>
    </row>
    <row r="2" spans="1:43" s="14" customFormat="1" ht="15.75" thickBot="1">
      <c r="A2" s="10"/>
      <c r="B2" s="10"/>
      <c r="C2" s="10"/>
      <c r="D2" s="10"/>
      <c r="E2" s="10"/>
      <c r="F2" s="11"/>
      <c r="G2" s="11"/>
      <c r="H2" s="11"/>
      <c r="I2" s="10"/>
      <c r="J2" s="10"/>
      <c r="K2" s="10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  <c r="W2" s="14" t="s">
        <v>211</v>
      </c>
      <c r="AP2"/>
      <c r="AQ2" s="9" t="s">
        <v>3</v>
      </c>
    </row>
    <row r="3" spans="1:43" s="14" customFormat="1" ht="15">
      <c r="A3" s="15"/>
      <c r="B3" s="196" t="s">
        <v>4</v>
      </c>
      <c r="C3" s="197"/>
      <c r="D3" s="197"/>
      <c r="E3" s="197"/>
      <c r="F3" s="198">
        <f>'[1]7. Finanční zpráva '!C22</f>
        <v>2</v>
      </c>
      <c r="G3" s="199"/>
      <c r="H3" s="200" t="s">
        <v>5</v>
      </c>
      <c r="I3" s="201"/>
      <c r="J3" s="202" t="s">
        <v>6</v>
      </c>
      <c r="K3" s="203"/>
      <c r="L3" s="203"/>
      <c r="M3" s="203"/>
      <c r="N3" s="203"/>
      <c r="O3" s="203"/>
      <c r="P3" s="203"/>
      <c r="Q3" s="204"/>
      <c r="R3" s="12"/>
      <c r="S3" s="12"/>
      <c r="T3" s="12"/>
      <c r="U3" s="12"/>
      <c r="V3" s="13"/>
      <c r="AP3" t="s">
        <v>7</v>
      </c>
      <c r="AQ3" s="9" t="s">
        <v>8</v>
      </c>
    </row>
    <row r="4" spans="1:43" s="14" customFormat="1" ht="15.75" thickBot="1">
      <c r="A4" s="10"/>
      <c r="B4" s="205" t="s">
        <v>9</v>
      </c>
      <c r="C4" s="195"/>
      <c r="D4" s="195"/>
      <c r="E4" s="195"/>
      <c r="F4" s="206" t="str">
        <f>'[1]7. Finanční zpráva '!C8</f>
        <v>M00115</v>
      </c>
      <c r="G4" s="207"/>
      <c r="H4" s="208" t="s">
        <v>10</v>
      </c>
      <c r="I4" s="209"/>
      <c r="J4" s="210" t="str">
        <f>'[1]7. Finanční zpráva '!C10</f>
        <v>Technická pomoc Vysočina</v>
      </c>
      <c r="K4" s="211"/>
      <c r="L4" s="211"/>
      <c r="M4" s="211"/>
      <c r="N4" s="211"/>
      <c r="O4" s="211"/>
      <c r="P4" s="211"/>
      <c r="Q4" s="212"/>
      <c r="R4" s="12"/>
      <c r="S4" s="12"/>
      <c r="T4" s="12"/>
      <c r="U4" s="12"/>
      <c r="V4" s="13"/>
      <c r="AP4" t="s">
        <v>11</v>
      </c>
      <c r="AQ4" s="9" t="s">
        <v>12</v>
      </c>
    </row>
    <row r="5" spans="1:43" s="14" customFormat="1" ht="15.75" thickBot="1">
      <c r="A5" s="15"/>
      <c r="B5" s="15"/>
      <c r="C5" s="15"/>
      <c r="D5" s="15"/>
      <c r="E5" s="15"/>
      <c r="F5" s="11"/>
      <c r="G5" s="11"/>
      <c r="K5" s="10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  <c r="AP5" t="s">
        <v>13</v>
      </c>
      <c r="AQ5" s="9" t="s">
        <v>14</v>
      </c>
    </row>
    <row r="6" spans="1:43" s="14" customFormat="1" ht="15.75" thickBot="1">
      <c r="A6" s="15"/>
      <c r="B6" s="216" t="s">
        <v>15</v>
      </c>
      <c r="C6" s="217"/>
      <c r="D6" s="16" t="s">
        <v>16</v>
      </c>
      <c r="E6" s="11"/>
      <c r="F6" s="1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7"/>
      <c r="AP6" t="s">
        <v>17</v>
      </c>
      <c r="AQ6" s="9" t="s">
        <v>18</v>
      </c>
    </row>
    <row r="7" spans="1:43" s="14" customFormat="1" ht="15.75" customHeight="1">
      <c r="A7" s="15"/>
      <c r="B7" s="218" t="s">
        <v>19</v>
      </c>
      <c r="C7" s="219"/>
      <c r="D7" s="224" t="s">
        <v>20</v>
      </c>
      <c r="E7" s="11"/>
      <c r="F7" s="11"/>
      <c r="G7" s="11"/>
      <c r="H7" s="18" t="s">
        <v>21</v>
      </c>
      <c r="I7" s="227">
        <v>24.248</v>
      </c>
      <c r="J7" s="228"/>
      <c r="K7" s="229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  <c r="AP7" t="s">
        <v>22</v>
      </c>
      <c r="AQ7" s="9" t="s">
        <v>23</v>
      </c>
    </row>
    <row r="8" spans="1:43" s="14" customFormat="1" ht="15.75" thickBot="1">
      <c r="A8" s="10"/>
      <c r="B8" s="220"/>
      <c r="C8" s="221"/>
      <c r="D8" s="225"/>
      <c r="E8" s="11"/>
      <c r="F8" s="11"/>
      <c r="G8" s="11"/>
      <c r="H8" s="19" t="s">
        <v>24</v>
      </c>
      <c r="I8" s="230">
        <v>40590</v>
      </c>
      <c r="J8" s="231"/>
      <c r="K8" s="23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AP8" t="s">
        <v>25</v>
      </c>
      <c r="AQ8" s="9" t="s">
        <v>26</v>
      </c>
    </row>
    <row r="9" spans="1:43" s="14" customFormat="1" ht="15.75" thickBot="1">
      <c r="A9" s="10"/>
      <c r="B9" s="222"/>
      <c r="C9" s="223"/>
      <c r="D9" s="226"/>
      <c r="E9" s="11"/>
      <c r="F9" s="11"/>
      <c r="G9" s="11"/>
      <c r="H9" s="11"/>
      <c r="I9" s="10"/>
      <c r="J9" s="10"/>
      <c r="K9" s="10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AP9" t="s">
        <v>27</v>
      </c>
      <c r="AQ9" s="9" t="s">
        <v>28</v>
      </c>
    </row>
    <row r="10" spans="1:43" s="26" customFormat="1" ht="15.75" thickBot="1">
      <c r="A10" s="20"/>
      <c r="B10" s="20"/>
      <c r="C10" s="20"/>
      <c r="D10" s="20"/>
      <c r="E10" s="21"/>
      <c r="F10" s="22"/>
      <c r="G10" s="22"/>
      <c r="H10" s="22"/>
      <c r="I10" s="22"/>
      <c r="J10" s="21"/>
      <c r="K10" s="23"/>
      <c r="L10" s="24"/>
      <c r="M10" s="24"/>
      <c r="N10" s="24"/>
      <c r="O10" s="24"/>
      <c r="P10" s="24"/>
      <c r="Q10" s="24"/>
      <c r="R10" s="25"/>
      <c r="S10" s="25"/>
      <c r="T10" s="25"/>
      <c r="U10" s="25"/>
      <c r="AP10" t="s">
        <v>29</v>
      </c>
      <c r="AQ10" s="9" t="s">
        <v>30</v>
      </c>
    </row>
    <row r="11" spans="1:43" ht="13.5" customHeight="1" thickBot="1">
      <c r="A11" s="27"/>
      <c r="B11" s="237" t="s">
        <v>31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9"/>
      <c r="T11" s="243" t="s">
        <v>32</v>
      </c>
      <c r="U11" s="244"/>
      <c r="V11" s="244"/>
      <c r="W11" s="245"/>
      <c r="AP11" t="s">
        <v>33</v>
      </c>
      <c r="AQ11" s="9" t="s">
        <v>34</v>
      </c>
    </row>
    <row r="12" spans="1:43" ht="12.75" customHeight="1">
      <c r="A12" s="270"/>
      <c r="B12" s="272" t="s">
        <v>35</v>
      </c>
      <c r="C12" s="248" t="s">
        <v>36</v>
      </c>
      <c r="D12" s="275"/>
      <c r="E12" s="275"/>
      <c r="F12" s="249"/>
      <c r="G12" s="276" t="s">
        <v>37</v>
      </c>
      <c r="H12" s="246" t="s">
        <v>38</v>
      </c>
      <c r="I12" s="248" t="s">
        <v>39</v>
      </c>
      <c r="J12" s="249"/>
      <c r="K12" s="246" t="s">
        <v>40</v>
      </c>
      <c r="L12" s="246" t="s">
        <v>41</v>
      </c>
      <c r="M12" s="213" t="s">
        <v>42</v>
      </c>
      <c r="N12" s="250" t="s">
        <v>43</v>
      </c>
      <c r="O12" s="251"/>
      <c r="P12" s="251"/>
      <c r="Q12" s="252"/>
      <c r="R12" s="267" t="s">
        <v>44</v>
      </c>
      <c r="S12" s="258" t="s">
        <v>45</v>
      </c>
      <c r="T12" s="240" t="s">
        <v>46</v>
      </c>
      <c r="U12" s="241"/>
      <c r="V12" s="240" t="s">
        <v>47</v>
      </c>
      <c r="W12" s="256" t="s">
        <v>48</v>
      </c>
      <c r="AQ12" s="9" t="s">
        <v>49</v>
      </c>
    </row>
    <row r="13" spans="1:23" ht="12.75" customHeight="1">
      <c r="A13" s="271"/>
      <c r="B13" s="273"/>
      <c r="C13" s="233" t="s">
        <v>50</v>
      </c>
      <c r="D13" s="235" t="s">
        <v>51</v>
      </c>
      <c r="E13" s="233" t="s">
        <v>52</v>
      </c>
      <c r="F13" s="233" t="s">
        <v>53</v>
      </c>
      <c r="G13" s="277"/>
      <c r="H13" s="247"/>
      <c r="I13" s="233" t="s">
        <v>54</v>
      </c>
      <c r="J13" s="233" t="s">
        <v>55</v>
      </c>
      <c r="K13" s="247"/>
      <c r="L13" s="247"/>
      <c r="M13" s="214"/>
      <c r="N13" s="253"/>
      <c r="O13" s="254"/>
      <c r="P13" s="254"/>
      <c r="Q13" s="255"/>
      <c r="R13" s="268"/>
      <c r="S13" s="259"/>
      <c r="T13" s="242"/>
      <c r="U13" s="242"/>
      <c r="V13" s="261"/>
      <c r="W13" s="257"/>
    </row>
    <row r="14" spans="1:23" ht="51.75" customHeight="1" thickBot="1">
      <c r="A14" s="271"/>
      <c r="B14" s="274"/>
      <c r="C14" s="234"/>
      <c r="D14" s="236"/>
      <c r="E14" s="234"/>
      <c r="F14" s="234"/>
      <c r="G14" s="278"/>
      <c r="H14" s="234"/>
      <c r="I14" s="234"/>
      <c r="J14" s="234"/>
      <c r="K14" s="234"/>
      <c r="L14" s="234"/>
      <c r="M14" s="215"/>
      <c r="N14" s="29" t="s">
        <v>56</v>
      </c>
      <c r="O14" s="30" t="s">
        <v>57</v>
      </c>
      <c r="P14" s="31" t="s">
        <v>58</v>
      </c>
      <c r="Q14" s="31" t="s">
        <v>59</v>
      </c>
      <c r="R14" s="269"/>
      <c r="S14" s="260"/>
      <c r="T14" s="28" t="s">
        <v>60</v>
      </c>
      <c r="U14" s="28" t="s">
        <v>61</v>
      </c>
      <c r="V14" s="261"/>
      <c r="W14" s="257"/>
    </row>
    <row r="15" spans="1:23" ht="21" customHeight="1" thickBot="1">
      <c r="A15" s="32"/>
      <c r="B15" s="33">
        <v>1</v>
      </c>
      <c r="C15" s="34">
        <v>2</v>
      </c>
      <c r="D15" s="34">
        <v>3</v>
      </c>
      <c r="E15" s="33">
        <v>4</v>
      </c>
      <c r="F15" s="34">
        <v>5</v>
      </c>
      <c r="G15" s="34">
        <v>6</v>
      </c>
      <c r="H15" s="33">
        <v>7</v>
      </c>
      <c r="I15" s="34">
        <v>8</v>
      </c>
      <c r="J15" s="34">
        <v>9</v>
      </c>
      <c r="K15" s="33">
        <v>10</v>
      </c>
      <c r="L15" s="34">
        <v>11</v>
      </c>
      <c r="M15" s="35">
        <v>12</v>
      </c>
      <c r="N15" s="33">
        <v>13</v>
      </c>
      <c r="O15" s="34">
        <v>14</v>
      </c>
      <c r="P15" s="34">
        <v>15</v>
      </c>
      <c r="Q15" s="36" t="s">
        <v>62</v>
      </c>
      <c r="R15" s="34">
        <v>16</v>
      </c>
      <c r="S15" s="33">
        <v>17</v>
      </c>
      <c r="T15" s="34">
        <v>18</v>
      </c>
      <c r="U15" s="34">
        <v>19</v>
      </c>
      <c r="V15" s="33">
        <v>20</v>
      </c>
      <c r="W15" s="37">
        <v>21</v>
      </c>
    </row>
    <row r="16" spans="1:43" s="14" customFormat="1" ht="15">
      <c r="A16" s="289" t="s">
        <v>206</v>
      </c>
      <c r="B16" s="38" t="s">
        <v>63</v>
      </c>
      <c r="C16" s="39" t="s">
        <v>64</v>
      </c>
      <c r="D16" s="40" t="s">
        <v>2</v>
      </c>
      <c r="E16" s="41" t="s">
        <v>64</v>
      </c>
      <c r="F16" s="42" t="s">
        <v>65</v>
      </c>
      <c r="G16" s="43"/>
      <c r="H16" s="44" t="s">
        <v>66</v>
      </c>
      <c r="I16" s="45"/>
      <c r="J16" s="46"/>
      <c r="K16" s="47">
        <v>40071</v>
      </c>
      <c r="L16" s="47">
        <v>40073</v>
      </c>
      <c r="M16" s="48" t="s">
        <v>60</v>
      </c>
      <c r="N16" s="49">
        <v>12321.64</v>
      </c>
      <c r="O16" s="50">
        <v>0</v>
      </c>
      <c r="P16" s="51">
        <f aca="true" t="shared" si="0" ref="P16:P51">IF($D$6="ANO",IF($D$7="NE",SUM(N16:O16),N16),SUM(N16:O16))</f>
        <v>12321.64</v>
      </c>
      <c r="Q16" s="50"/>
      <c r="R16" s="51">
        <f aca="true" t="shared" si="1" ref="R16:R51">ROUND(IF(M16="EUR",P16,(P16/$I$7)),2)</f>
        <v>508.15</v>
      </c>
      <c r="S16" s="52">
        <v>3</v>
      </c>
      <c r="T16" s="53"/>
      <c r="U16" s="53"/>
      <c r="V16" s="54">
        <f aca="true" t="shared" si="2" ref="V16:V51">ROUND(IF(M16="CZK",R16-(T16/$I$7),R16-U16),2)</f>
        <v>508.15</v>
      </c>
      <c r="W16" s="55"/>
      <c r="AQ16" s="8"/>
    </row>
    <row r="17" spans="1:43" ht="15" customHeight="1">
      <c r="A17" s="290"/>
      <c r="B17" s="38" t="s">
        <v>63</v>
      </c>
      <c r="C17" s="39" t="s">
        <v>67</v>
      </c>
      <c r="D17" s="40" t="s">
        <v>2</v>
      </c>
      <c r="E17" s="41" t="s">
        <v>67</v>
      </c>
      <c r="F17" s="42" t="s">
        <v>65</v>
      </c>
      <c r="G17" s="43"/>
      <c r="H17" s="44" t="s">
        <v>68</v>
      </c>
      <c r="I17" s="45"/>
      <c r="J17" s="46"/>
      <c r="K17" s="56">
        <v>40100</v>
      </c>
      <c r="L17" s="56">
        <v>40102</v>
      </c>
      <c r="M17" s="48" t="s">
        <v>60</v>
      </c>
      <c r="N17" s="49">
        <v>13855.27</v>
      </c>
      <c r="O17" s="50">
        <v>0</v>
      </c>
      <c r="P17" s="51">
        <f t="shared" si="0"/>
        <v>13855.27</v>
      </c>
      <c r="Q17" s="50"/>
      <c r="R17" s="51">
        <f t="shared" si="1"/>
        <v>571.4</v>
      </c>
      <c r="S17" s="52">
        <v>3</v>
      </c>
      <c r="T17" s="53"/>
      <c r="U17" s="53"/>
      <c r="V17" s="54">
        <f t="shared" si="2"/>
        <v>571.4</v>
      </c>
      <c r="W17" s="57"/>
      <c r="AQ17" s="14"/>
    </row>
    <row r="18" spans="1:23" ht="15">
      <c r="A18" s="290"/>
      <c r="B18" s="38" t="s">
        <v>63</v>
      </c>
      <c r="C18" s="39" t="s">
        <v>69</v>
      </c>
      <c r="D18" s="40" t="s">
        <v>2</v>
      </c>
      <c r="E18" s="41" t="s">
        <v>69</v>
      </c>
      <c r="F18" s="42" t="s">
        <v>65</v>
      </c>
      <c r="G18" s="58"/>
      <c r="H18" s="44" t="s">
        <v>70</v>
      </c>
      <c r="I18" s="58"/>
      <c r="J18" s="58"/>
      <c r="K18" s="56">
        <v>40133</v>
      </c>
      <c r="L18" s="56">
        <v>40137</v>
      </c>
      <c r="M18" s="48" t="s">
        <v>60</v>
      </c>
      <c r="N18" s="49">
        <v>13848.23</v>
      </c>
      <c r="O18" s="50">
        <v>0</v>
      </c>
      <c r="P18" s="51">
        <f t="shared" si="0"/>
        <v>13848.23</v>
      </c>
      <c r="Q18" s="59"/>
      <c r="R18" s="51">
        <f t="shared" si="1"/>
        <v>571.11</v>
      </c>
      <c r="S18" s="52">
        <v>3</v>
      </c>
      <c r="T18" s="53"/>
      <c r="U18" s="53"/>
      <c r="V18" s="54">
        <f t="shared" si="2"/>
        <v>571.11</v>
      </c>
      <c r="W18" s="57"/>
    </row>
    <row r="19" spans="1:23" ht="15">
      <c r="A19" s="290"/>
      <c r="B19" s="38" t="s">
        <v>63</v>
      </c>
      <c r="C19" s="39" t="s">
        <v>71</v>
      </c>
      <c r="D19" s="40" t="s">
        <v>2</v>
      </c>
      <c r="E19" s="41" t="s">
        <v>71</v>
      </c>
      <c r="F19" s="42" t="s">
        <v>65</v>
      </c>
      <c r="G19" s="60"/>
      <c r="H19" s="44" t="s">
        <v>72</v>
      </c>
      <c r="I19" s="60"/>
      <c r="J19" s="60"/>
      <c r="K19" s="56">
        <v>40161</v>
      </c>
      <c r="L19" s="56">
        <v>40163</v>
      </c>
      <c r="M19" s="48" t="s">
        <v>60</v>
      </c>
      <c r="N19" s="49">
        <v>13628.82</v>
      </c>
      <c r="O19" s="50">
        <v>0</v>
      </c>
      <c r="P19" s="51">
        <f t="shared" si="0"/>
        <v>13628.82</v>
      </c>
      <c r="Q19" s="59"/>
      <c r="R19" s="51">
        <f t="shared" si="1"/>
        <v>562.06</v>
      </c>
      <c r="S19" s="52">
        <v>3</v>
      </c>
      <c r="T19" s="53"/>
      <c r="U19" s="53"/>
      <c r="V19" s="54">
        <f t="shared" si="2"/>
        <v>562.06</v>
      </c>
      <c r="W19" s="57"/>
    </row>
    <row r="20" spans="1:23" ht="15">
      <c r="A20" s="290"/>
      <c r="B20" s="38" t="s">
        <v>63</v>
      </c>
      <c r="C20" s="39" t="s">
        <v>73</v>
      </c>
      <c r="D20" s="40" t="s">
        <v>2</v>
      </c>
      <c r="E20" s="41" t="s">
        <v>73</v>
      </c>
      <c r="F20" s="42" t="s">
        <v>65</v>
      </c>
      <c r="G20" s="61"/>
      <c r="H20" s="44" t="s">
        <v>74</v>
      </c>
      <c r="I20" s="61"/>
      <c r="J20" s="44"/>
      <c r="K20" s="56">
        <v>40196</v>
      </c>
      <c r="L20" s="56">
        <v>40199</v>
      </c>
      <c r="M20" s="48" t="s">
        <v>60</v>
      </c>
      <c r="N20" s="49">
        <v>13378.23</v>
      </c>
      <c r="O20" s="50">
        <v>0</v>
      </c>
      <c r="P20" s="51">
        <f t="shared" si="0"/>
        <v>13378.23</v>
      </c>
      <c r="Q20" s="62"/>
      <c r="R20" s="51">
        <f t="shared" si="1"/>
        <v>551.73</v>
      </c>
      <c r="S20" s="63">
        <v>3</v>
      </c>
      <c r="T20" s="53"/>
      <c r="U20" s="53"/>
      <c r="V20" s="54">
        <f t="shared" si="2"/>
        <v>551.73</v>
      </c>
      <c r="W20" s="57"/>
    </row>
    <row r="21" spans="1:23" ht="15">
      <c r="A21" s="290"/>
      <c r="B21" s="38" t="s">
        <v>63</v>
      </c>
      <c r="C21" s="39" t="s">
        <v>75</v>
      </c>
      <c r="D21" s="40" t="s">
        <v>2</v>
      </c>
      <c r="E21" s="64" t="s">
        <v>76</v>
      </c>
      <c r="F21" s="42" t="s">
        <v>65</v>
      </c>
      <c r="G21" s="61"/>
      <c r="H21" s="44"/>
      <c r="I21" s="61"/>
      <c r="J21" s="44"/>
      <c r="K21" s="56"/>
      <c r="L21" s="56"/>
      <c r="M21" s="48" t="s">
        <v>60</v>
      </c>
      <c r="N21" s="49">
        <v>10545.13</v>
      </c>
      <c r="O21" s="50">
        <v>0</v>
      </c>
      <c r="P21" s="51">
        <f t="shared" si="0"/>
        <v>10545.13</v>
      </c>
      <c r="Q21" s="62"/>
      <c r="R21" s="51">
        <f t="shared" si="1"/>
        <v>434.89</v>
      </c>
      <c r="S21" s="63"/>
      <c r="T21" s="53"/>
      <c r="U21" s="53"/>
      <c r="V21" s="54">
        <f t="shared" si="2"/>
        <v>434.89</v>
      </c>
      <c r="W21" s="57"/>
    </row>
    <row r="22" spans="1:23" ht="15">
      <c r="A22" s="290"/>
      <c r="B22" s="38" t="s">
        <v>63</v>
      </c>
      <c r="C22" s="39" t="s">
        <v>75</v>
      </c>
      <c r="D22" s="40" t="s">
        <v>2</v>
      </c>
      <c r="E22" s="64" t="s">
        <v>209</v>
      </c>
      <c r="F22" s="42" t="s">
        <v>65</v>
      </c>
      <c r="G22" s="61"/>
      <c r="H22" s="44"/>
      <c r="I22" s="61"/>
      <c r="J22" s="44"/>
      <c r="K22" s="56"/>
      <c r="L22" s="56"/>
      <c r="M22" s="48" t="s">
        <v>60</v>
      </c>
      <c r="N22" s="49">
        <v>7699.98</v>
      </c>
      <c r="O22" s="50">
        <v>0</v>
      </c>
      <c r="P22" s="51">
        <f t="shared" si="0"/>
        <v>7699.98</v>
      </c>
      <c r="Q22" s="62"/>
      <c r="R22" s="51">
        <f t="shared" si="1"/>
        <v>317.55</v>
      </c>
      <c r="S22" s="63"/>
      <c r="T22" s="53"/>
      <c r="U22" s="53"/>
      <c r="V22" s="54">
        <f t="shared" si="2"/>
        <v>317.55</v>
      </c>
      <c r="W22" s="57"/>
    </row>
    <row r="23" spans="1:23" ht="15">
      <c r="A23" s="290"/>
      <c r="B23" s="38" t="s">
        <v>63</v>
      </c>
      <c r="C23" s="39" t="s">
        <v>77</v>
      </c>
      <c r="D23" s="40" t="s">
        <v>2</v>
      </c>
      <c r="E23" s="41" t="s">
        <v>77</v>
      </c>
      <c r="F23" s="42" t="s">
        <v>65</v>
      </c>
      <c r="G23" s="65"/>
      <c r="H23" s="44" t="s">
        <v>78</v>
      </c>
      <c r="I23" s="66"/>
      <c r="J23" s="66"/>
      <c r="K23" s="56">
        <v>40225</v>
      </c>
      <c r="L23" s="56">
        <v>40233</v>
      </c>
      <c r="M23" s="48" t="s">
        <v>60</v>
      </c>
      <c r="N23" s="49">
        <v>14099</v>
      </c>
      <c r="O23" s="50">
        <v>0</v>
      </c>
      <c r="P23" s="51">
        <f t="shared" si="0"/>
        <v>14099</v>
      </c>
      <c r="Q23" s="67"/>
      <c r="R23" s="51">
        <f t="shared" si="1"/>
        <v>581.45</v>
      </c>
      <c r="S23" s="63">
        <v>3</v>
      </c>
      <c r="T23" s="53"/>
      <c r="U23" s="53"/>
      <c r="V23" s="54">
        <f t="shared" si="2"/>
        <v>581.45</v>
      </c>
      <c r="W23" s="57"/>
    </row>
    <row r="24" spans="1:23" ht="15">
      <c r="A24" s="290"/>
      <c r="B24" s="38" t="s">
        <v>63</v>
      </c>
      <c r="C24" s="39" t="s">
        <v>79</v>
      </c>
      <c r="D24" s="40" t="s">
        <v>2</v>
      </c>
      <c r="E24" s="41" t="s">
        <v>79</v>
      </c>
      <c r="F24" s="42" t="s">
        <v>65</v>
      </c>
      <c r="G24" s="65"/>
      <c r="H24" s="44" t="s">
        <v>80</v>
      </c>
      <c r="I24" s="66"/>
      <c r="J24" s="66"/>
      <c r="K24" s="56">
        <v>40256</v>
      </c>
      <c r="L24" s="56">
        <v>40260</v>
      </c>
      <c r="M24" s="48" t="s">
        <v>60</v>
      </c>
      <c r="N24" s="49">
        <v>13408</v>
      </c>
      <c r="O24" s="50">
        <v>0</v>
      </c>
      <c r="P24" s="51">
        <f t="shared" si="0"/>
        <v>13408</v>
      </c>
      <c r="Q24" s="68"/>
      <c r="R24" s="51">
        <f t="shared" si="1"/>
        <v>552.95</v>
      </c>
      <c r="S24" s="63">
        <v>3</v>
      </c>
      <c r="T24" s="53"/>
      <c r="U24" s="53"/>
      <c r="V24" s="54">
        <f t="shared" si="2"/>
        <v>552.95</v>
      </c>
      <c r="W24" s="69"/>
    </row>
    <row r="25" spans="1:23" ht="15">
      <c r="A25" s="290"/>
      <c r="B25" s="38" t="s">
        <v>63</v>
      </c>
      <c r="C25" s="39" t="s">
        <v>81</v>
      </c>
      <c r="D25" s="40" t="s">
        <v>2</v>
      </c>
      <c r="E25" s="41" t="s">
        <v>81</v>
      </c>
      <c r="F25" s="42" t="s">
        <v>65</v>
      </c>
      <c r="G25" s="65"/>
      <c r="H25" s="44" t="s">
        <v>82</v>
      </c>
      <c r="I25" s="66"/>
      <c r="J25" s="66"/>
      <c r="K25" s="56">
        <v>40284</v>
      </c>
      <c r="L25" s="56">
        <v>40288</v>
      </c>
      <c r="M25" s="48" t="s">
        <v>60</v>
      </c>
      <c r="N25" s="49">
        <v>15956</v>
      </c>
      <c r="O25" s="50">
        <v>0</v>
      </c>
      <c r="P25" s="51">
        <f t="shared" si="0"/>
        <v>15956</v>
      </c>
      <c r="Q25" s="68"/>
      <c r="R25" s="51">
        <f t="shared" si="1"/>
        <v>658.03</v>
      </c>
      <c r="S25" s="63">
        <v>3</v>
      </c>
      <c r="T25" s="53"/>
      <c r="U25" s="70"/>
      <c r="V25" s="54">
        <f t="shared" si="2"/>
        <v>658.03</v>
      </c>
      <c r="W25" s="69"/>
    </row>
    <row r="26" spans="1:23" ht="15">
      <c r="A26" s="290"/>
      <c r="B26" s="38" t="s">
        <v>63</v>
      </c>
      <c r="C26" s="39" t="s">
        <v>83</v>
      </c>
      <c r="D26" s="71" t="s">
        <v>2</v>
      </c>
      <c r="E26" s="41" t="s">
        <v>83</v>
      </c>
      <c r="F26" s="42" t="s">
        <v>65</v>
      </c>
      <c r="G26" s="44"/>
      <c r="H26" s="44" t="s">
        <v>84</v>
      </c>
      <c r="I26" s="72"/>
      <c r="J26" s="72"/>
      <c r="K26" s="56">
        <v>40311</v>
      </c>
      <c r="L26" s="56">
        <v>40315</v>
      </c>
      <c r="M26" s="48" t="s">
        <v>60</v>
      </c>
      <c r="N26" s="49">
        <v>15784</v>
      </c>
      <c r="O26" s="50">
        <v>0</v>
      </c>
      <c r="P26" s="51">
        <f t="shared" si="0"/>
        <v>15784</v>
      </c>
      <c r="Q26" s="68"/>
      <c r="R26" s="51">
        <f t="shared" si="1"/>
        <v>650.94</v>
      </c>
      <c r="S26" s="63">
        <v>3</v>
      </c>
      <c r="T26" s="53"/>
      <c r="U26" s="73"/>
      <c r="V26" s="54">
        <f t="shared" si="2"/>
        <v>650.94</v>
      </c>
      <c r="W26" s="69"/>
    </row>
    <row r="27" spans="1:23" s="14" customFormat="1" ht="15">
      <c r="A27" s="290"/>
      <c r="B27" s="38" t="s">
        <v>63</v>
      </c>
      <c r="C27" s="39" t="s">
        <v>85</v>
      </c>
      <c r="D27" s="71" t="s">
        <v>2</v>
      </c>
      <c r="E27" s="41" t="s">
        <v>85</v>
      </c>
      <c r="F27" s="42" t="s">
        <v>65</v>
      </c>
      <c r="G27" s="44"/>
      <c r="H27" s="44" t="s">
        <v>86</v>
      </c>
      <c r="I27" s="72"/>
      <c r="J27" s="72"/>
      <c r="K27" s="56">
        <v>40343</v>
      </c>
      <c r="L27" s="56">
        <v>40346</v>
      </c>
      <c r="M27" s="48" t="s">
        <v>60</v>
      </c>
      <c r="N27" s="49">
        <v>15877</v>
      </c>
      <c r="O27" s="50">
        <v>0</v>
      </c>
      <c r="P27" s="51">
        <f t="shared" si="0"/>
        <v>15877</v>
      </c>
      <c r="Q27" s="68"/>
      <c r="R27" s="51">
        <f t="shared" si="1"/>
        <v>654.78</v>
      </c>
      <c r="S27" s="63">
        <v>3</v>
      </c>
      <c r="T27" s="53"/>
      <c r="U27" s="73"/>
      <c r="V27" s="54">
        <f t="shared" si="2"/>
        <v>654.78</v>
      </c>
      <c r="W27" s="69"/>
    </row>
    <row r="28" spans="1:23" s="14" customFormat="1" ht="15">
      <c r="A28" s="290"/>
      <c r="B28" s="38" t="s">
        <v>63</v>
      </c>
      <c r="C28" s="39" t="s">
        <v>87</v>
      </c>
      <c r="D28" s="71" t="s">
        <v>2</v>
      </c>
      <c r="E28" s="41" t="s">
        <v>87</v>
      </c>
      <c r="F28" s="42" t="s">
        <v>65</v>
      </c>
      <c r="G28" s="44"/>
      <c r="H28" s="44" t="s">
        <v>88</v>
      </c>
      <c r="I28" s="72"/>
      <c r="J28" s="72"/>
      <c r="K28" s="56">
        <v>40381</v>
      </c>
      <c r="L28" s="56">
        <v>40385</v>
      </c>
      <c r="M28" s="48" t="s">
        <v>60</v>
      </c>
      <c r="N28" s="49">
        <v>15845</v>
      </c>
      <c r="O28" s="50">
        <v>0</v>
      </c>
      <c r="P28" s="51">
        <f t="shared" si="0"/>
        <v>15845</v>
      </c>
      <c r="Q28" s="68"/>
      <c r="R28" s="51">
        <f t="shared" si="1"/>
        <v>653.46</v>
      </c>
      <c r="S28" s="63">
        <v>3</v>
      </c>
      <c r="T28" s="53"/>
      <c r="U28" s="73"/>
      <c r="V28" s="54">
        <f t="shared" si="2"/>
        <v>653.46</v>
      </c>
      <c r="W28" s="69"/>
    </row>
    <row r="29" spans="1:23" s="14" customFormat="1" ht="15">
      <c r="A29" s="290"/>
      <c r="B29" s="38" t="s">
        <v>63</v>
      </c>
      <c r="C29" s="39" t="s">
        <v>89</v>
      </c>
      <c r="D29" s="71" t="s">
        <v>2</v>
      </c>
      <c r="E29" s="41" t="s">
        <v>89</v>
      </c>
      <c r="F29" s="42" t="s">
        <v>65</v>
      </c>
      <c r="G29" s="44"/>
      <c r="H29" s="44" t="s">
        <v>90</v>
      </c>
      <c r="I29" s="72"/>
      <c r="J29" s="72"/>
      <c r="K29" s="56">
        <v>40402</v>
      </c>
      <c r="L29" s="56">
        <v>40407</v>
      </c>
      <c r="M29" s="48" t="s">
        <v>60</v>
      </c>
      <c r="N29" s="49">
        <v>18224</v>
      </c>
      <c r="O29" s="50">
        <v>0</v>
      </c>
      <c r="P29" s="51">
        <f t="shared" si="0"/>
        <v>18224</v>
      </c>
      <c r="Q29" s="68"/>
      <c r="R29" s="51">
        <f t="shared" si="1"/>
        <v>751.57</v>
      </c>
      <c r="S29" s="63">
        <v>3</v>
      </c>
      <c r="T29" s="53"/>
      <c r="U29" s="73"/>
      <c r="V29" s="54">
        <f t="shared" si="2"/>
        <v>751.57</v>
      </c>
      <c r="W29" s="69"/>
    </row>
    <row r="30" spans="1:23" s="14" customFormat="1" ht="15">
      <c r="A30" s="290"/>
      <c r="B30" s="38" t="s">
        <v>63</v>
      </c>
      <c r="C30" s="39" t="s">
        <v>91</v>
      </c>
      <c r="D30" s="71" t="s">
        <v>2</v>
      </c>
      <c r="E30" s="41" t="s">
        <v>91</v>
      </c>
      <c r="F30" s="42" t="s">
        <v>65</v>
      </c>
      <c r="G30" s="44"/>
      <c r="H30" s="44" t="s">
        <v>92</v>
      </c>
      <c r="I30" s="72"/>
      <c r="J30" s="74"/>
      <c r="K30" s="56">
        <v>40435</v>
      </c>
      <c r="L30" s="56">
        <v>40438</v>
      </c>
      <c r="M30" s="48" t="s">
        <v>60</v>
      </c>
      <c r="N30" s="49">
        <v>15947</v>
      </c>
      <c r="O30" s="50">
        <v>0</v>
      </c>
      <c r="P30" s="51">
        <f t="shared" si="0"/>
        <v>15947</v>
      </c>
      <c r="Q30" s="68"/>
      <c r="R30" s="51">
        <f t="shared" si="1"/>
        <v>657.66</v>
      </c>
      <c r="S30" s="63">
        <v>3</v>
      </c>
      <c r="T30" s="53"/>
      <c r="U30" s="73"/>
      <c r="V30" s="54">
        <f t="shared" si="2"/>
        <v>657.66</v>
      </c>
      <c r="W30" s="69"/>
    </row>
    <row r="31" spans="1:23" s="14" customFormat="1" ht="15">
      <c r="A31" s="290"/>
      <c r="B31" s="38" t="s">
        <v>63</v>
      </c>
      <c r="C31" s="39" t="s">
        <v>93</v>
      </c>
      <c r="D31" s="71" t="s">
        <v>2</v>
      </c>
      <c r="E31" s="41" t="s">
        <v>93</v>
      </c>
      <c r="F31" s="42" t="s">
        <v>65</v>
      </c>
      <c r="G31" s="44"/>
      <c r="H31" s="44" t="s">
        <v>94</v>
      </c>
      <c r="I31" s="72"/>
      <c r="J31" s="72"/>
      <c r="K31" s="56">
        <v>40469</v>
      </c>
      <c r="L31" s="56">
        <v>40471</v>
      </c>
      <c r="M31" s="48" t="s">
        <v>60</v>
      </c>
      <c r="N31" s="49">
        <v>29508</v>
      </c>
      <c r="O31" s="50">
        <v>0</v>
      </c>
      <c r="P31" s="51">
        <f t="shared" si="0"/>
        <v>29508</v>
      </c>
      <c r="Q31" s="68"/>
      <c r="R31" s="51">
        <f t="shared" si="1"/>
        <v>1216.93</v>
      </c>
      <c r="S31" s="63">
        <v>3</v>
      </c>
      <c r="T31" s="53"/>
      <c r="U31" s="73"/>
      <c r="V31" s="54">
        <f t="shared" si="2"/>
        <v>1216.93</v>
      </c>
      <c r="W31" s="69"/>
    </row>
    <row r="32" spans="1:23" s="14" customFormat="1" ht="15">
      <c r="A32" s="290"/>
      <c r="B32" s="38" t="s">
        <v>63</v>
      </c>
      <c r="C32" s="39" t="s">
        <v>95</v>
      </c>
      <c r="D32" s="71" t="s">
        <v>2</v>
      </c>
      <c r="E32" s="41" t="s">
        <v>95</v>
      </c>
      <c r="F32" s="42" t="s">
        <v>65</v>
      </c>
      <c r="G32" s="44"/>
      <c r="H32" s="44" t="s">
        <v>96</v>
      </c>
      <c r="I32" s="72"/>
      <c r="J32" s="72"/>
      <c r="K32" s="56">
        <v>40497</v>
      </c>
      <c r="L32" s="56">
        <v>40500</v>
      </c>
      <c r="M32" s="48" t="s">
        <v>60</v>
      </c>
      <c r="N32" s="49">
        <v>16201</v>
      </c>
      <c r="O32" s="50">
        <v>0</v>
      </c>
      <c r="P32" s="51">
        <f t="shared" si="0"/>
        <v>16201</v>
      </c>
      <c r="Q32" s="68"/>
      <c r="R32" s="51">
        <f t="shared" si="1"/>
        <v>668.14</v>
      </c>
      <c r="S32" s="63">
        <v>3</v>
      </c>
      <c r="T32" s="53"/>
      <c r="U32" s="73"/>
      <c r="V32" s="54">
        <f t="shared" si="2"/>
        <v>668.14</v>
      </c>
      <c r="W32" s="69"/>
    </row>
    <row r="33" spans="1:23" s="14" customFormat="1" ht="15">
      <c r="A33" s="290"/>
      <c r="B33" s="38" t="s">
        <v>63</v>
      </c>
      <c r="C33" s="39" t="s">
        <v>97</v>
      </c>
      <c r="D33" s="71" t="s">
        <v>2</v>
      </c>
      <c r="E33" s="41" t="s">
        <v>97</v>
      </c>
      <c r="F33" s="42" t="s">
        <v>65</v>
      </c>
      <c r="G33" s="44"/>
      <c r="H33" s="44" t="s">
        <v>98</v>
      </c>
      <c r="I33" s="72"/>
      <c r="J33" s="72"/>
      <c r="K33" s="56">
        <v>40526</v>
      </c>
      <c r="L33" s="56">
        <v>40527</v>
      </c>
      <c r="M33" s="48" t="s">
        <v>60</v>
      </c>
      <c r="N33" s="49">
        <v>30033</v>
      </c>
      <c r="O33" s="50">
        <v>0</v>
      </c>
      <c r="P33" s="51">
        <f t="shared" si="0"/>
        <v>30033</v>
      </c>
      <c r="Q33" s="68"/>
      <c r="R33" s="51">
        <f t="shared" si="1"/>
        <v>1238.58</v>
      </c>
      <c r="S33" s="63">
        <v>3</v>
      </c>
      <c r="T33" s="53"/>
      <c r="U33" s="73"/>
      <c r="V33" s="54">
        <f t="shared" si="2"/>
        <v>1238.58</v>
      </c>
      <c r="W33" s="69"/>
    </row>
    <row r="34" spans="1:23" s="14" customFormat="1" ht="15">
      <c r="A34" s="290"/>
      <c r="B34" s="38" t="s">
        <v>63</v>
      </c>
      <c r="C34" s="39" t="s">
        <v>99</v>
      </c>
      <c r="D34" s="71" t="s">
        <v>2</v>
      </c>
      <c r="E34" s="41" t="s">
        <v>99</v>
      </c>
      <c r="F34" s="42" t="s">
        <v>65</v>
      </c>
      <c r="G34" s="44"/>
      <c r="H34" s="44" t="s">
        <v>100</v>
      </c>
      <c r="I34" s="72"/>
      <c r="J34" s="72"/>
      <c r="K34" s="56">
        <v>40560</v>
      </c>
      <c r="L34" s="56">
        <v>40562</v>
      </c>
      <c r="M34" s="48" t="s">
        <v>60</v>
      </c>
      <c r="N34" s="49">
        <v>17414</v>
      </c>
      <c r="O34" s="50">
        <v>0</v>
      </c>
      <c r="P34" s="51">
        <f t="shared" si="0"/>
        <v>17414</v>
      </c>
      <c r="Q34" s="68"/>
      <c r="R34" s="51">
        <f t="shared" si="1"/>
        <v>718.16</v>
      </c>
      <c r="S34" s="63">
        <v>3</v>
      </c>
      <c r="T34" s="53"/>
      <c r="U34" s="73"/>
      <c r="V34" s="54">
        <f t="shared" si="2"/>
        <v>718.16</v>
      </c>
      <c r="W34" s="69"/>
    </row>
    <row r="35" spans="1:23" s="14" customFormat="1" ht="15">
      <c r="A35" s="290"/>
      <c r="B35" s="38" t="s">
        <v>63</v>
      </c>
      <c r="C35" s="39" t="s">
        <v>101</v>
      </c>
      <c r="D35" s="71" t="s">
        <v>2</v>
      </c>
      <c r="E35" s="41" t="s">
        <v>101</v>
      </c>
      <c r="F35" s="42" t="s">
        <v>65</v>
      </c>
      <c r="G35" s="44"/>
      <c r="H35" s="44" t="s">
        <v>102</v>
      </c>
      <c r="I35" s="72"/>
      <c r="J35" s="72"/>
      <c r="K35" s="56">
        <v>40585</v>
      </c>
      <c r="L35" s="56">
        <v>40585</v>
      </c>
      <c r="M35" s="48" t="s">
        <v>60</v>
      </c>
      <c r="N35" s="49">
        <v>8373</v>
      </c>
      <c r="O35" s="50">
        <v>0</v>
      </c>
      <c r="P35" s="51">
        <f t="shared" si="0"/>
        <v>8373</v>
      </c>
      <c r="Q35" s="68"/>
      <c r="R35" s="51">
        <f t="shared" si="1"/>
        <v>345.31</v>
      </c>
      <c r="S35" s="63">
        <v>3</v>
      </c>
      <c r="T35" s="53"/>
      <c r="U35" s="73"/>
      <c r="V35" s="54">
        <f t="shared" si="2"/>
        <v>345.31</v>
      </c>
      <c r="W35" s="69"/>
    </row>
    <row r="36" spans="1:23" ht="15">
      <c r="A36" s="290"/>
      <c r="B36" s="38" t="s">
        <v>103</v>
      </c>
      <c r="C36" s="39" t="s">
        <v>104</v>
      </c>
      <c r="D36" s="75" t="s">
        <v>12</v>
      </c>
      <c r="E36" s="76" t="s">
        <v>105</v>
      </c>
      <c r="F36" s="42" t="s">
        <v>65</v>
      </c>
      <c r="G36" s="76" t="s">
        <v>106</v>
      </c>
      <c r="H36" s="76" t="s">
        <v>107</v>
      </c>
      <c r="I36" s="76" t="s">
        <v>108</v>
      </c>
      <c r="J36" s="76" t="s">
        <v>109</v>
      </c>
      <c r="K36" s="77">
        <v>40073</v>
      </c>
      <c r="L36" s="78">
        <v>40085</v>
      </c>
      <c r="M36" s="48" t="s">
        <v>60</v>
      </c>
      <c r="N36" s="79">
        <v>19816</v>
      </c>
      <c r="O36" s="50">
        <v>0</v>
      </c>
      <c r="P36" s="51">
        <f t="shared" si="0"/>
        <v>19816</v>
      </c>
      <c r="Q36" s="68"/>
      <c r="R36" s="51">
        <f t="shared" si="1"/>
        <v>817.22</v>
      </c>
      <c r="S36" s="52">
        <v>5</v>
      </c>
      <c r="T36" s="53"/>
      <c r="U36" s="53"/>
      <c r="V36" s="54">
        <f t="shared" si="2"/>
        <v>817.22</v>
      </c>
      <c r="W36" s="69"/>
    </row>
    <row r="37" spans="1:23" ht="15">
      <c r="A37" s="290"/>
      <c r="B37" s="38" t="s">
        <v>103</v>
      </c>
      <c r="C37" s="66" t="s">
        <v>110</v>
      </c>
      <c r="D37" s="80" t="s">
        <v>12</v>
      </c>
      <c r="E37" s="65" t="s">
        <v>111</v>
      </c>
      <c r="F37" s="42" t="s">
        <v>65</v>
      </c>
      <c r="G37" s="81"/>
      <c r="H37" s="81" t="s">
        <v>112</v>
      </c>
      <c r="I37" s="82"/>
      <c r="J37" s="82"/>
      <c r="K37" s="83">
        <v>40109</v>
      </c>
      <c r="L37" s="84">
        <v>40113</v>
      </c>
      <c r="M37" s="48" t="s">
        <v>60</v>
      </c>
      <c r="N37" s="85">
        <v>833</v>
      </c>
      <c r="O37" s="50">
        <v>0</v>
      </c>
      <c r="P37" s="51">
        <f t="shared" si="0"/>
        <v>833</v>
      </c>
      <c r="Q37" s="68"/>
      <c r="R37" s="51">
        <f t="shared" si="1"/>
        <v>34.35</v>
      </c>
      <c r="S37" s="86">
        <v>6</v>
      </c>
      <c r="T37" s="53"/>
      <c r="U37" s="53"/>
      <c r="V37" s="54">
        <f t="shared" si="2"/>
        <v>34.35</v>
      </c>
      <c r="W37" s="69"/>
    </row>
    <row r="38" spans="1:23" ht="15">
      <c r="A38" s="290"/>
      <c r="B38" s="38" t="s">
        <v>103</v>
      </c>
      <c r="C38" s="66" t="s">
        <v>110</v>
      </c>
      <c r="D38" s="80" t="s">
        <v>12</v>
      </c>
      <c r="E38" s="65" t="s">
        <v>113</v>
      </c>
      <c r="F38" s="42" t="s">
        <v>65</v>
      </c>
      <c r="G38" s="81"/>
      <c r="H38" s="81" t="s">
        <v>114</v>
      </c>
      <c r="I38" s="82"/>
      <c r="J38" s="82"/>
      <c r="K38" s="83">
        <v>40109</v>
      </c>
      <c r="L38" s="84">
        <v>40113</v>
      </c>
      <c r="M38" s="48" t="s">
        <v>60</v>
      </c>
      <c r="N38" s="85">
        <v>1133</v>
      </c>
      <c r="O38" s="50">
        <v>0</v>
      </c>
      <c r="P38" s="51">
        <f t="shared" si="0"/>
        <v>1133</v>
      </c>
      <c r="Q38" s="68"/>
      <c r="R38" s="51">
        <f t="shared" si="1"/>
        <v>46.73</v>
      </c>
      <c r="S38" s="86">
        <v>6</v>
      </c>
      <c r="T38" s="53"/>
      <c r="U38" s="53"/>
      <c r="V38" s="54">
        <f t="shared" si="2"/>
        <v>46.73</v>
      </c>
      <c r="W38" s="69"/>
    </row>
    <row r="39" spans="1:23" ht="15">
      <c r="A39" s="290"/>
      <c r="B39" s="38" t="s">
        <v>103</v>
      </c>
      <c r="C39" s="66" t="s">
        <v>110</v>
      </c>
      <c r="D39" s="80" t="s">
        <v>12</v>
      </c>
      <c r="E39" s="65" t="s">
        <v>115</v>
      </c>
      <c r="F39" s="42" t="s">
        <v>65</v>
      </c>
      <c r="G39" s="81"/>
      <c r="H39" s="81" t="s">
        <v>116</v>
      </c>
      <c r="I39" s="82"/>
      <c r="J39" s="82"/>
      <c r="K39" s="83">
        <v>40147</v>
      </c>
      <c r="L39" s="84">
        <v>40149</v>
      </c>
      <c r="M39" s="48" t="s">
        <v>60</v>
      </c>
      <c r="N39" s="85">
        <v>1305</v>
      </c>
      <c r="O39" s="50">
        <v>0</v>
      </c>
      <c r="P39" s="51">
        <f t="shared" si="0"/>
        <v>1305</v>
      </c>
      <c r="Q39" s="68"/>
      <c r="R39" s="51">
        <f t="shared" si="1"/>
        <v>53.82</v>
      </c>
      <c r="S39" s="86">
        <v>7</v>
      </c>
      <c r="T39" s="53"/>
      <c r="U39" s="53"/>
      <c r="V39" s="54">
        <f t="shared" si="2"/>
        <v>53.82</v>
      </c>
      <c r="W39" s="69"/>
    </row>
    <row r="40" spans="1:23" ht="15">
      <c r="A40" s="290"/>
      <c r="B40" s="38" t="s">
        <v>103</v>
      </c>
      <c r="C40" s="66" t="s">
        <v>110</v>
      </c>
      <c r="D40" s="80" t="s">
        <v>12</v>
      </c>
      <c r="E40" s="65" t="s">
        <v>117</v>
      </c>
      <c r="F40" s="42" t="s">
        <v>65</v>
      </c>
      <c r="G40" s="81"/>
      <c r="H40" s="81" t="s">
        <v>118</v>
      </c>
      <c r="I40" s="82"/>
      <c r="J40" s="82"/>
      <c r="K40" s="83">
        <v>40161</v>
      </c>
      <c r="L40" s="84">
        <v>40163</v>
      </c>
      <c r="M40" s="48" t="s">
        <v>60</v>
      </c>
      <c r="N40" s="85">
        <v>305</v>
      </c>
      <c r="O40" s="50">
        <v>0</v>
      </c>
      <c r="P40" s="51">
        <f t="shared" si="0"/>
        <v>305</v>
      </c>
      <c r="Q40" s="68"/>
      <c r="R40" s="51">
        <f t="shared" si="1"/>
        <v>12.58</v>
      </c>
      <c r="S40" s="87">
        <v>7</v>
      </c>
      <c r="T40" s="53"/>
      <c r="U40" s="53"/>
      <c r="V40" s="54">
        <f t="shared" si="2"/>
        <v>12.58</v>
      </c>
      <c r="W40" s="69"/>
    </row>
    <row r="41" spans="1:23" ht="15">
      <c r="A41" s="290"/>
      <c r="B41" s="38" t="s">
        <v>103</v>
      </c>
      <c r="C41" s="66" t="s">
        <v>110</v>
      </c>
      <c r="D41" s="80" t="s">
        <v>12</v>
      </c>
      <c r="E41" s="65" t="s">
        <v>119</v>
      </c>
      <c r="F41" s="42" t="s">
        <v>65</v>
      </c>
      <c r="G41" s="81"/>
      <c r="H41" s="81" t="s">
        <v>120</v>
      </c>
      <c r="I41" s="82"/>
      <c r="J41" s="82"/>
      <c r="K41" s="83">
        <v>40168</v>
      </c>
      <c r="L41" s="84">
        <v>40170</v>
      </c>
      <c r="M41" s="48" t="s">
        <v>60</v>
      </c>
      <c r="N41" s="85">
        <v>21197.9</v>
      </c>
      <c r="O41" s="50">
        <v>0</v>
      </c>
      <c r="P41" s="51">
        <f t="shared" si="0"/>
        <v>21197.9</v>
      </c>
      <c r="Q41" s="68"/>
      <c r="R41" s="51">
        <f t="shared" si="1"/>
        <v>874.21</v>
      </c>
      <c r="S41" s="88">
        <v>31</v>
      </c>
      <c r="T41" s="53"/>
      <c r="U41" s="53"/>
      <c r="V41" s="54">
        <f t="shared" si="2"/>
        <v>874.21</v>
      </c>
      <c r="W41" s="69"/>
    </row>
    <row r="42" spans="1:23" ht="15">
      <c r="A42" s="290"/>
      <c r="B42" s="38" t="s">
        <v>103</v>
      </c>
      <c r="C42" s="66" t="s">
        <v>110</v>
      </c>
      <c r="D42" s="40" t="s">
        <v>12</v>
      </c>
      <c r="E42" s="65" t="s">
        <v>121</v>
      </c>
      <c r="F42" s="42" t="s">
        <v>65</v>
      </c>
      <c r="G42" s="81"/>
      <c r="H42" s="89" t="s">
        <v>122</v>
      </c>
      <c r="I42" s="82"/>
      <c r="J42" s="82"/>
      <c r="K42" s="83">
        <v>40168</v>
      </c>
      <c r="L42" s="84">
        <v>40170</v>
      </c>
      <c r="M42" s="48" t="s">
        <v>60</v>
      </c>
      <c r="N42" s="90">
        <v>26190.11</v>
      </c>
      <c r="O42" s="50">
        <v>0</v>
      </c>
      <c r="P42" s="51">
        <f t="shared" si="0"/>
        <v>26190.11</v>
      </c>
      <c r="Q42" s="68"/>
      <c r="R42" s="51">
        <f t="shared" si="1"/>
        <v>1080.09</v>
      </c>
      <c r="S42" s="91">
        <v>28</v>
      </c>
      <c r="T42" s="53"/>
      <c r="U42" s="53"/>
      <c r="V42" s="54">
        <f t="shared" si="2"/>
        <v>1080.09</v>
      </c>
      <c r="W42" s="69"/>
    </row>
    <row r="43" spans="1:23" ht="15">
      <c r="A43" s="290"/>
      <c r="B43" s="38" t="s">
        <v>103</v>
      </c>
      <c r="C43" s="66" t="s">
        <v>110</v>
      </c>
      <c r="D43" s="40" t="s">
        <v>12</v>
      </c>
      <c r="E43" s="65" t="s">
        <v>123</v>
      </c>
      <c r="F43" s="42" t="s">
        <v>65</v>
      </c>
      <c r="G43" s="81"/>
      <c r="H43" s="81" t="s">
        <v>88</v>
      </c>
      <c r="I43" s="82"/>
      <c r="J43" s="82"/>
      <c r="K43" s="83">
        <v>40381</v>
      </c>
      <c r="L43" s="92">
        <v>40385</v>
      </c>
      <c r="M43" s="48" t="s">
        <v>60</v>
      </c>
      <c r="N43" s="93">
        <v>4531</v>
      </c>
      <c r="O43" s="50">
        <v>0</v>
      </c>
      <c r="P43" s="51">
        <f t="shared" si="0"/>
        <v>4531</v>
      </c>
      <c r="Q43" s="68"/>
      <c r="R43" s="51">
        <f t="shared" si="1"/>
        <v>186.86</v>
      </c>
      <c r="S43" s="94">
        <v>20</v>
      </c>
      <c r="T43" s="53"/>
      <c r="U43" s="53"/>
      <c r="V43" s="54">
        <f t="shared" si="2"/>
        <v>186.86</v>
      </c>
      <c r="W43" s="69"/>
    </row>
    <row r="44" spans="1:23" ht="15">
      <c r="A44" s="290"/>
      <c r="B44" s="38" t="s">
        <v>103</v>
      </c>
      <c r="C44" s="66" t="s">
        <v>110</v>
      </c>
      <c r="D44" s="40" t="s">
        <v>12</v>
      </c>
      <c r="E44" s="65" t="s">
        <v>124</v>
      </c>
      <c r="F44" s="42" t="s">
        <v>65</v>
      </c>
      <c r="G44" s="81"/>
      <c r="H44" s="81" t="s">
        <v>125</v>
      </c>
      <c r="I44" s="82"/>
      <c r="J44" s="82"/>
      <c r="K44" s="83">
        <v>40430</v>
      </c>
      <c r="L44" s="95">
        <v>40434</v>
      </c>
      <c r="M44" s="48" t="s">
        <v>60</v>
      </c>
      <c r="N44" s="93">
        <v>35290.19</v>
      </c>
      <c r="O44" s="50">
        <v>0</v>
      </c>
      <c r="P44" s="51">
        <f t="shared" si="0"/>
        <v>35290.19</v>
      </c>
      <c r="Q44" s="68"/>
      <c r="R44" s="51">
        <f t="shared" si="1"/>
        <v>1455.39</v>
      </c>
      <c r="S44" s="94">
        <v>42</v>
      </c>
      <c r="T44" s="53"/>
      <c r="U44" s="53"/>
      <c r="V44" s="54">
        <f t="shared" si="2"/>
        <v>1455.39</v>
      </c>
      <c r="W44" s="69"/>
    </row>
    <row r="45" spans="1:23" ht="15">
      <c r="A45" s="290"/>
      <c r="B45" s="38" t="s">
        <v>103</v>
      </c>
      <c r="C45" s="66" t="s">
        <v>110</v>
      </c>
      <c r="D45" s="40" t="s">
        <v>12</v>
      </c>
      <c r="E45" s="65" t="s">
        <v>126</v>
      </c>
      <c r="F45" s="42" t="s">
        <v>65</v>
      </c>
      <c r="G45" s="81" t="s">
        <v>127</v>
      </c>
      <c r="H45" s="81" t="s">
        <v>128</v>
      </c>
      <c r="I45" s="82" t="s">
        <v>6</v>
      </c>
      <c r="J45" s="82" t="s">
        <v>129</v>
      </c>
      <c r="K45" s="83">
        <v>40429</v>
      </c>
      <c r="L45" s="95">
        <v>40443</v>
      </c>
      <c r="M45" s="48" t="s">
        <v>60</v>
      </c>
      <c r="N45" s="93">
        <v>1948</v>
      </c>
      <c r="O45" s="50">
        <v>0</v>
      </c>
      <c r="P45" s="51">
        <f t="shared" si="0"/>
        <v>1948</v>
      </c>
      <c r="Q45" s="68"/>
      <c r="R45" s="51">
        <f t="shared" si="1"/>
        <v>80.34</v>
      </c>
      <c r="S45" s="94">
        <v>9</v>
      </c>
      <c r="T45" s="53"/>
      <c r="U45" s="53"/>
      <c r="V45" s="54">
        <f t="shared" si="2"/>
        <v>80.34</v>
      </c>
      <c r="W45" s="69"/>
    </row>
    <row r="46" spans="1:23" ht="15">
      <c r="A46" s="290"/>
      <c r="B46" s="38" t="s">
        <v>103</v>
      </c>
      <c r="C46" s="66" t="s">
        <v>110</v>
      </c>
      <c r="D46" s="40" t="s">
        <v>12</v>
      </c>
      <c r="E46" s="65" t="s">
        <v>130</v>
      </c>
      <c r="F46" s="42" t="s">
        <v>65</v>
      </c>
      <c r="G46" s="81"/>
      <c r="H46" s="81" t="s">
        <v>131</v>
      </c>
      <c r="I46" s="82"/>
      <c r="J46" s="82"/>
      <c r="K46" s="83">
        <v>40457</v>
      </c>
      <c r="L46" s="95">
        <v>40463</v>
      </c>
      <c r="M46" s="48" t="s">
        <v>60</v>
      </c>
      <c r="N46" s="93">
        <v>710.1</v>
      </c>
      <c r="O46" s="50">
        <v>0</v>
      </c>
      <c r="P46" s="51">
        <f t="shared" si="0"/>
        <v>710.1</v>
      </c>
      <c r="Q46" s="68"/>
      <c r="R46" s="51">
        <f t="shared" si="1"/>
        <v>29.28</v>
      </c>
      <c r="S46" s="94">
        <v>9</v>
      </c>
      <c r="T46" s="53"/>
      <c r="U46" s="53"/>
      <c r="V46" s="54">
        <f t="shared" si="2"/>
        <v>29.28</v>
      </c>
      <c r="W46" s="69"/>
    </row>
    <row r="47" spans="1:23" ht="15">
      <c r="A47" s="290"/>
      <c r="B47" s="38" t="s">
        <v>103</v>
      </c>
      <c r="C47" s="66" t="s">
        <v>110</v>
      </c>
      <c r="D47" s="40" t="s">
        <v>12</v>
      </c>
      <c r="E47" s="65" t="s">
        <v>132</v>
      </c>
      <c r="F47" s="42" t="s">
        <v>65</v>
      </c>
      <c r="G47" s="81"/>
      <c r="H47" s="81" t="s">
        <v>96</v>
      </c>
      <c r="I47" s="82"/>
      <c r="J47" s="82"/>
      <c r="K47" s="83">
        <v>40497</v>
      </c>
      <c r="L47" s="95">
        <v>40500</v>
      </c>
      <c r="M47" s="48" t="s">
        <v>60</v>
      </c>
      <c r="N47" s="93">
        <v>200</v>
      </c>
      <c r="O47" s="50">
        <v>0</v>
      </c>
      <c r="P47" s="51">
        <f t="shared" si="0"/>
        <v>200</v>
      </c>
      <c r="Q47" s="68"/>
      <c r="R47" s="51">
        <f t="shared" si="1"/>
        <v>8.25</v>
      </c>
      <c r="S47" s="94">
        <v>6</v>
      </c>
      <c r="T47" s="53"/>
      <c r="U47" s="53"/>
      <c r="V47" s="54">
        <f t="shared" si="2"/>
        <v>8.25</v>
      </c>
      <c r="W47" s="69"/>
    </row>
    <row r="48" spans="1:23" ht="15">
      <c r="A48" s="290"/>
      <c r="B48" s="38" t="s">
        <v>103</v>
      </c>
      <c r="C48" s="66" t="s">
        <v>110</v>
      </c>
      <c r="D48" s="40" t="s">
        <v>12</v>
      </c>
      <c r="E48" s="65" t="s">
        <v>133</v>
      </c>
      <c r="F48" s="42" t="s">
        <v>65</v>
      </c>
      <c r="G48" s="81"/>
      <c r="H48" s="81" t="s">
        <v>134</v>
      </c>
      <c r="I48" s="82"/>
      <c r="J48" s="82"/>
      <c r="K48" s="83">
        <v>40512</v>
      </c>
      <c r="L48" s="95">
        <v>40514</v>
      </c>
      <c r="M48" s="48" t="s">
        <v>60</v>
      </c>
      <c r="N48" s="93">
        <v>710.1</v>
      </c>
      <c r="O48" s="50">
        <v>0</v>
      </c>
      <c r="P48" s="51">
        <f t="shared" si="0"/>
        <v>710.1</v>
      </c>
      <c r="Q48" s="68"/>
      <c r="R48" s="51">
        <f t="shared" si="1"/>
        <v>29.28</v>
      </c>
      <c r="S48" s="94">
        <v>10</v>
      </c>
      <c r="T48" s="53"/>
      <c r="U48" s="53"/>
      <c r="V48" s="54">
        <f t="shared" si="2"/>
        <v>29.28</v>
      </c>
      <c r="W48" s="69"/>
    </row>
    <row r="49" spans="1:23" ht="15">
      <c r="A49" s="290"/>
      <c r="B49" s="38" t="s">
        <v>103</v>
      </c>
      <c r="C49" s="66" t="s">
        <v>110</v>
      </c>
      <c r="D49" s="40" t="s">
        <v>12</v>
      </c>
      <c r="E49" s="44" t="s">
        <v>135</v>
      </c>
      <c r="F49" s="42" t="s">
        <v>65</v>
      </c>
      <c r="G49" s="81"/>
      <c r="H49" s="81" t="s">
        <v>98</v>
      </c>
      <c r="I49" s="82"/>
      <c r="J49" s="82"/>
      <c r="K49" s="83">
        <v>40526</v>
      </c>
      <c r="L49" s="95">
        <v>40527</v>
      </c>
      <c r="M49" s="48" t="s">
        <v>60</v>
      </c>
      <c r="N49" s="93">
        <v>200</v>
      </c>
      <c r="O49" s="50">
        <v>0</v>
      </c>
      <c r="P49" s="51">
        <f t="shared" si="0"/>
        <v>200</v>
      </c>
      <c r="Q49" s="68"/>
      <c r="R49" s="51">
        <f t="shared" si="1"/>
        <v>8.25</v>
      </c>
      <c r="S49" s="96">
        <v>6</v>
      </c>
      <c r="T49" s="53"/>
      <c r="U49" s="53"/>
      <c r="V49" s="54">
        <f t="shared" si="2"/>
        <v>8.25</v>
      </c>
      <c r="W49" s="69"/>
    </row>
    <row r="50" spans="1:23" ht="15">
      <c r="A50" s="290"/>
      <c r="B50" s="38" t="s">
        <v>103</v>
      </c>
      <c r="C50" s="66" t="s">
        <v>110</v>
      </c>
      <c r="D50" s="40" t="s">
        <v>12</v>
      </c>
      <c r="E50" s="97" t="s">
        <v>136</v>
      </c>
      <c r="F50" s="42" t="s">
        <v>65</v>
      </c>
      <c r="G50" s="81"/>
      <c r="H50" s="81" t="s">
        <v>100</v>
      </c>
      <c r="I50" s="82"/>
      <c r="J50" s="82"/>
      <c r="K50" s="83">
        <v>40560</v>
      </c>
      <c r="L50" s="95">
        <v>40562</v>
      </c>
      <c r="M50" s="48" t="s">
        <v>60</v>
      </c>
      <c r="N50" s="93">
        <v>3240</v>
      </c>
      <c r="O50" s="50">
        <v>0</v>
      </c>
      <c r="P50" s="51">
        <f t="shared" si="0"/>
        <v>3240</v>
      </c>
      <c r="Q50" s="68"/>
      <c r="R50" s="51">
        <f t="shared" si="1"/>
        <v>133.62</v>
      </c>
      <c r="S50" s="96">
        <v>17</v>
      </c>
      <c r="T50" s="53"/>
      <c r="U50" s="53"/>
      <c r="V50" s="54">
        <f t="shared" si="2"/>
        <v>133.62</v>
      </c>
      <c r="W50" s="69"/>
    </row>
    <row r="51" spans="1:23" ht="15.75" thickBot="1">
      <c r="A51" s="290"/>
      <c r="B51" s="38" t="s">
        <v>103</v>
      </c>
      <c r="C51" s="66" t="s">
        <v>110</v>
      </c>
      <c r="D51" s="40" t="s">
        <v>12</v>
      </c>
      <c r="E51" s="44" t="s">
        <v>137</v>
      </c>
      <c r="F51" s="42" t="s">
        <v>65</v>
      </c>
      <c r="G51" s="81"/>
      <c r="H51" s="89" t="s">
        <v>102</v>
      </c>
      <c r="I51" s="82"/>
      <c r="J51" s="82"/>
      <c r="K51" s="78">
        <v>40585</v>
      </c>
      <c r="L51" s="84">
        <v>40585</v>
      </c>
      <c r="M51" s="48" t="s">
        <v>60</v>
      </c>
      <c r="N51" s="93">
        <v>2739</v>
      </c>
      <c r="O51" s="50">
        <v>0</v>
      </c>
      <c r="P51" s="51">
        <f t="shared" si="0"/>
        <v>2739</v>
      </c>
      <c r="Q51" s="68"/>
      <c r="R51" s="51">
        <f t="shared" si="1"/>
        <v>112.96</v>
      </c>
      <c r="S51" s="94">
        <v>9</v>
      </c>
      <c r="T51" s="53"/>
      <c r="U51" s="53"/>
      <c r="V51" s="54">
        <f t="shared" si="2"/>
        <v>112.96</v>
      </c>
      <c r="W51" s="69"/>
    </row>
    <row r="52" spans="1:23" ht="13.5" thickBot="1">
      <c r="A52" s="291"/>
      <c r="B52" s="264" t="s">
        <v>138</v>
      </c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6"/>
      <c r="Q52" s="98">
        <f aca="true" t="shared" si="3" ref="Q52:V52">SUM(Q16:Q51)</f>
        <v>0</v>
      </c>
      <c r="R52" s="99">
        <f t="shared" si="3"/>
        <v>17828.079999999994</v>
      </c>
      <c r="S52" s="100">
        <f t="shared" si="3"/>
        <v>272</v>
      </c>
      <c r="T52" s="99">
        <f t="shared" si="3"/>
        <v>0</v>
      </c>
      <c r="U52" s="99">
        <f t="shared" si="3"/>
        <v>0</v>
      </c>
      <c r="V52" s="99">
        <f t="shared" si="3"/>
        <v>17828.079999999994</v>
      </c>
      <c r="W52" s="101"/>
    </row>
    <row r="53" spans="1:23" s="107" customFormat="1" ht="12.75" customHeight="1">
      <c r="A53" s="262" t="s">
        <v>207</v>
      </c>
      <c r="B53" s="38" t="s">
        <v>139</v>
      </c>
      <c r="C53" s="102" t="s">
        <v>140</v>
      </c>
      <c r="D53" s="40" t="s">
        <v>14</v>
      </c>
      <c r="E53" s="103" t="s">
        <v>141</v>
      </c>
      <c r="F53" s="42" t="s">
        <v>65</v>
      </c>
      <c r="G53" s="104" t="s">
        <v>142</v>
      </c>
      <c r="H53" s="104" t="s">
        <v>143</v>
      </c>
      <c r="I53" s="102" t="s">
        <v>144</v>
      </c>
      <c r="J53" s="102" t="s">
        <v>145</v>
      </c>
      <c r="K53" s="105">
        <v>40095</v>
      </c>
      <c r="L53" s="105">
        <v>40107</v>
      </c>
      <c r="M53" s="48" t="s">
        <v>60</v>
      </c>
      <c r="N53" s="49">
        <v>1680.67</v>
      </c>
      <c r="O53" s="50">
        <v>319.33</v>
      </c>
      <c r="P53" s="51">
        <f>IF($D$6="ANO",IF($D$7="NE",SUM(N53:O53),N53),SUM(N53:O53))</f>
        <v>2000</v>
      </c>
      <c r="Q53" s="50"/>
      <c r="R53" s="51">
        <f>IF(M53="EUR",P53,(P53/$I$7))</f>
        <v>82.48102936324645</v>
      </c>
      <c r="S53" s="106">
        <v>4</v>
      </c>
      <c r="T53" s="53"/>
      <c r="U53" s="53"/>
      <c r="V53" s="54">
        <f>IF(M53="CZK",R53-(T53/$I$7),R53-U53)</f>
        <v>82.48102936324645</v>
      </c>
      <c r="W53" s="57"/>
    </row>
    <row r="54" spans="1:23" s="107" customFormat="1" ht="15">
      <c r="A54" s="292"/>
      <c r="B54" s="38" t="s">
        <v>146</v>
      </c>
      <c r="C54" s="102" t="s">
        <v>147</v>
      </c>
      <c r="D54" s="40" t="s">
        <v>28</v>
      </c>
      <c r="E54" s="103" t="s">
        <v>148</v>
      </c>
      <c r="F54" s="42" t="s">
        <v>65</v>
      </c>
      <c r="G54" s="104" t="s">
        <v>142</v>
      </c>
      <c r="H54" s="104" t="s">
        <v>143</v>
      </c>
      <c r="I54" s="102" t="s">
        <v>144</v>
      </c>
      <c r="J54" s="102" t="s">
        <v>145</v>
      </c>
      <c r="K54" s="105">
        <v>40095</v>
      </c>
      <c r="L54" s="105">
        <v>40107</v>
      </c>
      <c r="M54" s="48" t="s">
        <v>60</v>
      </c>
      <c r="N54" s="49">
        <v>7576.47</v>
      </c>
      <c r="O54" s="50">
        <v>1439.53</v>
      </c>
      <c r="P54" s="51">
        <f>IF($D$6="ANO",IF($D$7="NE",SUM(N54:O54),N54),SUM(N54:O54))</f>
        <v>9016</v>
      </c>
      <c r="Q54" s="50"/>
      <c r="R54" s="51">
        <f>IF(M54="EUR",P54,(P54/$I$7))</f>
        <v>371.824480369515</v>
      </c>
      <c r="S54" s="52">
        <v>4</v>
      </c>
      <c r="T54" s="53"/>
      <c r="U54" s="53"/>
      <c r="V54" s="54">
        <f>IF(M54="CZK",R54-(T54/$I$7),R54-U54)</f>
        <v>371.824480369515</v>
      </c>
      <c r="W54" s="55"/>
    </row>
    <row r="55" spans="1:23" s="107" customFormat="1" ht="15">
      <c r="A55" s="292"/>
      <c r="B55" s="38" t="s">
        <v>146</v>
      </c>
      <c r="C55" s="66" t="s">
        <v>147</v>
      </c>
      <c r="D55" s="40" t="s">
        <v>28</v>
      </c>
      <c r="E55" s="108" t="s">
        <v>149</v>
      </c>
      <c r="F55" s="42" t="s">
        <v>65</v>
      </c>
      <c r="G55" s="65" t="s">
        <v>150</v>
      </c>
      <c r="H55" s="65" t="s">
        <v>151</v>
      </c>
      <c r="I55" s="65" t="s">
        <v>152</v>
      </c>
      <c r="J55" s="66" t="s">
        <v>153</v>
      </c>
      <c r="K55" s="105">
        <v>40155</v>
      </c>
      <c r="L55" s="105">
        <v>40168</v>
      </c>
      <c r="M55" s="48" t="s">
        <v>60</v>
      </c>
      <c r="N55" s="85">
        <v>16378.16</v>
      </c>
      <c r="O55" s="62">
        <v>3111.84</v>
      </c>
      <c r="P55" s="51">
        <f>IF($D$6="ANO",IF($D$7="NE",SUM(N55:O55),N55),SUM(N55:O55))</f>
        <v>19490</v>
      </c>
      <c r="Q55" s="62"/>
      <c r="R55" s="51">
        <f>IF(M55="EUR",P55,(P55/$I$7))</f>
        <v>803.7776311448366</v>
      </c>
      <c r="S55" s="106">
        <v>5</v>
      </c>
      <c r="T55" s="53"/>
      <c r="U55" s="53"/>
      <c r="V55" s="54">
        <f>IF(M55="CZK",R55-(T55/$I$7),R55-U55)</f>
        <v>803.7776311448366</v>
      </c>
      <c r="W55" s="57"/>
    </row>
    <row r="56" spans="1:23" ht="15.75" customHeight="1" thickBot="1">
      <c r="A56" s="292"/>
      <c r="B56" s="109"/>
      <c r="C56" s="102"/>
      <c r="D56" s="40"/>
      <c r="E56" s="103"/>
      <c r="F56" s="42" t="s">
        <v>65</v>
      </c>
      <c r="G56" s="104"/>
      <c r="H56" s="104"/>
      <c r="I56" s="102"/>
      <c r="J56" s="102"/>
      <c r="K56" s="105"/>
      <c r="L56" s="105"/>
      <c r="M56" s="48" t="s">
        <v>60</v>
      </c>
      <c r="N56" s="49">
        <v>0</v>
      </c>
      <c r="O56" s="50">
        <v>0</v>
      </c>
      <c r="P56" s="51">
        <f>IF($D$6="ANO",IF($D$7="NE",SUM(N56:O56),N56),SUM(N56:O56))</f>
        <v>0</v>
      </c>
      <c r="Q56" s="50"/>
      <c r="R56" s="51">
        <f>ROUND(IF(M56="EUR",P56,(P56/$I$7)),2)</f>
        <v>0</v>
      </c>
      <c r="S56" s="52"/>
      <c r="T56" s="53"/>
      <c r="U56" s="53"/>
      <c r="V56" s="54">
        <f>ROUND(IF(M56="CZK",R56-(T56/$I$7),R56-U56),2)</f>
        <v>0</v>
      </c>
      <c r="W56" s="55"/>
    </row>
    <row r="57" spans="1:23" ht="13.5" thickBot="1">
      <c r="A57" s="293"/>
      <c r="B57" s="264" t="s">
        <v>154</v>
      </c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>
        <f>SUM(N56:N56)</f>
        <v>0</v>
      </c>
      <c r="O57" s="265">
        <f>SUM(O56:O56)</f>
        <v>0</v>
      </c>
      <c r="P57" s="266">
        <f>SUM(P56:P56)</f>
        <v>0</v>
      </c>
      <c r="Q57" s="98">
        <f>SUM(Q56:Q56)</f>
        <v>0</v>
      </c>
      <c r="R57" s="99">
        <f>SUM(R53:R56)</f>
        <v>1258.083140877598</v>
      </c>
      <c r="S57" s="100">
        <f>SUM(S53:S56)</f>
        <v>13</v>
      </c>
      <c r="T57" s="99">
        <f>SUM(T56:T56)</f>
        <v>0</v>
      </c>
      <c r="U57" s="99">
        <f>SUM(U56:U56)</f>
        <v>0</v>
      </c>
      <c r="V57" s="99">
        <f>SUM(V53:V56)</f>
        <v>1258.083140877598</v>
      </c>
      <c r="W57" s="101"/>
    </row>
    <row r="58" spans="1:23" ht="15.75" thickBot="1">
      <c r="A58" s="262" t="s">
        <v>208</v>
      </c>
      <c r="B58" s="109"/>
      <c r="C58" s="102"/>
      <c r="D58" s="40"/>
      <c r="E58" s="103"/>
      <c r="F58" s="42" t="s">
        <v>65</v>
      </c>
      <c r="G58" s="104"/>
      <c r="H58" s="104"/>
      <c r="I58" s="102"/>
      <c r="J58" s="102"/>
      <c r="K58" s="105"/>
      <c r="L58" s="105"/>
      <c r="M58" s="48" t="s">
        <v>60</v>
      </c>
      <c r="N58" s="49">
        <v>0</v>
      </c>
      <c r="O58" s="50"/>
      <c r="P58" s="51">
        <f>IF($D$6="ANO",IF($D$7="NE",SUM(N58:O58),N58),SUM(N58:O58))</f>
        <v>0</v>
      </c>
      <c r="Q58" s="50">
        <v>0</v>
      </c>
      <c r="R58" s="51">
        <f>ROUND(IF(M58="EUR",P58,(P58/$I$7)),2)</f>
        <v>0</v>
      </c>
      <c r="S58" s="52"/>
      <c r="T58" s="53"/>
      <c r="U58" s="53"/>
      <c r="V58" s="54">
        <f>ROUND(IF(M58="CZK",R58-(T58/$I$7),R58-U58),2)</f>
        <v>0</v>
      </c>
      <c r="W58" s="55"/>
    </row>
    <row r="59" spans="1:23" ht="13.5" thickBot="1">
      <c r="A59" s="263"/>
      <c r="B59" s="264" t="s">
        <v>155</v>
      </c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>
        <f aca="true" t="shared" si="4" ref="N59:V59">SUM(N58:N58)</f>
        <v>0</v>
      </c>
      <c r="O59" s="265">
        <f t="shared" si="4"/>
        <v>0</v>
      </c>
      <c r="P59" s="266">
        <f t="shared" si="4"/>
        <v>0</v>
      </c>
      <c r="Q59" s="98">
        <f t="shared" si="4"/>
        <v>0</v>
      </c>
      <c r="R59" s="99">
        <f t="shared" si="4"/>
        <v>0</v>
      </c>
      <c r="S59" s="100">
        <f t="shared" si="4"/>
        <v>0</v>
      </c>
      <c r="T59" s="99">
        <f t="shared" si="4"/>
        <v>0</v>
      </c>
      <c r="U59" s="99">
        <f t="shared" si="4"/>
        <v>0</v>
      </c>
      <c r="V59" s="99">
        <f t="shared" si="4"/>
        <v>0</v>
      </c>
      <c r="W59" s="101"/>
    </row>
    <row r="60" spans="1:43" s="113" customFormat="1" ht="23.25" customHeight="1" thickBot="1">
      <c r="A60" s="298"/>
      <c r="B60" s="299"/>
      <c r="C60" s="299"/>
      <c r="D60" s="299"/>
      <c r="E60" s="299"/>
      <c r="F60" s="299"/>
      <c r="G60" s="299"/>
      <c r="H60" s="299"/>
      <c r="I60" s="299"/>
      <c r="J60" s="299"/>
      <c r="K60" s="299"/>
      <c r="L60" s="110"/>
      <c r="M60" s="110"/>
      <c r="N60" s="110"/>
      <c r="O60" s="110"/>
      <c r="P60" s="110"/>
      <c r="Q60" s="110"/>
      <c r="R60" s="294"/>
      <c r="S60" s="294"/>
      <c r="T60" s="294"/>
      <c r="U60" s="294"/>
      <c r="V60" s="111"/>
      <c r="W60" s="112"/>
      <c r="AQ60" s="8"/>
    </row>
    <row r="61" spans="1:43" ht="26.25" customHeight="1" thickBot="1">
      <c r="A61" s="114" t="s">
        <v>156</v>
      </c>
      <c r="B61" s="279" t="s">
        <v>157</v>
      </c>
      <c r="C61" s="280"/>
      <c r="D61" s="280"/>
      <c r="E61" s="280"/>
      <c r="F61" s="280"/>
      <c r="G61" s="280"/>
      <c r="H61" s="280"/>
      <c r="I61" s="280"/>
      <c r="J61" s="280"/>
      <c r="K61" s="280"/>
      <c r="L61" s="280"/>
      <c r="M61" s="280"/>
      <c r="N61" s="281"/>
      <c r="O61" s="295" t="s">
        <v>61</v>
      </c>
      <c r="P61" s="296"/>
      <c r="Q61" s="297"/>
      <c r="R61" s="115">
        <f>R59+R57+R52</f>
        <v>19086.163140877594</v>
      </c>
      <c r="S61" s="116">
        <f>S59+S57+S52</f>
        <v>285</v>
      </c>
      <c r="T61" s="117">
        <f>T59+T57+T52</f>
        <v>0</v>
      </c>
      <c r="U61" s="117">
        <f>U59+U57+U52</f>
        <v>0</v>
      </c>
      <c r="V61" s="115">
        <f>V59+V57+V52</f>
        <v>19086.163140877594</v>
      </c>
      <c r="W61" s="112"/>
      <c r="AQ61" s="113"/>
    </row>
    <row r="62" spans="1:43" ht="26.25" customHeight="1" thickBot="1">
      <c r="A62" s="118" t="s">
        <v>158</v>
      </c>
      <c r="B62" s="279" t="s">
        <v>159</v>
      </c>
      <c r="C62" s="280"/>
      <c r="D62" s="280"/>
      <c r="E62" s="280"/>
      <c r="F62" s="280"/>
      <c r="G62" s="280"/>
      <c r="H62" s="280"/>
      <c r="I62" s="280"/>
      <c r="J62" s="280"/>
      <c r="K62" s="280"/>
      <c r="L62" s="280"/>
      <c r="M62" s="280"/>
      <c r="N62" s="281"/>
      <c r="O62" s="115" t="s">
        <v>60</v>
      </c>
      <c r="P62" s="119">
        <v>0</v>
      </c>
      <c r="Q62" s="282"/>
      <c r="R62" s="283"/>
      <c r="S62" s="283"/>
      <c r="T62" s="284"/>
      <c r="U62" s="117" t="s">
        <v>61</v>
      </c>
      <c r="V62" s="117">
        <f>ROUND((P62/$I$7),2)</f>
        <v>0</v>
      </c>
      <c r="W62" s="112"/>
      <c r="AQ62" s="113"/>
    </row>
    <row r="63" spans="1:43" ht="26.25" customHeight="1" thickBot="1">
      <c r="A63" s="118" t="s">
        <v>160</v>
      </c>
      <c r="B63" s="279" t="s">
        <v>161</v>
      </c>
      <c r="C63" s="280"/>
      <c r="D63" s="280"/>
      <c r="E63" s="280"/>
      <c r="F63" s="280"/>
      <c r="G63" s="280"/>
      <c r="H63" s="280"/>
      <c r="I63" s="280"/>
      <c r="J63" s="280"/>
      <c r="K63" s="280"/>
      <c r="L63" s="280"/>
      <c r="M63" s="280"/>
      <c r="N63" s="281"/>
      <c r="O63" s="282"/>
      <c r="P63" s="283"/>
      <c r="Q63" s="283"/>
      <c r="R63" s="283"/>
      <c r="S63" s="283"/>
      <c r="T63" s="284"/>
      <c r="U63" s="117" t="s">
        <v>61</v>
      </c>
      <c r="V63" s="117">
        <f>$V61-$V62</f>
        <v>19086.163140877594</v>
      </c>
      <c r="W63" s="112"/>
      <c r="AQ63" s="113"/>
    </row>
    <row r="64" spans="1:43" s="14" customFormat="1" ht="12.75">
      <c r="A64" s="12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21"/>
      <c r="M64" s="121"/>
      <c r="N64" s="121"/>
      <c r="O64" s="121"/>
      <c r="P64" s="121"/>
      <c r="Q64" s="121"/>
      <c r="R64" s="285"/>
      <c r="S64" s="286"/>
      <c r="T64" s="122"/>
      <c r="U64" s="121"/>
      <c r="V64" s="121"/>
      <c r="W64" s="112"/>
      <c r="AQ64" s="8"/>
    </row>
    <row r="65" spans="1:23" s="14" customFormat="1" ht="22.5" customHeight="1">
      <c r="A65" s="123" t="s">
        <v>162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21"/>
      <c r="M65" s="121"/>
      <c r="N65" s="121"/>
      <c r="O65" s="121"/>
      <c r="P65" s="121"/>
      <c r="Q65" s="121"/>
      <c r="R65" s="124"/>
      <c r="S65" s="124"/>
      <c r="T65" s="124"/>
      <c r="U65" s="124"/>
      <c r="V65" s="124"/>
      <c r="W65" s="124"/>
    </row>
    <row r="66" spans="1:23" s="14" customFormat="1" ht="15.75" thickBot="1">
      <c r="A66" s="287"/>
      <c r="B66" s="125"/>
      <c r="C66" s="82"/>
      <c r="D66" s="126"/>
      <c r="E66" s="127"/>
      <c r="F66" s="128" t="s">
        <v>65</v>
      </c>
      <c r="G66" s="81"/>
      <c r="H66" s="81"/>
      <c r="I66" s="82"/>
      <c r="J66" s="82"/>
      <c r="K66" s="105"/>
      <c r="L66" s="105"/>
      <c r="M66" s="129" t="s">
        <v>60</v>
      </c>
      <c r="N66" s="130"/>
      <c r="O66" s="68"/>
      <c r="P66" s="131">
        <f>IF($D$6="ANO",IF($D$7="NE",SUM(N66:O66),N66),SUM(N66:O66))</f>
        <v>0</v>
      </c>
      <c r="Q66" s="68"/>
      <c r="R66" s="131">
        <f>ROUND(IF(M66="EUR",P66,(P66/$I$7)),2)</f>
        <v>0</v>
      </c>
      <c r="S66" s="96"/>
      <c r="T66" s="132"/>
      <c r="U66" s="133"/>
      <c r="V66" s="134">
        <f>ROUND(IF(M66="CZK",R66-(T66/$I$7),R66-U66),2)</f>
        <v>0</v>
      </c>
      <c r="W66" s="69"/>
    </row>
    <row r="67" spans="1:23" s="14" customFormat="1" ht="13.5" thickBot="1">
      <c r="A67" s="288"/>
      <c r="B67" s="264" t="s">
        <v>163</v>
      </c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6"/>
      <c r="Q67" s="98">
        <f aca="true" t="shared" si="5" ref="Q67:V67">SUM(Q66:Q66)</f>
        <v>0</v>
      </c>
      <c r="R67" s="99">
        <f t="shared" si="5"/>
        <v>0</v>
      </c>
      <c r="S67" s="100">
        <f t="shared" si="5"/>
        <v>0</v>
      </c>
      <c r="T67" s="99">
        <f t="shared" si="5"/>
        <v>0</v>
      </c>
      <c r="U67" s="99">
        <f t="shared" si="5"/>
        <v>0</v>
      </c>
      <c r="V67" s="99">
        <f t="shared" si="5"/>
        <v>0</v>
      </c>
      <c r="W67" s="101"/>
    </row>
    <row r="68" spans="1:23" s="14" customFormat="1" ht="13.5" thickBot="1">
      <c r="A68" s="12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21"/>
      <c r="M68" s="121"/>
      <c r="N68" s="121"/>
      <c r="O68" s="121"/>
      <c r="P68" s="121"/>
      <c r="Q68" s="121"/>
      <c r="R68" s="124"/>
      <c r="S68" s="124"/>
      <c r="T68" s="124"/>
      <c r="U68" s="124"/>
      <c r="V68" s="124"/>
      <c r="W68" s="124"/>
    </row>
    <row r="69" spans="1:43" s="140" customFormat="1" ht="15.75" customHeight="1" thickBot="1">
      <c r="A69" s="135"/>
      <c r="B69" s="136"/>
      <c r="C69" s="137"/>
      <c r="D69" s="137"/>
      <c r="E69" s="138"/>
      <c r="F69" s="138"/>
      <c r="G69" s="138"/>
      <c r="H69" s="138"/>
      <c r="I69" s="137"/>
      <c r="J69" s="137"/>
      <c r="K69" s="139"/>
      <c r="T69" s="300" t="s">
        <v>164</v>
      </c>
      <c r="U69" s="301"/>
      <c r="V69" s="302"/>
      <c r="W69" s="141">
        <f>V63</f>
        <v>19086.163140877594</v>
      </c>
      <c r="X69" s="139"/>
      <c r="Y69" s="140" t="s">
        <v>165</v>
      </c>
      <c r="AC69" s="139"/>
      <c r="AD69" s="139"/>
      <c r="AE69" s="139"/>
      <c r="AF69" s="139"/>
      <c r="AG69" s="139"/>
      <c r="AH69" s="139"/>
      <c r="AI69" s="139"/>
      <c r="AQ69" s="14"/>
    </row>
    <row r="70" spans="1:43" ht="16.5" customHeight="1" thickBot="1">
      <c r="A70" s="142" t="s">
        <v>166</v>
      </c>
      <c r="B70" s="143"/>
      <c r="C70" s="144"/>
      <c r="D70" s="144"/>
      <c r="E70" s="145"/>
      <c r="F70" s="144"/>
      <c r="G70" s="146"/>
      <c r="H70" s="147"/>
      <c r="I70" s="147"/>
      <c r="J70" s="148"/>
      <c r="K70" s="149"/>
      <c r="L70" s="140"/>
      <c r="R70" s="306" t="s">
        <v>167</v>
      </c>
      <c r="S70" s="307"/>
      <c r="T70" s="308" t="s">
        <v>168</v>
      </c>
      <c r="U70" s="308"/>
      <c r="V70" s="309"/>
      <c r="W70" s="141">
        <f>R61-V61</f>
        <v>0</v>
      </c>
      <c r="X70" s="150" t="s">
        <v>169</v>
      </c>
      <c r="Y70" s="151" t="s">
        <v>170</v>
      </c>
      <c r="Z70" s="152" t="s">
        <v>171</v>
      </c>
      <c r="AC70" s="153"/>
      <c r="AD70" s="153"/>
      <c r="AE70" s="153"/>
      <c r="AF70" s="153"/>
      <c r="AG70" s="153"/>
      <c r="AH70" s="153"/>
      <c r="AI70" s="153"/>
      <c r="AQ70" s="140"/>
    </row>
    <row r="71" spans="1:43" s="14" customFormat="1" ht="13.5" customHeight="1" thickBot="1">
      <c r="A71" s="154" t="s">
        <v>172</v>
      </c>
      <c r="B71" s="155" t="s">
        <v>173</v>
      </c>
      <c r="C71" s="156"/>
      <c r="D71" s="156"/>
      <c r="E71" s="156"/>
      <c r="F71" s="157"/>
      <c r="G71" s="153"/>
      <c r="H71" s="149"/>
      <c r="I71" s="149"/>
      <c r="J71" s="158"/>
      <c r="K71" s="149"/>
      <c r="L71" s="155"/>
      <c r="R71" s="159">
        <f>FLOOR(($V77*W71),1)</f>
        <v>0</v>
      </c>
      <c r="S71" s="160" t="s">
        <v>174</v>
      </c>
      <c r="T71" s="310" t="s">
        <v>175</v>
      </c>
      <c r="U71" s="310"/>
      <c r="V71" s="311"/>
      <c r="W71" s="161">
        <f>$X71-($X71/$V61*$V62)</f>
        <v>0</v>
      </c>
      <c r="X71" s="162">
        <f>SUMIF(F16:F59,"IV",V16:V59)</f>
        <v>0</v>
      </c>
      <c r="Y71" s="163">
        <f>W71/V63</f>
        <v>0</v>
      </c>
      <c r="Z71" s="163">
        <f>R71/W77</f>
        <v>0</v>
      </c>
      <c r="AC71" s="139"/>
      <c r="AD71" s="139"/>
      <c r="AE71" s="139"/>
      <c r="AF71" s="139"/>
      <c r="AG71" s="139"/>
      <c r="AH71" s="139"/>
      <c r="AI71" s="139"/>
      <c r="AQ71" s="8"/>
    </row>
    <row r="72" spans="1:35" s="14" customFormat="1" ht="13.5" customHeight="1" thickBot="1">
      <c r="A72" s="154" t="s">
        <v>176</v>
      </c>
      <c r="B72" s="155" t="s">
        <v>177</v>
      </c>
      <c r="C72" s="156"/>
      <c r="D72" s="156"/>
      <c r="E72" s="156"/>
      <c r="F72" s="137"/>
      <c r="G72" s="139"/>
      <c r="H72" s="156"/>
      <c r="I72" s="156"/>
      <c r="J72" s="164"/>
      <c r="K72" s="156"/>
      <c r="L72" s="155"/>
      <c r="R72" s="165">
        <f>W77-R71</f>
        <v>954</v>
      </c>
      <c r="S72" s="166" t="s">
        <v>65</v>
      </c>
      <c r="T72" s="310" t="s">
        <v>178</v>
      </c>
      <c r="U72" s="310"/>
      <c r="V72" s="311"/>
      <c r="W72" s="161">
        <f>$X72-($X72/$V61*$V62)</f>
        <v>19086.163140877594</v>
      </c>
      <c r="X72" s="162">
        <f>SUMIF(F16:F59,"NIV",V16:V59)</f>
        <v>19086.163140877594</v>
      </c>
      <c r="Y72" s="163">
        <f>W72/V63</f>
        <v>1</v>
      </c>
      <c r="Z72" s="163">
        <f>R72/W77</f>
        <v>1</v>
      </c>
      <c r="AC72" s="139"/>
      <c r="AD72" s="139"/>
      <c r="AE72" s="139"/>
      <c r="AF72" s="139"/>
      <c r="AG72" s="139"/>
      <c r="AH72" s="139"/>
      <c r="AI72" s="139"/>
    </row>
    <row r="73" spans="1:35" s="14" customFormat="1" ht="13.5" customHeight="1" thickBot="1">
      <c r="A73" s="154" t="s">
        <v>179</v>
      </c>
      <c r="B73" s="155" t="s">
        <v>180</v>
      </c>
      <c r="C73" s="156"/>
      <c r="D73" s="156"/>
      <c r="E73" s="156"/>
      <c r="F73" s="137"/>
      <c r="G73" s="139"/>
      <c r="H73" s="156"/>
      <c r="I73" s="156"/>
      <c r="J73" s="164"/>
      <c r="K73" s="156"/>
      <c r="L73" s="155"/>
      <c r="Q73" s="167" t="s">
        <v>181</v>
      </c>
      <c r="R73" s="168">
        <f>SUM(R71:R72)</f>
        <v>954</v>
      </c>
      <c r="S73" s="139"/>
      <c r="T73" s="139"/>
      <c r="U73" s="169" t="s">
        <v>165</v>
      </c>
      <c r="V73" s="312" t="str">
        <f>IF((W71+W72)=V63,"OK","ZKONTROLUJ     NIV/IV ")</f>
        <v>OK</v>
      </c>
      <c r="W73" s="312"/>
      <c r="Y73" s="170">
        <f>SUM(Y71:Y72)</f>
        <v>1</v>
      </c>
      <c r="Z73" s="170">
        <f>SUM(Z71:Z72)</f>
        <v>1</v>
      </c>
      <c r="AC73" s="139"/>
      <c r="AD73" s="139"/>
      <c r="AE73" s="139"/>
      <c r="AF73" s="139"/>
      <c r="AG73" s="139"/>
      <c r="AH73" s="139"/>
      <c r="AI73" s="139"/>
    </row>
    <row r="74" spans="1:43" ht="12.75">
      <c r="A74" s="154" t="s">
        <v>182</v>
      </c>
      <c r="B74" s="155" t="s">
        <v>183</v>
      </c>
      <c r="C74" s="149"/>
      <c r="D74" s="149"/>
      <c r="E74" s="149"/>
      <c r="F74" s="137"/>
      <c r="G74" s="139"/>
      <c r="H74" s="156"/>
      <c r="I74" s="156"/>
      <c r="J74" s="164"/>
      <c r="K74" s="156"/>
      <c r="L74" s="140"/>
      <c r="O74" s="14"/>
      <c r="P74" s="14"/>
      <c r="Q74" s="14"/>
      <c r="R74" s="14"/>
      <c r="S74" s="139"/>
      <c r="T74" s="313" t="s">
        <v>184</v>
      </c>
      <c r="U74" s="314"/>
      <c r="V74" s="314"/>
      <c r="W74" s="315"/>
      <c r="X74" s="171"/>
      <c r="AC74" s="171"/>
      <c r="AD74" s="171"/>
      <c r="AE74" s="171"/>
      <c r="AF74" s="171"/>
      <c r="AG74" s="171"/>
      <c r="AH74" s="171"/>
      <c r="AI74" s="171"/>
      <c r="AQ74" s="14"/>
    </row>
    <row r="75" spans="1:35" ht="12.75">
      <c r="A75" s="154" t="s">
        <v>185</v>
      </c>
      <c r="B75" s="155" t="s">
        <v>186</v>
      </c>
      <c r="C75" s="149"/>
      <c r="D75" s="149"/>
      <c r="E75" s="149"/>
      <c r="F75" s="149"/>
      <c r="G75" s="149"/>
      <c r="H75" s="149"/>
      <c r="I75" s="149"/>
      <c r="J75" s="158"/>
      <c r="K75" s="172"/>
      <c r="L75" s="172"/>
      <c r="M75" s="172"/>
      <c r="O75" s="14"/>
      <c r="P75" s="14"/>
      <c r="Q75" s="14"/>
      <c r="R75" s="14"/>
      <c r="S75" s="173"/>
      <c r="T75" s="336" t="s">
        <v>187</v>
      </c>
      <c r="U75" s="337"/>
      <c r="V75" s="174" t="s">
        <v>188</v>
      </c>
      <c r="W75" s="175" t="s">
        <v>184</v>
      </c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</row>
    <row r="76" spans="1:35" ht="12.75">
      <c r="A76" s="154" t="s">
        <v>189</v>
      </c>
      <c r="B76" s="155" t="s">
        <v>190</v>
      </c>
      <c r="C76" s="149"/>
      <c r="D76" s="149"/>
      <c r="E76" s="149"/>
      <c r="F76" s="149"/>
      <c r="G76" s="149"/>
      <c r="H76" s="149"/>
      <c r="I76" s="149"/>
      <c r="J76" s="158"/>
      <c r="K76" s="172"/>
      <c r="L76" s="172"/>
      <c r="M76" s="172"/>
      <c r="O76" s="14"/>
      <c r="P76" s="14"/>
      <c r="Q76" s="14"/>
      <c r="R76" s="139"/>
      <c r="S76" s="140"/>
      <c r="T76" s="338" t="s">
        <v>191</v>
      </c>
      <c r="U76" s="339"/>
      <c r="V76" s="176">
        <v>0.85</v>
      </c>
      <c r="W76" s="177">
        <f>FLOOR(($V76*$V63),1)</f>
        <v>16223</v>
      </c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</row>
    <row r="77" spans="1:35" ht="12.75">
      <c r="A77" s="154" t="s">
        <v>192</v>
      </c>
      <c r="B77" s="155" t="s">
        <v>193</v>
      </c>
      <c r="C77" s="149"/>
      <c r="D77" s="149"/>
      <c r="E77" s="149"/>
      <c r="F77" s="149"/>
      <c r="G77" s="149"/>
      <c r="H77" s="149"/>
      <c r="I77" s="149"/>
      <c r="J77" s="158"/>
      <c r="K77" s="172"/>
      <c r="L77" s="172"/>
      <c r="M77" s="172"/>
      <c r="R77" s="139"/>
      <c r="S77" s="140"/>
      <c r="T77" s="336" t="s">
        <v>194</v>
      </c>
      <c r="U77" s="337"/>
      <c r="V77" s="179">
        <v>0.05</v>
      </c>
      <c r="W77" s="177">
        <f>IF(V78=0%,V63-W76,FLOOR(($V77*$V63),1))</f>
        <v>954</v>
      </c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</row>
    <row r="78" spans="1:35" ht="12.75">
      <c r="A78" s="154"/>
      <c r="B78" s="155" t="s">
        <v>195</v>
      </c>
      <c r="C78" s="149"/>
      <c r="D78" s="149"/>
      <c r="E78" s="149"/>
      <c r="F78" s="149"/>
      <c r="G78" s="149"/>
      <c r="H78" s="149"/>
      <c r="I78" s="149"/>
      <c r="J78" s="158"/>
      <c r="K78" s="172"/>
      <c r="L78" s="172"/>
      <c r="M78" s="172"/>
      <c r="R78" s="139"/>
      <c r="S78" s="181"/>
      <c r="T78" s="338" t="s">
        <v>196</v>
      </c>
      <c r="U78" s="339"/>
      <c r="V78" s="182">
        <f>V79-V76-V77</f>
        <v>0.10000000000000002</v>
      </c>
      <c r="W78" s="177">
        <f>V63-W76-W77</f>
        <v>1909.1631408775938</v>
      </c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</row>
    <row r="79" spans="1:35" ht="13.5" thickBot="1">
      <c r="A79" s="183"/>
      <c r="B79" s="155" t="s">
        <v>197</v>
      </c>
      <c r="C79" s="149"/>
      <c r="D79" s="149"/>
      <c r="E79" s="149"/>
      <c r="F79" s="149"/>
      <c r="G79" s="149"/>
      <c r="H79" s="149"/>
      <c r="I79" s="149"/>
      <c r="J79" s="158"/>
      <c r="K79" s="172"/>
      <c r="L79" s="172"/>
      <c r="M79" s="172"/>
      <c r="R79" s="139"/>
      <c r="S79" s="181"/>
      <c r="T79" s="340" t="s">
        <v>198</v>
      </c>
      <c r="U79" s="341"/>
      <c r="V79" s="184">
        <v>1</v>
      </c>
      <c r="W79" s="185">
        <f>SUM(W76:W78)</f>
        <v>19086.163140877594</v>
      </c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</row>
    <row r="80" spans="1:35" ht="13.5" thickBot="1">
      <c r="A80" s="186" t="s">
        <v>199</v>
      </c>
      <c r="B80" s="187" t="s">
        <v>200</v>
      </c>
      <c r="C80" s="187"/>
      <c r="D80" s="187"/>
      <c r="E80" s="187"/>
      <c r="F80" s="187"/>
      <c r="G80" s="187"/>
      <c r="H80" s="187"/>
      <c r="I80" s="187"/>
      <c r="J80" s="188"/>
      <c r="K80" s="172"/>
      <c r="L80" s="172"/>
      <c r="M80" s="172"/>
      <c r="R80" s="173"/>
      <c r="S80" s="181"/>
      <c r="W80" s="173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</row>
    <row r="81" spans="1:35" ht="15" customHeight="1">
      <c r="A81" s="172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O81" s="303" t="s">
        <v>201</v>
      </c>
      <c r="P81" s="304"/>
      <c r="Q81" s="304"/>
      <c r="R81" s="305"/>
      <c r="S81" s="140"/>
      <c r="T81" s="303" t="s">
        <v>202</v>
      </c>
      <c r="U81" s="304"/>
      <c r="V81" s="304"/>
      <c r="W81" s="305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</row>
    <row r="82" spans="3:35" ht="12.75">
      <c r="C82" s="172"/>
      <c r="D82" s="172"/>
      <c r="E82" s="190"/>
      <c r="F82" s="190"/>
      <c r="G82" s="190"/>
      <c r="H82" s="190"/>
      <c r="I82" s="191"/>
      <c r="J82" s="192"/>
      <c r="K82" s="191"/>
      <c r="L82" s="191"/>
      <c r="M82" s="191"/>
      <c r="N82" s="191"/>
      <c r="O82" s="318" t="s">
        <v>203</v>
      </c>
      <c r="P82" s="319"/>
      <c r="Q82" s="319"/>
      <c r="R82" s="320"/>
      <c r="S82" s="193"/>
      <c r="T82" s="318" t="s">
        <v>204</v>
      </c>
      <c r="U82" s="319"/>
      <c r="V82" s="319"/>
      <c r="W82" s="320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</row>
    <row r="83" spans="3:35" ht="33.75" customHeight="1">
      <c r="C83" s="155"/>
      <c r="D83" s="155"/>
      <c r="E83" s="190"/>
      <c r="F83" s="190"/>
      <c r="G83" s="190"/>
      <c r="H83" s="190"/>
      <c r="I83" s="191"/>
      <c r="J83" s="192"/>
      <c r="K83" s="191"/>
      <c r="L83" s="191"/>
      <c r="M83" s="191"/>
      <c r="N83" s="191"/>
      <c r="O83" s="321"/>
      <c r="P83" s="322"/>
      <c r="Q83" s="322"/>
      <c r="R83" s="323"/>
      <c r="S83" s="193"/>
      <c r="T83" s="321"/>
      <c r="U83" s="322"/>
      <c r="V83" s="322"/>
      <c r="W83" s="323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</row>
    <row r="84" spans="15:23" ht="12.75">
      <c r="O84" s="321"/>
      <c r="P84" s="322"/>
      <c r="Q84" s="322"/>
      <c r="R84" s="323"/>
      <c r="T84" s="321"/>
      <c r="U84" s="322"/>
      <c r="V84" s="322"/>
      <c r="W84" s="323"/>
    </row>
    <row r="85" spans="15:23" ht="12.75">
      <c r="O85" s="324"/>
      <c r="P85" s="325"/>
      <c r="Q85" s="325"/>
      <c r="R85" s="326"/>
      <c r="T85" s="324"/>
      <c r="U85" s="325"/>
      <c r="V85" s="325"/>
      <c r="W85" s="326"/>
    </row>
    <row r="86" spans="15:23" ht="12.75">
      <c r="O86" s="327" t="s">
        <v>205</v>
      </c>
      <c r="P86" s="328"/>
      <c r="Q86" s="328"/>
      <c r="R86" s="329"/>
      <c r="T86" s="327" t="s">
        <v>205</v>
      </c>
      <c r="U86" s="328"/>
      <c r="V86" s="328"/>
      <c r="W86" s="329"/>
    </row>
    <row r="87" spans="15:23" ht="12.75">
      <c r="O87" s="330"/>
      <c r="P87" s="331"/>
      <c r="Q87" s="331"/>
      <c r="R87" s="332"/>
      <c r="T87" s="330"/>
      <c r="U87" s="331"/>
      <c r="V87" s="331"/>
      <c r="W87" s="332"/>
    </row>
    <row r="88" spans="15:23" ht="13.5" thickBot="1">
      <c r="O88" s="333"/>
      <c r="P88" s="334"/>
      <c r="Q88" s="334"/>
      <c r="R88" s="335"/>
      <c r="T88" s="333"/>
      <c r="U88" s="334"/>
      <c r="V88" s="334"/>
      <c r="W88" s="335"/>
    </row>
  </sheetData>
  <sheetProtection/>
  <mergeCells count="73">
    <mergeCell ref="I1:J1"/>
    <mergeCell ref="O82:R85"/>
    <mergeCell ref="T82:W85"/>
    <mergeCell ref="O86:R88"/>
    <mergeCell ref="T86:W88"/>
    <mergeCell ref="T75:U75"/>
    <mergeCell ref="T76:U76"/>
    <mergeCell ref="T77:U77"/>
    <mergeCell ref="T78:U78"/>
    <mergeCell ref="T79:U79"/>
    <mergeCell ref="T69:V69"/>
    <mergeCell ref="O81:R81"/>
    <mergeCell ref="T81:W81"/>
    <mergeCell ref="R70:S70"/>
    <mergeCell ref="T70:V70"/>
    <mergeCell ref="T71:V71"/>
    <mergeCell ref="T72:V72"/>
    <mergeCell ref="V73:W73"/>
    <mergeCell ref="T74:W74"/>
    <mergeCell ref="T60:U60"/>
    <mergeCell ref="B61:N61"/>
    <mergeCell ref="O61:Q61"/>
    <mergeCell ref="B62:N62"/>
    <mergeCell ref="Q62:T62"/>
    <mergeCell ref="A60:K60"/>
    <mergeCell ref="R60:S60"/>
    <mergeCell ref="A16:A52"/>
    <mergeCell ref="B52:P52"/>
    <mergeCell ref="B57:P57"/>
    <mergeCell ref="A53:A57"/>
    <mergeCell ref="B63:N63"/>
    <mergeCell ref="O63:T63"/>
    <mergeCell ref="R64:S64"/>
    <mergeCell ref="A66:A67"/>
    <mergeCell ref="B67:P67"/>
    <mergeCell ref="S12:S14"/>
    <mergeCell ref="I13:I14"/>
    <mergeCell ref="V12:V14"/>
    <mergeCell ref="A58:A59"/>
    <mergeCell ref="B59:P59"/>
    <mergeCell ref="R12:R14"/>
    <mergeCell ref="A12:A14"/>
    <mergeCell ref="B12:B14"/>
    <mergeCell ref="C12:F12"/>
    <mergeCell ref="G12:G14"/>
    <mergeCell ref="B11:S11"/>
    <mergeCell ref="J13:J14"/>
    <mergeCell ref="T12:U13"/>
    <mergeCell ref="T11:W11"/>
    <mergeCell ref="H12:H14"/>
    <mergeCell ref="I12:J12"/>
    <mergeCell ref="K12:K14"/>
    <mergeCell ref="L12:L14"/>
    <mergeCell ref="N12:Q13"/>
    <mergeCell ref="W12:W14"/>
    <mergeCell ref="M12:M14"/>
    <mergeCell ref="B6:C6"/>
    <mergeCell ref="B7:C9"/>
    <mergeCell ref="D7:D9"/>
    <mergeCell ref="I7:K7"/>
    <mergeCell ref="I8:K8"/>
    <mergeCell ref="C13:C14"/>
    <mergeCell ref="D13:D14"/>
    <mergeCell ref="E13:E14"/>
    <mergeCell ref="F13:F14"/>
    <mergeCell ref="B4:E4"/>
    <mergeCell ref="F4:G4"/>
    <mergeCell ref="H4:I4"/>
    <mergeCell ref="J4:Q4"/>
    <mergeCell ref="B3:E3"/>
    <mergeCell ref="F3:G3"/>
    <mergeCell ref="H3:I3"/>
    <mergeCell ref="J3:Q3"/>
  </mergeCells>
  <conditionalFormatting sqref="T58 T53:T56 T66 T17:T51">
    <cfRule type="expression" priority="1" dxfId="0" stopIfTrue="1">
      <formula>M17="EUR"</formula>
    </cfRule>
  </conditionalFormatting>
  <conditionalFormatting sqref="T16">
    <cfRule type="expression" priority="2" dxfId="1" stopIfTrue="1">
      <formula>M16="EUR"</formula>
    </cfRule>
  </conditionalFormatting>
  <conditionalFormatting sqref="U58 U53:U56 U66 U16:U51">
    <cfRule type="expression" priority="3" dxfId="2" stopIfTrue="1">
      <formula>M16="CZK"</formula>
    </cfRule>
  </conditionalFormatting>
  <dataValidations count="5">
    <dataValidation type="custom" allowBlank="1" showInputMessage="1" showErrorMessage="1" sqref="V79:W79 P16:P51 V16:V52 R16:R52 V66 R66 R61:V61 P66 S59:U59 Q59 V62:V63 Q57 S57:U57 P58 Q52 R56:R59 P56 V56:V59 S52:U52 W76:W78 Y69:Z73 A70:J80 Q67:V67 W69:W70 W71:X72 R71:S72">
      <formula1>V79</formula1>
    </dataValidation>
    <dataValidation type="list" allowBlank="1" showInputMessage="1" showErrorMessage="1" sqref="D66 D16:D51 D58 D53:D56">
      <formula1>$AQ$1:$AQ$12</formula1>
    </dataValidation>
    <dataValidation type="list" allowBlank="1" showInputMessage="1" showErrorMessage="1" sqref="F66 F16:F51 F58 F53:F56">
      <formula1>"IV, NIV"</formula1>
    </dataValidation>
    <dataValidation type="list" allowBlank="1" showInputMessage="1" showErrorMessage="1" sqref="M66 M16:M51 M58 M53:M56">
      <formula1>"CZK,EUR"</formula1>
    </dataValidation>
    <dataValidation type="list" allowBlank="1" showInputMessage="1" showErrorMessage="1" sqref="E6:E7 D6:D9">
      <formula1>"ANO, NE"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fitToHeight="1" fitToWidth="1" horizontalDpi="600" verticalDpi="600" orientation="landscape" paperSize="8" scale="45" r:id="rId3"/>
  <headerFooter alignWithMargins="0">
    <oddHeader>&amp;LPříručka pro příjemce dotace Cíl 3 ČR-Rakousko
&amp;RSoupiska výdajů
</oddHeader>
    <oddFooter>&amp;CStránka &amp;P z &amp;N&amp;RSoupiska výdajů  verze  č. 5, aktualizace z 07/05/2010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sedivy.r</dc:creator>
  <cp:keywords/>
  <dc:description/>
  <cp:lastModifiedBy>pospichalova</cp:lastModifiedBy>
  <cp:lastPrinted>2011-02-18T09:13:52Z</cp:lastPrinted>
  <dcterms:created xsi:type="dcterms:W3CDTF">2011-02-16T14:02:17Z</dcterms:created>
  <dcterms:modified xsi:type="dcterms:W3CDTF">2011-02-18T09:13:55Z</dcterms:modified>
  <cp:category/>
  <cp:version/>
  <cp:contentType/>
  <cp:contentStatus/>
</cp:coreProperties>
</file>