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50" windowHeight="9015" activeTab="0"/>
  </bookViews>
  <sheets>
    <sheet name="RK-38-2010-56, př. 1" sheetId="1" r:id="rId1"/>
  </sheets>
  <definedNames/>
  <calcPr fullCalcOnLoad="1"/>
</workbook>
</file>

<file path=xl/sharedStrings.xml><?xml version="1.0" encoding="utf-8"?>
<sst xmlns="http://schemas.openxmlformats.org/spreadsheetml/2006/main" count="319" uniqueCount="249">
  <si>
    <t>Ukazatel</t>
  </si>
  <si>
    <t>Skutečnost - rok 2009</t>
  </si>
  <si>
    <t>Plán - rok 2010</t>
  </si>
  <si>
    <t>Změna</t>
  </si>
  <si>
    <t>Hlavní</t>
  </si>
  <si>
    <t xml:space="preserve">Doplňková </t>
  </si>
  <si>
    <t>Celkem</t>
  </si>
  <si>
    <t>+ / -</t>
  </si>
  <si>
    <t>%</t>
  </si>
  <si>
    <t>činnost</t>
  </si>
  <si>
    <t>Výnosy z prodeje vlastních výrobků (úč. 601)</t>
  </si>
  <si>
    <t>Výnosy z prodeje služeb celkem (úč. 602)</t>
  </si>
  <si>
    <t xml:space="preserve">   z toho </t>
  </si>
  <si>
    <t>výnosy za zdr. péči hrazené z veř. zdr. pojištění</t>
  </si>
  <si>
    <t>výnosy za zdr. péči nehrazené z veř. zdr. pojištění</t>
  </si>
  <si>
    <t>výnosy - sociální služby</t>
  </si>
  <si>
    <t>výnosy - ostatní</t>
  </si>
  <si>
    <t>Výnosy z pronájmu (úč. 603)</t>
  </si>
  <si>
    <t>Výnosy z prodaného zboží celkem (úč. 604)</t>
  </si>
  <si>
    <t>z toho</t>
  </si>
  <si>
    <t>výnosy z prodeje léků</t>
  </si>
  <si>
    <t>výnosy z prodeje SZM</t>
  </si>
  <si>
    <t>Jiné výnosy z vlastních výkonů (úč. 609)</t>
  </si>
  <si>
    <t>Změna stavu zásob (sesk. úč. 61)</t>
  </si>
  <si>
    <t>Aktivace (sesk. úč. 62)</t>
  </si>
  <si>
    <t>Ostatní výnosy (sesk. úč. 64)</t>
  </si>
  <si>
    <t>čerpání fondů</t>
  </si>
  <si>
    <t>Finanční výnosy (sesk. úč. 66)</t>
  </si>
  <si>
    <t>Výnosy z nároků na prostředky st. rozpočtu, rozpočtů ÚSS a SF</t>
  </si>
  <si>
    <t>Výnosy z nároků na prostředky st. rozpočtu</t>
  </si>
  <si>
    <t>Výnosy z nároků na prostředky ÚSS</t>
  </si>
  <si>
    <t>Výnosy celkem</t>
  </si>
  <si>
    <t>Spotřeba materiálu (úč. 501)</t>
  </si>
  <si>
    <t>Spotřeba léčiv celkem</t>
  </si>
  <si>
    <t>radiofarmaka</t>
  </si>
  <si>
    <t>medicinální plyny</t>
  </si>
  <si>
    <t>cytostatika a imunomodulátory</t>
  </si>
  <si>
    <t>kontrastní látky</t>
  </si>
  <si>
    <t>Spotřeba SZM celkem</t>
  </si>
  <si>
    <t xml:space="preserve">RTG materiál, filmy, chemikálie </t>
  </si>
  <si>
    <t>laboratorní materiál</t>
  </si>
  <si>
    <t>implantáty</t>
  </si>
  <si>
    <t>obvazový materiál</t>
  </si>
  <si>
    <t>rukavice</t>
  </si>
  <si>
    <t>šicí materiál</t>
  </si>
  <si>
    <t>dialyzátory</t>
  </si>
  <si>
    <t>Spotřeba PHM</t>
  </si>
  <si>
    <t>Spotřeba všeobecného materiálu</t>
  </si>
  <si>
    <t>kancelářské potřeby</t>
  </si>
  <si>
    <t>technické plyny</t>
  </si>
  <si>
    <t>materiál na údržbu</t>
  </si>
  <si>
    <t>náhradní díly</t>
  </si>
  <si>
    <t>DDHM</t>
  </si>
  <si>
    <t>zdravotnické nástroje a přístroje</t>
  </si>
  <si>
    <t>nábytek</t>
  </si>
  <si>
    <t>výpočetní technika</t>
  </si>
  <si>
    <t>Spotřeba prádla o OOPP</t>
  </si>
  <si>
    <t>prádlo pro pacienty</t>
  </si>
  <si>
    <t>OOPP</t>
  </si>
  <si>
    <t>Spotřeba knih, učebnic, pomůcek pro výuku, hraček</t>
  </si>
  <si>
    <t>Spotřeba energie (úč. 502)</t>
  </si>
  <si>
    <t>Elektrická energie</t>
  </si>
  <si>
    <t>Voda</t>
  </si>
  <si>
    <t>Teplo</t>
  </si>
  <si>
    <t>Plyn</t>
  </si>
  <si>
    <t>Spotřeba ostatních neskladovatelných dodávek (úč. 503)</t>
  </si>
  <si>
    <t>Prodané zboží (úč. 504)</t>
  </si>
  <si>
    <t>Služby (sesk. úč. 51)</t>
  </si>
  <si>
    <t>Opravy a udržování (úč. 511)</t>
  </si>
  <si>
    <t>stavební údržba</t>
  </si>
  <si>
    <t>opravy a udržování zdr. techniky</t>
  </si>
  <si>
    <t>opravy a udržování ostatní</t>
  </si>
  <si>
    <t>Ostatní služby celkem (úč. 518)</t>
  </si>
  <si>
    <t>praní a opravy prádla</t>
  </si>
  <si>
    <t>stravování</t>
  </si>
  <si>
    <t>úklid</t>
  </si>
  <si>
    <t>svoz a likvidace odpadu</t>
  </si>
  <si>
    <t>náklady na vzdělávání</t>
  </si>
  <si>
    <t>Osobní náklady (sesk. úč. 52)</t>
  </si>
  <si>
    <t xml:space="preserve"> Mzdové náklady (úč. 521)</t>
  </si>
  <si>
    <t>platy zaměstnanců</t>
  </si>
  <si>
    <t>ostatní osobní náklady</t>
  </si>
  <si>
    <t>Náklady z dávek sociálního zabezpečení (úč. 523)</t>
  </si>
  <si>
    <t>Sociální pojištění (úč. 524 - 528)</t>
  </si>
  <si>
    <t>Daně a poplatky (sesk. úč. 53)</t>
  </si>
  <si>
    <t>Ostatní náklady (sesk. úč. 54)</t>
  </si>
  <si>
    <t>Manka a škody</t>
  </si>
  <si>
    <t>Tvorba fondů</t>
  </si>
  <si>
    <t>Odpisy, rezervy a opravné položky (sesk. úč. 55)</t>
  </si>
  <si>
    <t>Odpisy dlouhodobého majetku (úč. 551)</t>
  </si>
  <si>
    <t>odpisy dlouhodobého nehm. maj.</t>
  </si>
  <si>
    <t>odpisy dlouhodobého hm. maj.</t>
  </si>
  <si>
    <t>Finanční náklady (sesk. úč. 56)</t>
  </si>
  <si>
    <t>Daň z příjmů (sesk. úč. 59)</t>
  </si>
  <si>
    <t>Náklady celkem</t>
  </si>
  <si>
    <t>Výsledek hospodaření</t>
  </si>
  <si>
    <t xml:space="preserve">Skutečnost </t>
  </si>
  <si>
    <t xml:space="preserve">Návrh </t>
  </si>
  <si>
    <t>Počateční stav k 1.1.</t>
  </si>
  <si>
    <t>Tvorba celkem</t>
  </si>
  <si>
    <t>Čerpání celkem</t>
  </si>
  <si>
    <t>k dalšímu rozvoji činnosti</t>
  </si>
  <si>
    <t>k úhradě své ztráty za předchozí léta</t>
  </si>
  <si>
    <t>převod do investičního fondu /IF/</t>
  </si>
  <si>
    <t>odvod do rozpočtu zřizovatele</t>
  </si>
  <si>
    <t>Zůstatek k 31.12.</t>
  </si>
  <si>
    <t>odpisy z dlouhodobého majetku</t>
  </si>
  <si>
    <t>dary</t>
  </si>
  <si>
    <t>opravy a údržba nemovitého majetku</t>
  </si>
  <si>
    <t>Stavební investice</t>
  </si>
  <si>
    <t>dary + dotace z jiných ÚSS</t>
  </si>
  <si>
    <t>odpisy</t>
  </si>
  <si>
    <t xml:space="preserve">kapitálové výdaje </t>
  </si>
  <si>
    <t>Celkem dotace</t>
  </si>
  <si>
    <t>CELKEM INVESTICE</t>
  </si>
  <si>
    <t>UZ 00054</t>
  </si>
  <si>
    <t>opravy</t>
  </si>
  <si>
    <t>CELKEM -Stavební investice</t>
  </si>
  <si>
    <t>Strojní investice</t>
  </si>
  <si>
    <t>sanitní vůz 7 ks</t>
  </si>
  <si>
    <t>radiový server</t>
  </si>
  <si>
    <t>ÚPS</t>
  </si>
  <si>
    <t>úpravy heliportu</t>
  </si>
  <si>
    <t>zahradní traktor</t>
  </si>
  <si>
    <t>plánovač směn</t>
  </si>
  <si>
    <t>havarijní stavy</t>
  </si>
  <si>
    <t>Celkem strojní investice</t>
  </si>
  <si>
    <t>II. Návrh investičního plánu</t>
  </si>
  <si>
    <t>Opravy a udržování stavební - hlavní činnost</t>
  </si>
  <si>
    <t>Náklady (Kč) - r. 2009</t>
  </si>
  <si>
    <t>Předpokládané náklady (Kč) - r. 2010</t>
  </si>
  <si>
    <t>výměna garážových vrat 2 x RLP</t>
  </si>
  <si>
    <t>výměna garážových vrat - myčka</t>
  </si>
  <si>
    <t>oprava střešní lepenky</t>
  </si>
  <si>
    <t>výměna oken I. etapa</t>
  </si>
  <si>
    <t>hangár LZS - oprava</t>
  </si>
  <si>
    <t>opravy a údržba budov</t>
  </si>
  <si>
    <t>CELKEM opravy a udržování stavební - hlavní činnost</t>
  </si>
  <si>
    <t>Opravy a udržování zdravotnické techniky - hlavní činnost</t>
  </si>
  <si>
    <t>opravy a údržba zdravotnických přístrojů</t>
  </si>
  <si>
    <t>CELKEM opravy a udržování zdravotnické techniky - hlavní činnost</t>
  </si>
  <si>
    <t>Opravy a udržování ostatní - hlavní činnost</t>
  </si>
  <si>
    <t>opravy a údržba vozidel</t>
  </si>
  <si>
    <t>opravy a údržba ostatního majetku</t>
  </si>
  <si>
    <t>CELKEM opravy a udržování ostatní - hlavní činnost</t>
  </si>
  <si>
    <t>III. Návrh plánu oprav</t>
  </si>
  <si>
    <t>Odpisová skupina</t>
  </si>
  <si>
    <t>Pořizovací cena majetku</t>
  </si>
  <si>
    <t>Roční odpisová sazba</t>
  </si>
  <si>
    <t>Oprávky k 1.1.2010</t>
  </si>
  <si>
    <t>Účetní odpisy na rok 2010</t>
  </si>
  <si>
    <t>Zůstatková cena k 31.12.2010</t>
  </si>
  <si>
    <t>x</t>
  </si>
  <si>
    <t>IV. Odpisový plán</t>
  </si>
  <si>
    <t>Počet stran: 3</t>
  </si>
  <si>
    <t>Zdravotnická záchranná služba kraje Vysočina, příspěvková organizace</t>
  </si>
  <si>
    <t>Celkem investice</t>
  </si>
  <si>
    <t>V. Závazné ukazatele</t>
  </si>
  <si>
    <t>závazné ukazatele  v tis. Kč</t>
  </si>
  <si>
    <t>Limit prostředků na platy</t>
  </si>
  <si>
    <t xml:space="preserve">Příspěvek na provoz </t>
  </si>
  <si>
    <t>Dotace na investice</t>
  </si>
  <si>
    <t>na rok 2010</t>
  </si>
  <si>
    <t>I. Návrh aktualizace finančního plánu na rok 2010</t>
  </si>
  <si>
    <t>defibrilátor 2 ks 5 ks</t>
  </si>
  <si>
    <t>tabletový systém 2 ks 4 ks</t>
  </si>
  <si>
    <t>ventilátor transportní 5 x</t>
  </si>
  <si>
    <t>call centrum</t>
  </si>
  <si>
    <t>opravy a údržba komunikační a výpočetní techniky</t>
  </si>
  <si>
    <t>Druh provozní dotace</t>
  </si>
  <si>
    <t>ÚZ</t>
  </si>
  <si>
    <t>Investiční dotace</t>
  </si>
  <si>
    <t>Skutečnost r. 2009</t>
  </si>
  <si>
    <t>Návrh r. 2010</t>
  </si>
  <si>
    <t>r. 2009</t>
  </si>
  <si>
    <t>r. 2010</t>
  </si>
  <si>
    <t>sestra + pojištění</t>
  </si>
  <si>
    <t>00000</t>
  </si>
  <si>
    <t>převod</t>
  </si>
  <si>
    <t>nájemné</t>
  </si>
  <si>
    <t>SW licence</t>
  </si>
  <si>
    <t>příkazní smlouvy</t>
  </si>
  <si>
    <t>provozní dotace od zřizovatele - prodej majetku</t>
  </si>
  <si>
    <t>příkaz. sml.</t>
  </si>
  <si>
    <t>akreditace</t>
  </si>
  <si>
    <t>kapitál. výdaje</t>
  </si>
  <si>
    <t>LSPP</t>
  </si>
  <si>
    <t>prodej majetku</t>
  </si>
  <si>
    <t>podpora vzdělávání</t>
  </si>
  <si>
    <t>standard ICT</t>
  </si>
  <si>
    <t>specializační vzdělávání zdravotnických pracovníků</t>
  </si>
  <si>
    <t>realizace zdravotnického vzdělávacího programu</t>
  </si>
  <si>
    <t>sociální lůžka</t>
  </si>
  <si>
    <t>13305</t>
  </si>
  <si>
    <t>NOR</t>
  </si>
  <si>
    <t>00166</t>
  </si>
  <si>
    <t>semináře + konference</t>
  </si>
  <si>
    <t>mzdy</t>
  </si>
  <si>
    <t>národní program zdraví</t>
  </si>
  <si>
    <t>35049</t>
  </si>
  <si>
    <r>
      <t xml:space="preserve">jiná dotace - </t>
    </r>
    <r>
      <rPr>
        <sz val="8"/>
        <color indexed="10"/>
        <rFont val="Arial CE"/>
        <family val="2"/>
      </rPr>
      <t>specifikovat</t>
    </r>
  </si>
  <si>
    <t>provozní dotace jiný ÚSC - konkrétní název ÚSC</t>
  </si>
  <si>
    <t>dotace ost.</t>
  </si>
  <si>
    <t>Investiční fond (dále IF) - úč. 416</t>
  </si>
  <si>
    <t>Rezervní fond (dále RF) - úč. 413 + 414</t>
  </si>
  <si>
    <t>Příděl ze zlepš. výsledku hospodaření (úč. 413)</t>
  </si>
  <si>
    <t>Dary - zřizovatel</t>
  </si>
  <si>
    <t>Dary - ostatní</t>
  </si>
  <si>
    <t>jiná dotace (např. jiný ÚSC, stát)</t>
  </si>
  <si>
    <t>převod z RF</t>
  </si>
  <si>
    <t>Fond odměn - úč. 411</t>
  </si>
  <si>
    <t>vlastní investiční výdaje na pořízení strojních investic vyjma ICT (odpisy)</t>
  </si>
  <si>
    <t>použití darů + dotací z jiných ÚSC na pořízení strojních investic vyjma ICT</t>
  </si>
  <si>
    <t>Fond kulturních a sociálních potřeb - úč. 412</t>
  </si>
  <si>
    <t>převedený příděl z minulých let na pořízení strojních investic vyjma ICT</t>
  </si>
  <si>
    <t>vlastní investiční výdaje na pořízení ICT - software + hardware (odpisy)</t>
  </si>
  <si>
    <t>použití darů + dotací z jiných ÚSC na pořízení ICT - software + hardware</t>
  </si>
  <si>
    <t>převedený příděl z minulých let na pořízení ICT - software + hardware</t>
  </si>
  <si>
    <t>vlastní investiční výdaje na pořízení stavebních investic (odpisy)</t>
  </si>
  <si>
    <t>použití darů + dotací z jiných ÚSC na pořízení stavebních investic</t>
  </si>
  <si>
    <t>převedený příděl z minulých let na pořízení stavebních investic</t>
  </si>
  <si>
    <t>zúčtování nekrytých odpisů proti účtu 648</t>
  </si>
  <si>
    <t>nařízený odvod odpisů dle zákona č. 250/2000 Sb. ve znění pozd. předp.</t>
  </si>
  <si>
    <t>Průměrný přepočtený evidenční počet zaměstnanců</t>
  </si>
  <si>
    <r>
      <t xml:space="preserve">investiční dotace od zřizovatele s </t>
    </r>
    <r>
      <rPr>
        <sz val="8"/>
        <color indexed="10"/>
        <rFont val="Arial"/>
        <family val="2"/>
      </rPr>
      <t>ÚZ 00051</t>
    </r>
  </si>
  <si>
    <r>
      <t xml:space="preserve">investiční dotace od zřizovatele s </t>
    </r>
    <r>
      <rPr>
        <sz val="8"/>
        <color indexed="10"/>
        <rFont val="Arial"/>
        <family val="2"/>
      </rPr>
      <t>ÚZ 00052</t>
    </r>
  </si>
  <si>
    <r>
      <t xml:space="preserve">investiční dotace od zřizovatele s </t>
    </r>
    <r>
      <rPr>
        <sz val="8"/>
        <color indexed="10"/>
        <rFont val="Arial"/>
        <family val="2"/>
      </rPr>
      <t>ÚZ 00054</t>
    </r>
  </si>
  <si>
    <r>
      <t xml:space="preserve">investiční dotace od zřizovatele s </t>
    </r>
    <r>
      <rPr>
        <sz val="8"/>
        <color indexed="10"/>
        <rFont val="Arial"/>
        <family val="2"/>
      </rPr>
      <t>ÚZ 00055</t>
    </r>
  </si>
  <si>
    <r>
      <t xml:space="preserve">investiční dotace od zřizovatele s </t>
    </r>
    <r>
      <rPr>
        <sz val="8"/>
        <color indexed="10"/>
        <rFont val="Arial"/>
        <family val="2"/>
      </rPr>
      <t>ÚZ 00166</t>
    </r>
  </si>
  <si>
    <r>
      <t xml:space="preserve">investiční dotace od zřizovatele s </t>
    </r>
    <r>
      <rPr>
        <sz val="8"/>
        <color indexed="10"/>
        <rFont val="Arial"/>
        <family val="2"/>
      </rPr>
      <t>ÚZ 00000</t>
    </r>
  </si>
  <si>
    <r>
      <t xml:space="preserve">investiční výdaje na pořízení strojních investic vyjma ICT s </t>
    </r>
    <r>
      <rPr>
        <sz val="8"/>
        <color indexed="10"/>
        <rFont val="Arial"/>
        <family val="2"/>
      </rPr>
      <t>ÚZ 00051</t>
    </r>
  </si>
  <si>
    <r>
      <t xml:space="preserve">investiční výdaje na pořízení strojních investic vyjma ICT s </t>
    </r>
    <r>
      <rPr>
        <sz val="8"/>
        <color indexed="10"/>
        <rFont val="Arial"/>
        <family val="2"/>
      </rPr>
      <t>ÚZ 00052</t>
    </r>
  </si>
  <si>
    <r>
      <t xml:space="preserve">investiční výdaje na pořízení strojních investic vyjma ICT s </t>
    </r>
    <r>
      <rPr>
        <sz val="8"/>
        <color indexed="10"/>
        <rFont val="Arial"/>
        <family val="2"/>
      </rPr>
      <t>ÚZ 00054</t>
    </r>
  </si>
  <si>
    <r>
      <t xml:space="preserve">investiční výdaje na pořízení strojních investic vyjma ICT s </t>
    </r>
    <r>
      <rPr>
        <sz val="8"/>
        <color indexed="10"/>
        <rFont val="Arial"/>
        <family val="2"/>
      </rPr>
      <t>ÚZ 00055</t>
    </r>
  </si>
  <si>
    <r>
      <t xml:space="preserve">investiční výdaje na pořízení strojních investic vyjma ICT s </t>
    </r>
    <r>
      <rPr>
        <sz val="8"/>
        <color indexed="10"/>
        <rFont val="Arial"/>
        <family val="2"/>
      </rPr>
      <t>ÚZ 00000</t>
    </r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</si>
  <si>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00051</t>
    </r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</si>
  <si>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00052</t>
    </r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</si>
  <si>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00054</t>
    </r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</si>
  <si>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00055</t>
    </r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</si>
  <si>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00000</t>
    </r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</si>
  <si>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00166</t>
    </r>
  </si>
  <si>
    <r>
      <t xml:space="preserve">investiční výdaje na pořízení stavebních investic s </t>
    </r>
    <r>
      <rPr>
        <sz val="8"/>
        <color indexed="10"/>
        <rFont val="Arial"/>
        <family val="2"/>
      </rPr>
      <t>ÚZ 00051</t>
    </r>
  </si>
  <si>
    <r>
      <t xml:space="preserve">investiční výdaje na pořízení stavebních investic s </t>
    </r>
    <r>
      <rPr>
        <sz val="8"/>
        <color indexed="10"/>
        <rFont val="Arial"/>
        <family val="2"/>
      </rPr>
      <t>ÚZ 00052</t>
    </r>
  </si>
  <si>
    <r>
      <t xml:space="preserve">investiční dotace na pořízení stavebních investic s </t>
    </r>
    <r>
      <rPr>
        <sz val="8"/>
        <color indexed="10"/>
        <rFont val="Arial"/>
        <family val="2"/>
      </rPr>
      <t>ÚZ 00054</t>
    </r>
  </si>
  <si>
    <r>
      <t xml:space="preserve">investiční dotace na pořízení stavebních investic s </t>
    </r>
    <r>
      <rPr>
        <sz val="8"/>
        <color indexed="10"/>
        <rFont val="Arial"/>
        <family val="2"/>
      </rPr>
      <t>ÚZ 00055</t>
    </r>
  </si>
  <si>
    <r>
      <t xml:space="preserve">investiční dotace na pořízení stavebních investic s </t>
    </r>
    <r>
      <rPr>
        <sz val="8"/>
        <color indexed="10"/>
        <rFont val="Arial"/>
        <family val="2"/>
      </rPr>
      <t>ÚZ 00000</t>
    </r>
  </si>
  <si>
    <t>VI. Plán čerpání fondů v tis. Kč</t>
  </si>
  <si>
    <t>VII. Doplňkové údaje</t>
  </si>
  <si>
    <t>RK-38-2010-56, př. 1</t>
  </si>
</sst>
</file>

<file path=xl/styles.xml><?xml version="1.0" encoding="utf-8"?>
<styleSheet xmlns="http://schemas.openxmlformats.org/spreadsheetml/2006/main">
  <numFmts count="5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0_ ;[Red]\-#,##0.00\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\ &quot;Kč&quot;"/>
    <numFmt numFmtId="188" formatCode="#00000"/>
    <numFmt numFmtId="189" formatCode="#,##0.000000"/>
    <numFmt numFmtId="190" formatCode="#,##0.00000"/>
    <numFmt numFmtId="191" formatCode="#,##0.000"/>
    <numFmt numFmtId="192" formatCode="#,##0.0\ &quot;Kč&quot;"/>
    <numFmt numFmtId="193" formatCode="#,##0.00\ &quot;Kč&quot;"/>
    <numFmt numFmtId="194" formatCode="_-* #,##0.0\ &quot;Kč&quot;_-;\-* #,##0.0\ &quot;Kč&quot;_-;_-* &quot;-&quot;\ &quot;Kč&quot;_-;_-@_-"/>
    <numFmt numFmtId="195" formatCode="_-* #,##0.00\ &quot;Kč&quot;_-;\-* #,##0.00\ &quot;Kč&quot;_-;_-* &quot;-&quot;\ &quot;Kč&quot;_-;_-@_-"/>
    <numFmt numFmtId="196" formatCode="#,##0.00_ ;\-#,##0.00\ "/>
    <numFmt numFmtId="197" formatCode="#,##0.0000"/>
    <numFmt numFmtId="198" formatCode="#,##0.0000000"/>
    <numFmt numFmtId="199" formatCode="_-* #,##0.000\ &quot;Kč&quot;_-;\-* #,##0.000\ &quot;Kč&quot;_-;_-* &quot;-&quot;\ &quot;Kč&quot;_-;_-@_-"/>
    <numFmt numFmtId="200" formatCode="#,##0.00000000"/>
    <numFmt numFmtId="201" formatCode="#,##0.000000000"/>
    <numFmt numFmtId="202" formatCode="_-* #,##0.0000\ &quot;Kč&quot;_-;\-* #,##0.0000\ &quot;Kč&quot;_-;_-* &quot;-&quot;\ &quot;Kč&quot;_-;_-@_-"/>
    <numFmt numFmtId="203" formatCode="_-* #,##0.000\ _K_č_-;\-* #,##0.000\ _K_č_-;_-* &quot;-&quot;??\ _K_č_-;_-@_-"/>
    <numFmt numFmtId="204" formatCode="_-* #,##0.0000\ _K_č_-;\-* #,##0.0000\ _K_č_-;_-* &quot;-&quot;??\ _K_č_-;_-@_-"/>
    <numFmt numFmtId="205" formatCode="_-* #,##0.00000\ _K_č_-;\-* #,##0.00000\ _K_č_-;_-* &quot;-&quot;??\ _K_č_-;_-@_-"/>
    <numFmt numFmtId="206" formatCode="_-* #,##0.000000\ _K_č_-;\-* #,##0.000000\ _K_č_-;_-* &quot;-&quot;??\ _K_č_-;_-@_-"/>
    <numFmt numFmtId="207" formatCode="#,##0.00;[Red]#,##0.00"/>
    <numFmt numFmtId="208" formatCode="yyyy"/>
    <numFmt numFmtId="209" formatCode="000##"/>
    <numFmt numFmtId="210" formatCode="0.0%"/>
  </numFmts>
  <fonts count="20">
    <font>
      <sz val="10"/>
      <name val="Arial"/>
      <family val="0"/>
    </font>
    <font>
      <b/>
      <sz val="12"/>
      <name val="Arial CE"/>
      <family val="2"/>
    </font>
    <font>
      <sz val="10"/>
      <name val="Arial CE"/>
      <family val="0"/>
    </font>
    <font>
      <b/>
      <sz val="11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sz val="8"/>
      <color indexed="10"/>
      <name val="Arial"/>
      <family val="2"/>
    </font>
    <font>
      <b/>
      <sz val="8"/>
      <name val="Arial CE"/>
      <family val="0"/>
    </font>
    <font>
      <b/>
      <sz val="8"/>
      <name val="Helv"/>
      <family val="0"/>
    </font>
    <font>
      <sz val="8"/>
      <name val="Helv"/>
      <family val="0"/>
    </font>
    <font>
      <b/>
      <sz val="8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10"/>
      <name val="Arial CE"/>
      <family val="2"/>
    </font>
    <font>
      <sz val="11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26"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0" fontId="1" fillId="0" borderId="0" xfId="21" applyFont="1" applyAlignment="1" applyProtection="1">
      <alignment horizontal="left"/>
      <protection locked="0"/>
    </xf>
    <xf numFmtId="0" fontId="6" fillId="2" borderId="2" xfId="20" applyFont="1" applyFill="1" applyBorder="1" applyAlignment="1" applyProtection="1">
      <alignment horizontal="center"/>
      <protection locked="0"/>
    </xf>
    <xf numFmtId="0" fontId="6" fillId="2" borderId="3" xfId="20" applyFont="1" applyFill="1" applyBorder="1" applyAlignment="1" applyProtection="1">
      <alignment horizontal="center"/>
      <protection locked="0"/>
    </xf>
    <xf numFmtId="0" fontId="6" fillId="2" borderId="4" xfId="20" applyFont="1" applyFill="1" applyBorder="1" applyAlignment="1" applyProtection="1">
      <alignment horizontal="center"/>
      <protection locked="0"/>
    </xf>
    <xf numFmtId="0" fontId="6" fillId="2" borderId="5" xfId="20" applyFont="1" applyFill="1" applyBorder="1" applyAlignment="1" applyProtection="1">
      <alignment horizontal="center"/>
      <protection locked="0"/>
    </xf>
    <xf numFmtId="0" fontId="6" fillId="2" borderId="6" xfId="20" applyFont="1" applyFill="1" applyBorder="1" applyAlignment="1" applyProtection="1">
      <alignment horizontal="center"/>
      <protection locked="0"/>
    </xf>
    <xf numFmtId="0" fontId="6" fillId="2" borderId="7" xfId="20" applyFont="1" applyFill="1" applyBorder="1" applyAlignment="1" applyProtection="1">
      <alignment horizontal="center"/>
      <protection locked="0"/>
    </xf>
    <xf numFmtId="0" fontId="6" fillId="2" borderId="8" xfId="20" applyFont="1" applyFill="1" applyBorder="1" applyAlignment="1" applyProtection="1">
      <alignment horizontal="center"/>
      <protection locked="0"/>
    </xf>
    <xf numFmtId="0" fontId="6" fillId="2" borderId="9" xfId="20" applyFont="1" applyFill="1" applyBorder="1" applyAlignment="1" applyProtection="1">
      <alignment horizontal="center"/>
      <protection locked="0"/>
    </xf>
    <xf numFmtId="4" fontId="6" fillId="0" borderId="10" xfId="20" applyNumberFormat="1" applyFont="1" applyFill="1" applyBorder="1" applyAlignment="1" applyProtection="1">
      <alignment horizontal="right"/>
      <protection locked="0"/>
    </xf>
    <xf numFmtId="4" fontId="6" fillId="0" borderId="11" xfId="20" applyNumberFormat="1" applyFont="1" applyFill="1" applyBorder="1" applyAlignment="1" applyProtection="1">
      <alignment horizontal="right"/>
      <protection locked="0"/>
    </xf>
    <xf numFmtId="4" fontId="6" fillId="0" borderId="12" xfId="20" applyNumberFormat="1" applyFont="1" applyFill="1" applyBorder="1" applyAlignment="1" applyProtection="1">
      <alignment horizontal="right"/>
      <protection locked="0"/>
    </xf>
    <xf numFmtId="3" fontId="6" fillId="0" borderId="10" xfId="20" applyNumberFormat="1" applyFont="1" applyFill="1" applyBorder="1" applyAlignment="1" applyProtection="1">
      <alignment horizontal="right"/>
      <protection locked="0"/>
    </xf>
    <xf numFmtId="3" fontId="6" fillId="0" borderId="11" xfId="20" applyNumberFormat="1" applyFont="1" applyFill="1" applyBorder="1" applyAlignment="1" applyProtection="1">
      <alignment horizontal="right"/>
      <protection locked="0"/>
    </xf>
    <xf numFmtId="3" fontId="6" fillId="0" borderId="12" xfId="20" applyNumberFormat="1" applyFont="1" applyFill="1" applyBorder="1" applyAlignment="1" applyProtection="1">
      <alignment horizontal="right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10" fontId="4" fillId="0" borderId="12" xfId="0" applyNumberFormat="1" applyFont="1" applyFill="1" applyBorder="1" applyAlignment="1" applyProtection="1">
      <alignment horizontal="right" vertical="center"/>
      <protection locked="0"/>
    </xf>
    <xf numFmtId="4" fontId="4" fillId="0" borderId="13" xfId="0" applyNumberFormat="1" applyFont="1" applyBorder="1" applyAlignment="1" applyProtection="1">
      <alignment/>
      <protection locked="0"/>
    </xf>
    <xf numFmtId="4" fontId="4" fillId="0" borderId="1" xfId="0" applyNumberFormat="1" applyFont="1" applyBorder="1" applyAlignment="1" applyProtection="1">
      <alignment/>
      <protection locked="0"/>
    </xf>
    <xf numFmtId="4" fontId="6" fillId="0" borderId="14" xfId="20" applyNumberFormat="1" applyFont="1" applyFill="1" applyBorder="1" applyAlignment="1" applyProtection="1">
      <alignment horizontal="right"/>
      <protection locked="0"/>
    </xf>
    <xf numFmtId="3" fontId="4" fillId="0" borderId="13" xfId="0" applyNumberFormat="1" applyFont="1" applyBorder="1" applyAlignment="1" applyProtection="1">
      <alignment/>
      <protection locked="0"/>
    </xf>
    <xf numFmtId="3" fontId="4" fillId="0" borderId="1" xfId="0" applyNumberFormat="1" applyFont="1" applyBorder="1" applyAlignment="1" applyProtection="1">
      <alignment/>
      <protection locked="0"/>
    </xf>
    <xf numFmtId="3" fontId="6" fillId="0" borderId="14" xfId="20" applyNumberFormat="1" applyFont="1" applyFill="1" applyBorder="1" applyAlignment="1" applyProtection="1">
      <alignment horizontal="right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10" fontId="4" fillId="0" borderId="14" xfId="0" applyNumberFormat="1" applyFont="1" applyFill="1" applyBorder="1" applyAlignment="1" applyProtection="1">
      <alignment horizontal="right" vertical="center"/>
      <protection locked="0"/>
    </xf>
    <xf numFmtId="0" fontId="4" fillId="0" borderId="14" xfId="0" applyFont="1" applyBorder="1" applyAlignment="1" applyProtection="1">
      <alignment/>
      <protection locked="0"/>
    </xf>
    <xf numFmtId="4" fontId="4" fillId="0" borderId="15" xfId="0" applyNumberFormat="1" applyFont="1" applyBorder="1" applyAlignment="1" applyProtection="1">
      <alignment/>
      <protection/>
    </xf>
    <xf numFmtId="3" fontId="4" fillId="0" borderId="15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/>
      <protection locked="0"/>
    </xf>
    <xf numFmtId="3" fontId="4" fillId="0" borderId="15" xfId="0" applyNumberFormat="1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right"/>
      <protection locked="0"/>
    </xf>
    <xf numFmtId="4" fontId="4" fillId="0" borderId="16" xfId="0" applyNumberFormat="1" applyFont="1" applyBorder="1" applyAlignment="1" applyProtection="1">
      <alignment/>
      <protection locked="0"/>
    </xf>
    <xf numFmtId="4" fontId="4" fillId="0" borderId="3" xfId="0" applyNumberFormat="1" applyFont="1" applyBorder="1" applyAlignment="1" applyProtection="1">
      <alignment/>
      <protection locked="0"/>
    </xf>
    <xf numFmtId="4" fontId="6" fillId="0" borderId="5" xfId="20" applyNumberFormat="1" applyFont="1" applyFill="1" applyBorder="1" applyAlignment="1" applyProtection="1">
      <alignment horizontal="right"/>
      <protection locked="0"/>
    </xf>
    <xf numFmtId="3" fontId="4" fillId="0" borderId="16" xfId="0" applyNumberFormat="1" applyFont="1" applyBorder="1" applyAlignment="1" applyProtection="1">
      <alignment/>
      <protection locked="0"/>
    </xf>
    <xf numFmtId="3" fontId="4" fillId="0" borderId="3" xfId="0" applyNumberFormat="1" applyFont="1" applyBorder="1" applyAlignment="1" applyProtection="1">
      <alignment/>
      <protection locked="0"/>
    </xf>
    <xf numFmtId="3" fontId="6" fillId="0" borderId="5" xfId="20" applyNumberFormat="1" applyFont="1" applyFill="1" applyBorder="1" applyAlignment="1" applyProtection="1">
      <alignment horizontal="right"/>
      <protection locked="0"/>
    </xf>
    <xf numFmtId="10" fontId="4" fillId="0" borderId="5" xfId="0" applyNumberFormat="1" applyFont="1" applyFill="1" applyBorder="1" applyAlignment="1" applyProtection="1">
      <alignment horizontal="right" vertical="center"/>
      <protection locked="0"/>
    </xf>
    <xf numFmtId="4" fontId="4" fillId="2" borderId="17" xfId="0" applyNumberFormat="1" applyFont="1" applyFill="1" applyBorder="1" applyAlignment="1" applyProtection="1">
      <alignment/>
      <protection locked="0"/>
    </xf>
    <xf numFmtId="4" fontId="4" fillId="2" borderId="18" xfId="0" applyNumberFormat="1" applyFont="1" applyFill="1" applyBorder="1" applyAlignment="1" applyProtection="1">
      <alignment/>
      <protection locked="0"/>
    </xf>
    <xf numFmtId="4" fontId="4" fillId="2" borderId="19" xfId="0" applyNumberFormat="1" applyFont="1" applyFill="1" applyBorder="1" applyAlignment="1" applyProtection="1">
      <alignment/>
      <protection locked="0"/>
    </xf>
    <xf numFmtId="3" fontId="4" fillId="2" borderId="17" xfId="0" applyNumberFormat="1" applyFont="1" applyFill="1" applyBorder="1" applyAlignment="1" applyProtection="1">
      <alignment/>
      <protection locked="0"/>
    </xf>
    <xf numFmtId="3" fontId="4" fillId="2" borderId="18" xfId="0" applyNumberFormat="1" applyFont="1" applyFill="1" applyBorder="1" applyAlignment="1" applyProtection="1">
      <alignment/>
      <protection locked="0"/>
    </xf>
    <xf numFmtId="3" fontId="4" fillId="2" borderId="19" xfId="0" applyNumberFormat="1" applyFont="1" applyFill="1" applyBorder="1" applyAlignment="1" applyProtection="1">
      <alignment/>
      <protection locked="0"/>
    </xf>
    <xf numFmtId="3" fontId="4" fillId="2" borderId="17" xfId="0" applyNumberFormat="1" applyFont="1" applyFill="1" applyBorder="1" applyAlignment="1" applyProtection="1">
      <alignment horizontal="right" vertical="center"/>
      <protection locked="0"/>
    </xf>
    <xf numFmtId="10" fontId="4" fillId="2" borderId="19" xfId="0" applyNumberFormat="1" applyFont="1" applyFill="1" applyBorder="1" applyAlignment="1" applyProtection="1">
      <alignment horizontal="right" vertical="center"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11" xfId="0" applyNumberFormat="1" applyFont="1" applyBorder="1" applyAlignment="1" applyProtection="1">
      <alignment/>
      <protection locked="0"/>
    </xf>
    <xf numFmtId="4" fontId="4" fillId="0" borderId="12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3" fontId="4" fillId="0" borderId="11" xfId="0" applyNumberFormat="1" applyFont="1" applyBorder="1" applyAlignment="1" applyProtection="1">
      <alignment/>
      <protection locked="0"/>
    </xf>
    <xf numFmtId="3" fontId="4" fillId="0" borderId="12" xfId="0" applyNumberFormat="1" applyFont="1" applyBorder="1" applyAlignment="1" applyProtection="1">
      <alignment/>
      <protection locked="0"/>
    </xf>
    <xf numFmtId="10" fontId="4" fillId="0" borderId="12" xfId="0" applyNumberFormat="1" applyFont="1" applyBorder="1" applyAlignment="1" applyProtection="1">
      <alignment horizontal="right"/>
      <protection locked="0"/>
    </xf>
    <xf numFmtId="4" fontId="4" fillId="0" borderId="20" xfId="0" applyNumberFormat="1" applyFont="1" applyBorder="1" applyAlignment="1" applyProtection="1">
      <alignment/>
      <protection locked="0"/>
    </xf>
    <xf numFmtId="3" fontId="4" fillId="0" borderId="20" xfId="0" applyNumberFormat="1" applyFont="1" applyBorder="1" applyAlignment="1" applyProtection="1">
      <alignment/>
      <protection locked="0"/>
    </xf>
    <xf numFmtId="3" fontId="4" fillId="0" borderId="21" xfId="0" applyNumberFormat="1" applyFont="1" applyBorder="1" applyAlignment="1" applyProtection="1">
      <alignment/>
      <protection locked="0"/>
    </xf>
    <xf numFmtId="10" fontId="4" fillId="0" borderId="20" xfId="0" applyNumberFormat="1" applyFont="1" applyBorder="1" applyAlignment="1" applyProtection="1">
      <alignment horizontal="right"/>
      <protection locked="0"/>
    </xf>
    <xf numFmtId="0" fontId="4" fillId="0" borderId="14" xfId="0" applyFont="1" applyFill="1" applyBorder="1" applyAlignment="1" applyProtection="1">
      <alignment/>
      <protection locked="0"/>
    </xf>
    <xf numFmtId="4" fontId="4" fillId="0" borderId="13" xfId="0" applyNumberFormat="1" applyFont="1" applyBorder="1" applyAlignment="1" applyProtection="1">
      <alignment/>
      <protection/>
    </xf>
    <xf numFmtId="4" fontId="4" fillId="0" borderId="1" xfId="0" applyNumberFormat="1" applyFont="1" applyBorder="1" applyAlignment="1" applyProtection="1">
      <alignment/>
      <protection/>
    </xf>
    <xf numFmtId="3" fontId="4" fillId="0" borderId="13" xfId="0" applyNumberFormat="1" applyFont="1" applyBorder="1" applyAlignment="1" applyProtection="1">
      <alignment/>
      <protection/>
    </xf>
    <xf numFmtId="3" fontId="4" fillId="0" borderId="1" xfId="0" applyNumberFormat="1" applyFont="1" applyBorder="1" applyAlignment="1" applyProtection="1">
      <alignment/>
      <protection/>
    </xf>
    <xf numFmtId="3" fontId="5" fillId="0" borderId="1" xfId="0" applyNumberFormat="1" applyFont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4" fontId="4" fillId="0" borderId="9" xfId="0" applyNumberFormat="1" applyFont="1" applyBorder="1" applyAlignment="1" applyProtection="1">
      <alignment/>
      <protection locked="0"/>
    </xf>
    <xf numFmtId="3" fontId="5" fillId="0" borderId="3" xfId="0" applyNumberFormat="1" applyFont="1" applyBorder="1" applyAlignment="1" applyProtection="1">
      <alignment/>
      <protection locked="0"/>
    </xf>
    <xf numFmtId="164" fontId="4" fillId="2" borderId="17" xfId="0" applyNumberFormat="1" applyFont="1" applyFill="1" applyBorder="1" applyAlignment="1" applyProtection="1">
      <alignment/>
      <protection locked="0"/>
    </xf>
    <xf numFmtId="10" fontId="4" fillId="2" borderId="19" xfId="0" applyNumberFormat="1" applyFont="1" applyFill="1" applyBorder="1" applyAlignment="1" applyProtection="1">
      <alignment horizontal="right"/>
      <protection locked="0"/>
    </xf>
    <xf numFmtId="165" fontId="4" fillId="2" borderId="22" xfId="0" applyNumberFormat="1" applyFont="1" applyFill="1" applyBorder="1" applyAlignment="1" applyProtection="1">
      <alignment/>
      <protection locked="0"/>
    </xf>
    <xf numFmtId="165" fontId="4" fillId="2" borderId="23" xfId="0" applyNumberFormat="1" applyFont="1" applyFill="1" applyBorder="1" applyAlignment="1" applyProtection="1">
      <alignment/>
      <protection locked="0"/>
    </xf>
    <xf numFmtId="165" fontId="4" fillId="2" borderId="24" xfId="0" applyNumberFormat="1" applyFont="1" applyFill="1" applyBorder="1" applyAlignment="1" applyProtection="1">
      <alignment/>
      <protection locked="0"/>
    </xf>
    <xf numFmtId="164" fontId="4" fillId="2" borderId="22" xfId="0" applyNumberFormat="1" applyFont="1" applyFill="1" applyBorder="1" applyAlignment="1" applyProtection="1">
      <alignment/>
      <protection locked="0"/>
    </xf>
    <xf numFmtId="164" fontId="4" fillId="2" borderId="23" xfId="0" applyNumberFormat="1" applyFont="1" applyFill="1" applyBorder="1" applyAlignment="1" applyProtection="1">
      <alignment/>
      <protection locked="0"/>
    </xf>
    <xf numFmtId="164" fontId="4" fillId="2" borderId="24" xfId="0" applyNumberFormat="1" applyFont="1" applyFill="1" applyBorder="1" applyAlignment="1" applyProtection="1">
      <alignment/>
      <protection locked="0"/>
    </xf>
    <xf numFmtId="10" fontId="4" fillId="2" borderId="24" xfId="0" applyNumberFormat="1" applyFont="1" applyFill="1" applyBorder="1" applyAlignment="1" applyProtection="1">
      <alignment horizontal="right"/>
      <protection locked="0"/>
    </xf>
    <xf numFmtId="4" fontId="6" fillId="0" borderId="25" xfId="23" applyNumberFormat="1" applyFont="1" applyFill="1" applyBorder="1" applyAlignment="1">
      <alignment vertical="center" wrapText="1"/>
      <protection/>
    </xf>
    <xf numFmtId="4" fontId="6" fillId="0" borderId="1" xfId="23" applyNumberFormat="1" applyFont="1" applyFill="1" applyBorder="1" applyAlignment="1">
      <alignment vertical="center" wrapText="1"/>
      <protection/>
    </xf>
    <xf numFmtId="4" fontId="6" fillId="0" borderId="1" xfId="23" applyNumberFormat="1" applyFont="1" applyFill="1" applyBorder="1" applyAlignment="1">
      <alignment horizontal="right" vertical="center" wrapText="1"/>
      <protection/>
    </xf>
    <xf numFmtId="0" fontId="4" fillId="0" borderId="0" xfId="0" applyFont="1" applyAlignment="1">
      <alignment/>
    </xf>
    <xf numFmtId="0" fontId="8" fillId="2" borderId="11" xfId="22" applyFont="1" applyFill="1" applyBorder="1" applyAlignment="1">
      <alignment horizontal="center" vertical="center" wrapText="1"/>
      <protection/>
    </xf>
    <xf numFmtId="4" fontId="6" fillId="0" borderId="26" xfId="23" applyNumberFormat="1" applyFont="1" applyFill="1" applyBorder="1" applyAlignment="1">
      <alignment horizontal="right" vertical="center" wrapText="1"/>
      <protection/>
    </xf>
    <xf numFmtId="4" fontId="6" fillId="0" borderId="26" xfId="23" applyNumberFormat="1" applyFont="1" applyFill="1" applyBorder="1" applyAlignment="1">
      <alignment vertical="center" wrapText="1"/>
      <protection/>
    </xf>
    <xf numFmtId="4" fontId="8" fillId="2" borderId="18" xfId="23" applyNumberFormat="1" applyFont="1" applyFill="1" applyBorder="1" applyAlignment="1">
      <alignment vertical="center" wrapText="1"/>
      <protection/>
    </xf>
    <xf numFmtId="4" fontId="8" fillId="2" borderId="19" xfId="23" applyNumberFormat="1" applyFont="1" applyFill="1" applyBorder="1" applyAlignment="1">
      <alignment vertical="center" wrapText="1"/>
      <protection/>
    </xf>
    <xf numFmtId="4" fontId="6" fillId="0" borderId="25" xfId="23" applyNumberFormat="1" applyFont="1" applyFill="1" applyBorder="1" applyAlignment="1">
      <alignment horizontal="right" vertical="center" wrapText="1"/>
      <protection/>
    </xf>
    <xf numFmtId="4" fontId="8" fillId="0" borderId="20" xfId="23" applyNumberFormat="1" applyFont="1" applyFill="1" applyBorder="1" applyAlignment="1">
      <alignment vertical="center" wrapText="1"/>
      <protection/>
    </xf>
    <xf numFmtId="0" fontId="8" fillId="2" borderId="26" xfId="22" applyFont="1" applyFill="1" applyBorder="1" applyAlignment="1">
      <alignment horizontal="center" vertical="center" wrapText="1"/>
      <protection/>
    </xf>
    <xf numFmtId="4" fontId="6" fillId="0" borderId="7" xfId="23" applyNumberFormat="1" applyFont="1" applyFill="1" applyBorder="1" applyAlignment="1">
      <alignment horizontal="right" vertical="center" wrapText="1"/>
      <protection/>
    </xf>
    <xf numFmtId="4" fontId="6" fillId="0" borderId="7" xfId="23" applyNumberFormat="1" applyFont="1" applyFill="1" applyBorder="1" applyAlignment="1">
      <alignment vertical="center" wrapText="1"/>
      <protection/>
    </xf>
    <xf numFmtId="4" fontId="8" fillId="0" borderId="9" xfId="23" applyNumberFormat="1" applyFont="1" applyFill="1" applyBorder="1" applyAlignment="1">
      <alignment vertical="center" wrapText="1"/>
      <protection/>
    </xf>
    <xf numFmtId="4" fontId="6" fillId="0" borderId="27" xfId="0" applyNumberFormat="1" applyFont="1" applyFill="1" applyBorder="1" applyAlignment="1">
      <alignment vertical="center" wrapText="1"/>
    </xf>
    <xf numFmtId="3" fontId="6" fillId="0" borderId="9" xfId="0" applyNumberFormat="1" applyFont="1" applyFill="1" applyBorder="1" applyAlignment="1">
      <alignment vertical="center" wrapText="1"/>
    </xf>
    <xf numFmtId="4" fontId="6" fillId="0" borderId="28" xfId="0" applyNumberFormat="1" applyFont="1" applyFill="1" applyBorder="1" applyAlignment="1">
      <alignment vertical="center" wrapText="1"/>
    </xf>
    <xf numFmtId="3" fontId="6" fillId="0" borderId="5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3" fontId="8" fillId="0" borderId="0" xfId="16" applyNumberFormat="1" applyFont="1" applyBorder="1" applyAlignment="1">
      <alignment vertical="center"/>
    </xf>
    <xf numFmtId="4" fontId="6" fillId="0" borderId="29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20" xfId="16" applyNumberFormat="1" applyFont="1" applyFill="1" applyBorder="1" applyAlignment="1">
      <alignment vertical="center"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6" fillId="0" borderId="27" xfId="0" applyNumberFormat="1" applyFont="1" applyFill="1" applyBorder="1" applyAlignment="1">
      <alignment vertical="center"/>
    </xf>
    <xf numFmtId="3" fontId="6" fillId="0" borderId="9" xfId="16" applyNumberFormat="1" applyFont="1" applyFill="1" applyBorder="1" applyAlignment="1">
      <alignment vertical="center"/>
    </xf>
    <xf numFmtId="4" fontId="8" fillId="2" borderId="18" xfId="0" applyNumberFormat="1" applyFont="1" applyFill="1" applyBorder="1" applyAlignment="1">
      <alignment/>
    </xf>
    <xf numFmtId="3" fontId="8" fillId="2" borderId="19" xfId="16" applyNumberFormat="1" applyFont="1" applyFill="1" applyBorder="1" applyAlignment="1">
      <alignment vertical="center"/>
    </xf>
    <xf numFmtId="4" fontId="8" fillId="2" borderId="30" xfId="0" applyNumberFormat="1" applyFont="1" applyFill="1" applyBorder="1" applyAlignment="1">
      <alignment horizontal="center" vertical="center" wrapText="1"/>
    </xf>
    <xf numFmtId="3" fontId="8" fillId="2" borderId="19" xfId="0" applyNumberFormat="1" applyFont="1" applyFill="1" applyBorder="1" applyAlignment="1">
      <alignment horizontal="center" vertical="center" wrapText="1"/>
    </xf>
    <xf numFmtId="4" fontId="5" fillId="2" borderId="23" xfId="0" applyNumberFormat="1" applyFont="1" applyFill="1" applyBorder="1" applyAlignment="1">
      <alignment horizontal="center"/>
    </xf>
    <xf numFmtId="4" fontId="5" fillId="2" borderId="24" xfId="0" applyNumberFormat="1" applyFont="1" applyFill="1" applyBorder="1" applyAlignment="1">
      <alignment horizontal="center"/>
    </xf>
    <xf numFmtId="4" fontId="4" fillId="0" borderId="25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2" borderId="18" xfId="0" applyNumberFormat="1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4" fontId="8" fillId="2" borderId="18" xfId="0" applyNumberFormat="1" applyFont="1" applyFill="1" applyBorder="1" applyAlignment="1">
      <alignment vertical="center"/>
    </xf>
    <xf numFmtId="4" fontId="8" fillId="2" borderId="31" xfId="0" applyNumberFormat="1" applyFont="1" applyFill="1" applyBorder="1" applyAlignment="1">
      <alignment horizontal="center" vertical="center" wrapText="1"/>
    </xf>
    <xf numFmtId="4" fontId="6" fillId="0" borderId="32" xfId="0" applyNumberFormat="1" applyFont="1" applyFill="1" applyBorder="1" applyAlignment="1">
      <alignment vertical="center"/>
    </xf>
    <xf numFmtId="4" fontId="6" fillId="0" borderId="33" xfId="0" applyNumberFormat="1" applyFont="1" applyFill="1" applyBorder="1" applyAlignment="1">
      <alignment vertical="center"/>
    </xf>
    <xf numFmtId="0" fontId="8" fillId="0" borderId="0" xfId="21" applyFont="1" applyAlignment="1" applyProtection="1">
      <alignment horizontal="centerContinuous"/>
      <protection locked="0"/>
    </xf>
    <xf numFmtId="0" fontId="8" fillId="0" borderId="0" xfId="21" applyFont="1" applyAlignment="1" applyProtection="1">
      <alignment/>
      <protection locked="0"/>
    </xf>
    <xf numFmtId="10" fontId="8" fillId="0" borderId="0" xfId="21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3" fontId="4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8" fillId="2" borderId="34" xfId="22" applyFont="1" applyFill="1" applyBorder="1" applyAlignment="1">
      <alignment horizontal="center"/>
      <protection/>
    </xf>
    <xf numFmtId="0" fontId="8" fillId="2" borderId="35" xfId="22" applyFont="1" applyFill="1" applyBorder="1" applyAlignment="1">
      <alignment horizontal="center"/>
      <protection/>
    </xf>
    <xf numFmtId="0" fontId="6" fillId="0" borderId="0" xfId="22" applyFont="1">
      <alignment/>
      <protection/>
    </xf>
    <xf numFmtId="0" fontId="8" fillId="2" borderId="36" xfId="22" applyFont="1" applyFill="1" applyBorder="1" applyAlignment="1">
      <alignment horizontal="center"/>
      <protection/>
    </xf>
    <xf numFmtId="0" fontId="8" fillId="2" borderId="24" xfId="22" applyFont="1" applyFill="1" applyBorder="1" applyAlignment="1">
      <alignment horizontal="center"/>
      <protection/>
    </xf>
    <xf numFmtId="209" fontId="6" fillId="0" borderId="37" xfId="22" applyNumberFormat="1" applyFont="1" applyBorder="1" applyAlignment="1" quotePrefix="1">
      <alignment horizontal="center" vertical="center" wrapText="1"/>
      <protection/>
    </xf>
    <xf numFmtId="4" fontId="6" fillId="0" borderId="38" xfId="22" applyNumberFormat="1" applyFont="1" applyBorder="1" applyAlignment="1">
      <alignment horizontal="right" vertical="center" wrapText="1"/>
      <protection/>
    </xf>
    <xf numFmtId="0" fontId="6" fillId="0" borderId="0" xfId="22" applyFont="1" applyAlignment="1">
      <alignment vertical="center" wrapText="1"/>
      <protection/>
    </xf>
    <xf numFmtId="0" fontId="6" fillId="0" borderId="39" xfId="22" applyFont="1" applyBorder="1" applyAlignment="1">
      <alignment vertical="center"/>
      <protection/>
    </xf>
    <xf numFmtId="49" fontId="6" fillId="0" borderId="39" xfId="22" applyNumberFormat="1" applyFont="1" applyBorder="1" applyAlignment="1">
      <alignment horizontal="center" vertical="center"/>
      <protection/>
    </xf>
    <xf numFmtId="4" fontId="6" fillId="0" borderId="40" xfId="22" applyNumberFormat="1" applyFont="1" applyBorder="1" applyAlignment="1">
      <alignment vertical="center" wrapText="1"/>
      <protection/>
    </xf>
    <xf numFmtId="209" fontId="6" fillId="0" borderId="37" xfId="22" applyNumberFormat="1" applyFont="1" applyBorder="1" applyAlignment="1">
      <alignment horizontal="center" vertical="center" wrapText="1"/>
      <protection/>
    </xf>
    <xf numFmtId="0" fontId="6" fillId="0" borderId="37" xfId="22" applyFont="1" applyBorder="1" applyAlignment="1">
      <alignment vertical="center"/>
      <protection/>
    </xf>
    <xf numFmtId="209" fontId="6" fillId="0" borderId="37" xfId="22" applyNumberFormat="1" applyFont="1" applyBorder="1" applyAlignment="1">
      <alignment horizontal="center" vertical="center"/>
      <protection/>
    </xf>
    <xf numFmtId="4" fontId="6" fillId="0" borderId="41" xfId="22" applyNumberFormat="1" applyFont="1" applyBorder="1" applyAlignment="1">
      <alignment vertical="center" wrapText="1"/>
      <protection/>
    </xf>
    <xf numFmtId="4" fontId="4" fillId="0" borderId="41" xfId="22" applyNumberFormat="1" applyFont="1" applyBorder="1" applyAlignment="1">
      <alignment vertical="center" wrapText="1"/>
      <protection/>
    </xf>
    <xf numFmtId="4" fontId="6" fillId="0" borderId="38" xfId="22" applyNumberFormat="1" applyFont="1" applyBorder="1" applyAlignment="1">
      <alignment vertical="center" wrapText="1"/>
      <protection/>
    </xf>
    <xf numFmtId="209" fontId="6" fillId="0" borderId="37" xfId="22" applyNumberFormat="1" applyFont="1" applyFill="1" applyBorder="1" applyAlignment="1">
      <alignment horizontal="center" vertical="center" wrapText="1"/>
      <protection/>
    </xf>
    <xf numFmtId="0" fontId="6" fillId="0" borderId="42" xfId="22" applyFont="1" applyBorder="1" applyAlignment="1">
      <alignment vertical="center" wrapText="1"/>
      <protection/>
    </xf>
    <xf numFmtId="49" fontId="6" fillId="0" borderId="37" xfId="22" applyNumberFormat="1" applyFont="1" applyBorder="1" applyAlignment="1">
      <alignment horizontal="center" vertical="center" wrapText="1"/>
      <protection/>
    </xf>
    <xf numFmtId="4" fontId="6" fillId="0" borderId="0" xfId="22" applyNumberFormat="1" applyFont="1" applyAlignment="1">
      <alignment vertical="center" wrapText="1"/>
      <protection/>
    </xf>
    <xf numFmtId="4" fontId="6" fillId="0" borderId="38" xfId="22" applyNumberFormat="1" applyFont="1" applyFill="1" applyBorder="1" applyAlignment="1">
      <alignment vertical="center" wrapText="1"/>
      <protection/>
    </xf>
    <xf numFmtId="0" fontId="6" fillId="0" borderId="37" xfId="22" applyFont="1" applyBorder="1" applyAlignment="1">
      <alignment vertical="center" wrapText="1"/>
      <protection/>
    </xf>
    <xf numFmtId="4" fontId="6" fillId="0" borderId="43" xfId="22" applyNumberFormat="1" applyFont="1" applyBorder="1" applyAlignment="1">
      <alignment vertical="center" wrapText="1"/>
      <protection/>
    </xf>
    <xf numFmtId="0" fontId="5" fillId="2" borderId="31" xfId="22" applyFont="1" applyFill="1" applyBorder="1" applyAlignment="1">
      <alignment horizontal="center" vertical="center"/>
      <protection/>
    </xf>
    <xf numFmtId="4" fontId="5" fillId="2" borderId="44" xfId="22" applyNumberFormat="1" applyFont="1" applyFill="1" applyBorder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8" fillId="2" borderId="31" xfId="22" applyFont="1" applyFill="1" applyBorder="1" applyAlignment="1">
      <alignment vertical="center"/>
      <protection/>
    </xf>
    <xf numFmtId="4" fontId="8" fillId="2" borderId="44" xfId="22" applyNumberFormat="1" applyFont="1" applyFill="1" applyBorder="1" applyAlignment="1">
      <alignment vertical="center"/>
      <protection/>
    </xf>
    <xf numFmtId="3" fontId="6" fillId="0" borderId="14" xfId="22" applyNumberFormat="1" applyFont="1" applyBorder="1" applyAlignment="1">
      <alignment horizontal="right" vertical="center" wrapText="1"/>
      <protection/>
    </xf>
    <xf numFmtId="3" fontId="6" fillId="0" borderId="14" xfId="22" applyNumberFormat="1" applyFont="1" applyBorder="1" applyAlignment="1">
      <alignment vertical="center" wrapText="1"/>
      <protection/>
    </xf>
    <xf numFmtId="3" fontId="6" fillId="0" borderId="14" xfId="22" applyNumberFormat="1" applyFont="1" applyFill="1" applyBorder="1" applyAlignment="1">
      <alignment vertical="center" wrapText="1"/>
      <protection/>
    </xf>
    <xf numFmtId="3" fontId="5" fillId="2" borderId="19" xfId="22" applyNumberFormat="1" applyFont="1" applyFill="1" applyBorder="1" applyAlignment="1">
      <alignment vertical="center"/>
      <protection/>
    </xf>
    <xf numFmtId="0" fontId="5" fillId="2" borderId="34" xfId="22" applyFont="1" applyFill="1" applyBorder="1" applyAlignment="1">
      <alignment horizontal="center"/>
      <protection/>
    </xf>
    <xf numFmtId="0" fontId="5" fillId="2" borderId="35" xfId="22" applyFont="1" applyFill="1" applyBorder="1" applyAlignment="1">
      <alignment horizontal="center"/>
      <protection/>
    </xf>
    <xf numFmtId="0" fontId="4" fillId="0" borderId="0" xfId="22" applyFont="1">
      <alignment/>
      <protection/>
    </xf>
    <xf numFmtId="0" fontId="5" fillId="2" borderId="36" xfId="22" applyFont="1" applyFill="1" applyBorder="1" applyAlignment="1">
      <alignment horizontal="center"/>
      <protection/>
    </xf>
    <xf numFmtId="0" fontId="5" fillId="2" borderId="24" xfId="22" applyFont="1" applyFill="1" applyBorder="1" applyAlignment="1">
      <alignment horizontal="center"/>
      <protection/>
    </xf>
    <xf numFmtId="0" fontId="5" fillId="2" borderId="0" xfId="22" applyFont="1" applyFill="1" applyBorder="1" applyAlignment="1">
      <alignment horizontal="center"/>
      <protection/>
    </xf>
    <xf numFmtId="0" fontId="5" fillId="2" borderId="9" xfId="22" applyFont="1" applyFill="1" applyBorder="1" applyAlignment="1">
      <alignment horizontal="center"/>
      <protection/>
    </xf>
    <xf numFmtId="4" fontId="7" fillId="0" borderId="45" xfId="22" applyNumberFormat="1" applyFont="1" applyBorder="1">
      <alignment/>
      <protection/>
    </xf>
    <xf numFmtId="4" fontId="7" fillId="0" borderId="19" xfId="22" applyNumberFormat="1" applyFont="1" applyBorder="1">
      <alignment/>
      <protection/>
    </xf>
    <xf numFmtId="4" fontId="7" fillId="0" borderId="19" xfId="22" applyNumberFormat="1" applyFont="1" applyBorder="1" applyAlignment="1">
      <alignment/>
      <protection/>
    </xf>
    <xf numFmtId="4" fontId="7" fillId="2" borderId="45" xfId="22" applyNumberFormat="1" applyFont="1" applyFill="1" applyBorder="1">
      <alignment/>
      <protection/>
    </xf>
    <xf numFmtId="4" fontId="7" fillId="2" borderId="19" xfId="22" applyNumberFormat="1" applyFont="1" applyFill="1" applyBorder="1">
      <alignment/>
      <protection/>
    </xf>
    <xf numFmtId="4" fontId="4" fillId="0" borderId="46" xfId="22" applyNumberFormat="1" applyFont="1" applyFill="1" applyBorder="1" applyAlignment="1">
      <alignment horizontal="right"/>
      <protection/>
    </xf>
    <xf numFmtId="4" fontId="4" fillId="0" borderId="20" xfId="22" applyNumberFormat="1" applyFont="1" applyFill="1" applyBorder="1" applyAlignment="1">
      <alignment horizontal="right"/>
      <protection/>
    </xf>
    <xf numFmtId="4" fontId="4" fillId="0" borderId="46" xfId="22" applyNumberFormat="1" applyFont="1" applyFill="1" applyBorder="1">
      <alignment/>
      <protection/>
    </xf>
    <xf numFmtId="4" fontId="4" fillId="0" borderId="20" xfId="22" applyNumberFormat="1" applyFont="1" applyFill="1" applyBorder="1">
      <alignment/>
      <protection/>
    </xf>
    <xf numFmtId="4" fontId="4" fillId="0" borderId="38" xfId="22" applyNumberFormat="1" applyFont="1" applyFill="1" applyBorder="1" applyAlignment="1">
      <alignment horizontal="right"/>
      <protection/>
    </xf>
    <xf numFmtId="4" fontId="4" fillId="0" borderId="14" xfId="22" applyNumberFormat="1" applyFont="1" applyFill="1" applyBorder="1" applyAlignment="1">
      <alignment horizontal="right"/>
      <protection/>
    </xf>
    <xf numFmtId="4" fontId="4" fillId="0" borderId="0" xfId="22" applyNumberFormat="1" applyFont="1">
      <alignment/>
      <protection/>
    </xf>
    <xf numFmtId="4" fontId="4" fillId="0" borderId="38" xfId="22" applyNumberFormat="1" applyFont="1" applyFill="1" applyBorder="1">
      <alignment/>
      <protection/>
    </xf>
    <xf numFmtId="4" fontId="4" fillId="0" borderId="14" xfId="22" applyNumberFormat="1" applyFont="1" applyFill="1" applyBorder="1">
      <alignment/>
      <protection/>
    </xf>
    <xf numFmtId="4" fontId="4" fillId="0" borderId="47" xfId="22" applyNumberFormat="1" applyFont="1" applyFill="1" applyBorder="1">
      <alignment/>
      <protection/>
    </xf>
    <xf numFmtId="4" fontId="4" fillId="0" borderId="5" xfId="22" applyNumberFormat="1" applyFont="1" applyFill="1" applyBorder="1">
      <alignment/>
      <protection/>
    </xf>
    <xf numFmtId="4" fontId="4" fillId="0" borderId="47" xfId="22" applyNumberFormat="1" applyFont="1" applyFill="1" applyBorder="1" applyAlignment="1">
      <alignment horizontal="right"/>
      <protection/>
    </xf>
    <xf numFmtId="4" fontId="4" fillId="0" borderId="5" xfId="22" applyNumberFormat="1" applyFont="1" applyFill="1" applyBorder="1" applyAlignment="1">
      <alignment horizontal="right"/>
      <protection/>
    </xf>
    <xf numFmtId="190" fontId="4" fillId="0" borderId="0" xfId="22" applyNumberFormat="1" applyFont="1" applyAlignment="1">
      <alignment horizontal="right"/>
      <protection/>
    </xf>
    <xf numFmtId="3" fontId="4" fillId="0" borderId="0" xfId="22" applyNumberFormat="1" applyFont="1" applyAlignment="1">
      <alignment horizontal="right"/>
      <protection/>
    </xf>
    <xf numFmtId="3" fontId="4" fillId="0" borderId="0" xfId="22" applyNumberFormat="1" applyFont="1">
      <alignment/>
      <protection/>
    </xf>
    <xf numFmtId="4" fontId="11" fillId="0" borderId="12" xfId="22" applyNumberFormat="1" applyFont="1" applyBorder="1">
      <alignment/>
      <protection/>
    </xf>
    <xf numFmtId="4" fontId="6" fillId="0" borderId="38" xfId="22" applyNumberFormat="1" applyFont="1" applyBorder="1">
      <alignment/>
      <protection/>
    </xf>
    <xf numFmtId="4" fontId="6" fillId="0" borderId="14" xfId="22" applyNumberFormat="1" applyFont="1" applyBorder="1">
      <alignment/>
      <protection/>
    </xf>
    <xf numFmtId="4" fontId="4" fillId="0" borderId="38" xfId="22" applyNumberFormat="1" applyFont="1" applyBorder="1" applyAlignment="1">
      <alignment horizontal="right"/>
      <protection/>
    </xf>
    <xf numFmtId="4" fontId="4" fillId="0" borderId="14" xfId="22" applyNumberFormat="1" applyFont="1" applyBorder="1" applyAlignment="1">
      <alignment horizontal="right"/>
      <protection/>
    </xf>
    <xf numFmtId="4" fontId="11" fillId="0" borderId="48" xfId="22" applyNumberFormat="1" applyFont="1" applyBorder="1">
      <alignment/>
      <protection/>
    </xf>
    <xf numFmtId="4" fontId="11" fillId="0" borderId="49" xfId="22" applyNumberFormat="1" applyFont="1" applyBorder="1">
      <alignment/>
      <protection/>
    </xf>
    <xf numFmtId="0" fontId="5" fillId="2" borderId="50" xfId="22" applyFont="1" applyFill="1" applyBorder="1" applyAlignment="1">
      <alignment horizontal="center"/>
      <protection/>
    </xf>
    <xf numFmtId="0" fontId="5" fillId="2" borderId="51" xfId="22" applyFont="1" applyFill="1" applyBorder="1" applyAlignment="1">
      <alignment horizontal="center"/>
      <protection/>
    </xf>
    <xf numFmtId="4" fontId="7" fillId="0" borderId="52" xfId="22" applyNumberFormat="1" applyFont="1" applyBorder="1">
      <alignment/>
      <protection/>
    </xf>
    <xf numFmtId="4" fontId="7" fillId="0" borderId="12" xfId="22" applyNumberFormat="1" applyFont="1" applyBorder="1">
      <alignment/>
      <protection/>
    </xf>
    <xf numFmtId="4" fontId="4" fillId="0" borderId="29" xfId="22" applyNumberFormat="1" applyFont="1" applyBorder="1">
      <alignment/>
      <protection/>
    </xf>
    <xf numFmtId="4" fontId="4" fillId="0" borderId="20" xfId="22" applyNumberFormat="1" applyFont="1" applyBorder="1">
      <alignment/>
      <protection/>
    </xf>
    <xf numFmtId="4" fontId="4" fillId="0" borderId="53" xfId="22" applyNumberFormat="1" applyFont="1" applyBorder="1">
      <alignment/>
      <protection/>
    </xf>
    <xf numFmtId="4" fontId="4" fillId="0" borderId="14" xfId="22" applyNumberFormat="1" applyFont="1" applyBorder="1">
      <alignment/>
      <protection/>
    </xf>
    <xf numFmtId="4" fontId="7" fillId="0" borderId="54" xfId="22" applyNumberFormat="1" applyFont="1" applyBorder="1">
      <alignment/>
      <protection/>
    </xf>
    <xf numFmtId="4" fontId="7" fillId="0" borderId="49" xfId="22" applyNumberFormat="1" applyFont="1" applyBorder="1">
      <alignment/>
      <protection/>
    </xf>
    <xf numFmtId="4" fontId="4" fillId="0" borderId="38" xfId="22" applyNumberFormat="1" applyFont="1" applyBorder="1">
      <alignment/>
      <protection/>
    </xf>
    <xf numFmtId="4" fontId="4" fillId="0" borderId="47" xfId="22" applyNumberFormat="1" applyFont="1" applyBorder="1" applyAlignment="1">
      <alignment horizontal="right"/>
      <protection/>
    </xf>
    <xf numFmtId="4" fontId="4" fillId="0" borderId="5" xfId="22" applyNumberFormat="1" applyFont="1" applyBorder="1" applyAlignment="1">
      <alignment horizontal="right"/>
      <protection/>
    </xf>
    <xf numFmtId="0" fontId="1" fillId="3" borderId="0" xfId="0" applyFont="1" applyFill="1" applyBorder="1" applyAlignment="1">
      <alignment/>
    </xf>
    <xf numFmtId="0" fontId="2" fillId="0" borderId="0" xfId="0" applyFont="1" applyAlignment="1">
      <alignment/>
    </xf>
    <xf numFmtId="210" fontId="2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8" fillId="2" borderId="50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51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4" fontId="4" fillId="0" borderId="45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3" fontId="6" fillId="0" borderId="0" xfId="23" applyFont="1" applyFill="1" applyBorder="1" applyAlignment="1">
      <alignment horizontal="left" vertical="center" wrapText="1"/>
      <protection/>
    </xf>
    <xf numFmtId="0" fontId="4" fillId="0" borderId="0" xfId="0" applyFont="1" applyBorder="1" applyAlignment="1">
      <alignment/>
    </xf>
    <xf numFmtId="4" fontId="6" fillId="0" borderId="0" xfId="0" applyNumberFormat="1" applyFont="1" applyFill="1" applyBorder="1" applyAlignment="1">
      <alignment vertical="center"/>
    </xf>
    <xf numFmtId="4" fontId="11" fillId="0" borderId="55" xfId="22" applyNumberFormat="1" applyFont="1" applyBorder="1">
      <alignment/>
      <protection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/>
      <protection locked="0"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3" fontId="6" fillId="0" borderId="20" xfId="22" applyNumberFormat="1" applyFont="1" applyBorder="1" applyAlignment="1">
      <alignment vertical="center" wrapText="1"/>
      <protection/>
    </xf>
    <xf numFmtId="3" fontId="6" fillId="0" borderId="5" xfId="22" applyNumberFormat="1" applyFont="1" applyBorder="1" applyAlignment="1">
      <alignment vertical="center" wrapText="1"/>
      <protection/>
    </xf>
    <xf numFmtId="3" fontId="8" fillId="2" borderId="19" xfId="22" applyNumberFormat="1" applyFont="1" applyFill="1" applyBorder="1" applyAlignment="1">
      <alignment vertical="center"/>
      <protection/>
    </xf>
    <xf numFmtId="0" fontId="5" fillId="0" borderId="0" xfId="22" applyFont="1" applyFill="1" applyBorder="1" applyAlignment="1">
      <alignment horizontal="left" vertical="center"/>
      <protection/>
    </xf>
    <xf numFmtId="0" fontId="5" fillId="0" borderId="0" xfId="22" applyFont="1" applyFill="1" applyBorder="1" applyAlignment="1">
      <alignment horizontal="center" vertical="center"/>
      <protection/>
    </xf>
    <xf numFmtId="4" fontId="5" fillId="0" borderId="0" xfId="22" applyNumberFormat="1" applyFont="1" applyFill="1" applyBorder="1" applyAlignment="1">
      <alignment vertical="center"/>
      <protection/>
    </xf>
    <xf numFmtId="3" fontId="5" fillId="0" borderId="0" xfId="22" applyNumberFormat="1" applyFont="1" applyFill="1" applyBorder="1" applyAlignment="1">
      <alignment vertical="center"/>
      <protection/>
    </xf>
    <xf numFmtId="0" fontId="4" fillId="0" borderId="0" xfId="22" applyFont="1" applyFill="1" applyAlignment="1">
      <alignment vertical="center"/>
      <protection/>
    </xf>
    <xf numFmtId="0" fontId="8" fillId="0" borderId="0" xfId="22" applyFont="1" applyFill="1" applyBorder="1" applyAlignment="1">
      <alignment vertical="center"/>
      <protection/>
    </xf>
    <xf numFmtId="4" fontId="8" fillId="0" borderId="0" xfId="22" applyNumberFormat="1" applyFont="1" applyFill="1" applyBorder="1" applyAlignment="1">
      <alignment vertical="center"/>
      <protection/>
    </xf>
    <xf numFmtId="3" fontId="8" fillId="0" borderId="0" xfId="22" applyNumberFormat="1" applyFont="1" applyFill="1" applyBorder="1" applyAlignment="1">
      <alignment vertical="center"/>
      <protection/>
    </xf>
    <xf numFmtId="0" fontId="5" fillId="2" borderId="17" xfId="22" applyFont="1" applyFill="1" applyBorder="1" applyAlignment="1">
      <alignment horizontal="left"/>
      <protection/>
    </xf>
    <xf numFmtId="0" fontId="5" fillId="2" borderId="19" xfId="22" applyFont="1" applyFill="1" applyBorder="1" applyAlignment="1">
      <alignment horizontal="left"/>
      <protection/>
    </xf>
    <xf numFmtId="0" fontId="8" fillId="2" borderId="56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5" fillId="0" borderId="60" xfId="0" applyFont="1" applyBorder="1" applyAlignment="1">
      <alignment horizontal="left"/>
    </xf>
    <xf numFmtId="0" fontId="5" fillId="0" borderId="61" xfId="0" applyFont="1" applyBorder="1" applyAlignment="1">
      <alignment horizontal="left"/>
    </xf>
    <xf numFmtId="0" fontId="4" fillId="0" borderId="15" xfId="22" applyFont="1" applyBorder="1" applyAlignment="1">
      <alignment horizontal="left"/>
      <protection/>
    </xf>
    <xf numFmtId="0" fontId="4" fillId="0" borderId="14" xfId="22" applyFont="1" applyBorder="1" applyAlignment="1">
      <alignment horizontal="left"/>
      <protection/>
    </xf>
    <xf numFmtId="0" fontId="4" fillId="0" borderId="15" xfId="22" applyFont="1" applyFill="1" applyBorder="1" applyAlignment="1">
      <alignment horizontal="left"/>
      <protection/>
    </xf>
    <xf numFmtId="0" fontId="4" fillId="0" borderId="14" xfId="22" applyFont="1" applyFill="1" applyBorder="1" applyAlignment="1">
      <alignment horizontal="left"/>
      <protection/>
    </xf>
    <xf numFmtId="0" fontId="4" fillId="0" borderId="16" xfId="22" applyFont="1" applyFill="1" applyBorder="1" applyAlignment="1">
      <alignment horizontal="left"/>
      <protection/>
    </xf>
    <xf numFmtId="0" fontId="4" fillId="0" borderId="5" xfId="22" applyFont="1" applyFill="1" applyBorder="1" applyAlignment="1">
      <alignment horizontal="left"/>
      <protection/>
    </xf>
    <xf numFmtId="0" fontId="5" fillId="0" borderId="13" xfId="22" applyFont="1" applyBorder="1" applyAlignment="1">
      <alignment horizontal="left"/>
      <protection/>
    </xf>
    <xf numFmtId="0" fontId="5" fillId="0" borderId="38" xfId="22" applyFont="1" applyBorder="1" applyAlignment="1">
      <alignment horizontal="left"/>
      <protection/>
    </xf>
    <xf numFmtId="0" fontId="5" fillId="0" borderId="41" xfId="22" applyFont="1" applyBorder="1" applyAlignment="1">
      <alignment horizontal="left"/>
      <protection/>
    </xf>
    <xf numFmtId="0" fontId="5" fillId="0" borderId="62" xfId="22" applyFont="1" applyBorder="1" applyAlignment="1">
      <alignment horizontal="left"/>
      <protection/>
    </xf>
    <xf numFmtId="0" fontId="5" fillId="0" borderId="48" xfId="22" applyFont="1" applyBorder="1" applyAlignment="1">
      <alignment horizontal="left"/>
      <protection/>
    </xf>
    <xf numFmtId="0" fontId="5" fillId="0" borderId="63" xfId="22" applyFont="1" applyBorder="1" applyAlignment="1">
      <alignment horizontal="left"/>
      <protection/>
    </xf>
    <xf numFmtId="0" fontId="5" fillId="0" borderId="64" xfId="22" applyFont="1" applyBorder="1" applyAlignment="1">
      <alignment horizontal="left"/>
      <protection/>
    </xf>
    <xf numFmtId="0" fontId="5" fillId="0" borderId="55" xfId="22" applyFont="1" applyBorder="1" applyAlignment="1">
      <alignment horizontal="left"/>
      <protection/>
    </xf>
    <xf numFmtId="0" fontId="5" fillId="0" borderId="65" xfId="22" applyFont="1" applyBorder="1" applyAlignment="1">
      <alignment horizontal="left"/>
      <protection/>
    </xf>
    <xf numFmtId="0" fontId="5" fillId="2" borderId="56" xfId="22" applyFont="1" applyFill="1" applyBorder="1" applyAlignment="1">
      <alignment horizontal="center" vertical="center" wrapText="1"/>
      <protection/>
    </xf>
    <xf numFmtId="0" fontId="4" fillId="0" borderId="3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8" fillId="0" borderId="13" xfId="22" applyFont="1" applyBorder="1" applyAlignment="1">
      <alignment horizontal="left"/>
      <protection/>
    </xf>
    <xf numFmtId="0" fontId="8" fillId="0" borderId="38" xfId="22" applyFont="1" applyBorder="1" applyAlignment="1">
      <alignment horizontal="left"/>
      <protection/>
    </xf>
    <xf numFmtId="0" fontId="8" fillId="0" borderId="66" xfId="22" applyFont="1" applyBorder="1" applyAlignment="1">
      <alignment horizontal="left"/>
      <protection/>
    </xf>
    <xf numFmtId="0" fontId="8" fillId="0" borderId="62" xfId="22" applyFont="1" applyBorder="1" applyAlignment="1">
      <alignment horizontal="left"/>
      <protection/>
    </xf>
    <xf numFmtId="0" fontId="8" fillId="0" borderId="48" xfId="22" applyFont="1" applyBorder="1" applyAlignment="1">
      <alignment horizontal="left"/>
      <protection/>
    </xf>
    <xf numFmtId="0" fontId="8" fillId="0" borderId="67" xfId="22" applyFont="1" applyBorder="1" applyAlignment="1">
      <alignment horizontal="left"/>
      <protection/>
    </xf>
    <xf numFmtId="0" fontId="8" fillId="0" borderId="64" xfId="22" applyFont="1" applyBorder="1" applyAlignment="1">
      <alignment horizontal="left"/>
      <protection/>
    </xf>
    <xf numFmtId="0" fontId="8" fillId="0" borderId="55" xfId="22" applyFont="1" applyBorder="1" applyAlignment="1">
      <alignment horizontal="left"/>
      <protection/>
    </xf>
    <xf numFmtId="0" fontId="8" fillId="0" borderId="68" xfId="22" applyFont="1" applyBorder="1" applyAlignment="1">
      <alignment horizontal="left"/>
      <protection/>
    </xf>
    <xf numFmtId="0" fontId="4" fillId="0" borderId="16" xfId="22" applyFont="1" applyBorder="1" applyAlignment="1">
      <alignment horizontal="left"/>
      <protection/>
    </xf>
    <xf numFmtId="0" fontId="4" fillId="0" borderId="5" xfId="22" applyFont="1" applyBorder="1" applyAlignment="1">
      <alignment horizontal="left"/>
      <protection/>
    </xf>
    <xf numFmtId="0" fontId="8" fillId="2" borderId="56" xfId="22" applyFont="1" applyFill="1" applyBorder="1" applyAlignment="1">
      <alignment horizontal="center" vertical="center"/>
      <protection/>
    </xf>
    <xf numFmtId="0" fontId="10" fillId="0" borderId="34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4" fillId="0" borderId="21" xfId="22" applyFont="1" applyBorder="1" applyAlignment="1">
      <alignment horizontal="left"/>
      <protection/>
    </xf>
    <xf numFmtId="0" fontId="4" fillId="0" borderId="20" xfId="22" applyFont="1" applyBorder="1" applyAlignment="1">
      <alignment horizontal="left"/>
      <protection/>
    </xf>
    <xf numFmtId="0" fontId="4" fillId="0" borderId="3" xfId="22" applyFont="1" applyBorder="1" applyAlignment="1">
      <alignment horizontal="left"/>
      <protection/>
    </xf>
    <xf numFmtId="0" fontId="5" fillId="2" borderId="18" xfId="22" applyFont="1" applyFill="1" applyBorder="1" applyAlignment="1">
      <alignment horizontal="left"/>
      <protection/>
    </xf>
    <xf numFmtId="0" fontId="4" fillId="0" borderId="1" xfId="22" applyFont="1" applyBorder="1" applyAlignment="1">
      <alignment horizontal="left"/>
      <protection/>
    </xf>
    <xf numFmtId="0" fontId="4" fillId="0" borderId="25" xfId="22" applyFont="1" applyBorder="1" applyAlignment="1">
      <alignment horizontal="left"/>
      <protection/>
    </xf>
    <xf numFmtId="0" fontId="5" fillId="2" borderId="60" xfId="22" applyFont="1" applyFill="1" applyBorder="1" applyAlignment="1">
      <alignment horizontal="left"/>
      <protection/>
    </xf>
    <xf numFmtId="0" fontId="5" fillId="2" borderId="45" xfId="22" applyFont="1" applyFill="1" applyBorder="1" applyAlignment="1">
      <alignment horizontal="left"/>
      <protection/>
    </xf>
    <xf numFmtId="0" fontId="5" fillId="2" borderId="61" xfId="22" applyFont="1" applyFill="1" applyBorder="1" applyAlignment="1">
      <alignment horizontal="left"/>
      <protection/>
    </xf>
    <xf numFmtId="0" fontId="5" fillId="2" borderId="56" xfId="22" applyFont="1" applyFill="1" applyBorder="1" applyAlignment="1">
      <alignment horizontal="center" vertical="center"/>
      <protection/>
    </xf>
    <xf numFmtId="0" fontId="5" fillId="2" borderId="69" xfId="22" applyFont="1" applyFill="1" applyBorder="1" applyAlignment="1">
      <alignment horizontal="center" vertical="center"/>
      <protection/>
    </xf>
    <xf numFmtId="0" fontId="5" fillId="2" borderId="58" xfId="22" applyFont="1" applyFill="1" applyBorder="1" applyAlignment="1">
      <alignment horizontal="center" vertical="center"/>
      <protection/>
    </xf>
    <xf numFmtId="0" fontId="5" fillId="2" borderId="70" xfId="22" applyFont="1" applyFill="1" applyBorder="1" applyAlignment="1">
      <alignment horizontal="center" vertical="center"/>
      <protection/>
    </xf>
    <xf numFmtId="0" fontId="5" fillId="2" borderId="10" xfId="22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0" xfId="22" applyFont="1" applyBorder="1" applyAlignment="1">
      <alignment horizontal="left"/>
      <protection/>
    </xf>
    <xf numFmtId="0" fontId="5" fillId="0" borderId="61" xfId="22" applyFont="1" applyBorder="1" applyAlignment="1">
      <alignment horizontal="left"/>
      <protection/>
    </xf>
    <xf numFmtId="0" fontId="5" fillId="0" borderId="17" xfId="22" applyFont="1" applyBorder="1" applyAlignment="1">
      <alignment horizontal="left"/>
      <protection/>
    </xf>
    <xf numFmtId="0" fontId="5" fillId="0" borderId="18" xfId="22" applyFont="1" applyBorder="1" applyAlignment="1">
      <alignment horizontal="left"/>
      <protection/>
    </xf>
    <xf numFmtId="0" fontId="5" fillId="0" borderId="19" xfId="22" applyFont="1" applyBorder="1" applyAlignment="1">
      <alignment horizontal="left"/>
      <protection/>
    </xf>
    <xf numFmtId="0" fontId="6" fillId="0" borderId="13" xfId="22" applyFont="1" applyBorder="1" applyAlignment="1">
      <alignment horizontal="left" vertical="center" wrapText="1"/>
      <protection/>
    </xf>
    <xf numFmtId="0" fontId="6" fillId="0" borderId="66" xfId="22" applyFont="1" applyBorder="1" applyAlignment="1">
      <alignment horizontal="left" vertical="center" wrapText="1"/>
      <protection/>
    </xf>
    <xf numFmtId="0" fontId="6" fillId="0" borderId="62" xfId="22" applyFont="1" applyBorder="1" applyAlignment="1">
      <alignment horizontal="left" vertical="center" wrapText="1"/>
      <protection/>
    </xf>
    <xf numFmtId="0" fontId="6" fillId="0" borderId="67" xfId="22" applyFont="1" applyBorder="1" applyAlignment="1">
      <alignment horizontal="left" vertical="center" wrapText="1"/>
      <protection/>
    </xf>
    <xf numFmtId="0" fontId="5" fillId="2" borderId="60" xfId="22" applyFont="1" applyFill="1" applyBorder="1" applyAlignment="1">
      <alignment horizontal="left" vertical="center"/>
      <protection/>
    </xf>
    <xf numFmtId="0" fontId="5" fillId="2" borderId="61" xfId="22" applyFont="1" applyFill="1" applyBorder="1" applyAlignment="1">
      <alignment horizontal="left" vertical="center"/>
      <protection/>
    </xf>
    <xf numFmtId="0" fontId="6" fillId="0" borderId="71" xfId="22" applyFont="1" applyBorder="1" applyAlignment="1">
      <alignment horizontal="left" vertical="center" wrapText="1"/>
      <protection/>
    </xf>
    <xf numFmtId="0" fontId="6" fillId="0" borderId="72" xfId="22" applyFont="1" applyBorder="1" applyAlignment="1">
      <alignment horizontal="left" vertical="center" wrapText="1"/>
      <protection/>
    </xf>
    <xf numFmtId="0" fontId="6" fillId="0" borderId="13" xfId="22" applyFont="1" applyFill="1" applyBorder="1" applyAlignment="1">
      <alignment horizontal="left" vertical="center" wrapText="1"/>
      <protection/>
    </xf>
    <xf numFmtId="0" fontId="6" fillId="0" borderId="66" xfId="22" applyFont="1" applyFill="1" applyBorder="1" applyAlignment="1">
      <alignment horizontal="left" vertical="center" wrapText="1"/>
      <protection/>
    </xf>
    <xf numFmtId="0" fontId="8" fillId="2" borderId="57" xfId="22" applyFont="1" applyFill="1" applyBorder="1" applyAlignment="1">
      <alignment horizontal="center" vertical="center" wrapText="1"/>
      <protection/>
    </xf>
    <xf numFmtId="0" fontId="8" fillId="2" borderId="59" xfId="22" applyFont="1" applyFill="1" applyBorder="1" applyAlignment="1">
      <alignment horizontal="center" vertical="center" wrapText="1"/>
      <protection/>
    </xf>
    <xf numFmtId="0" fontId="8" fillId="2" borderId="35" xfId="22" applyFont="1" applyFill="1" applyBorder="1" applyAlignment="1">
      <alignment horizontal="center" vertical="center" wrapText="1"/>
      <protection/>
    </xf>
    <xf numFmtId="0" fontId="8" fillId="2" borderId="24" xfId="22" applyFont="1" applyFill="1" applyBorder="1" applyAlignment="1">
      <alignment horizontal="center" vertical="center" wrapText="1"/>
      <protection/>
    </xf>
    <xf numFmtId="0" fontId="6" fillId="0" borderId="64" xfId="22" applyFont="1" applyBorder="1" applyAlignment="1">
      <alignment horizontal="left" vertical="center" wrapText="1"/>
      <protection/>
    </xf>
    <xf numFmtId="0" fontId="6" fillId="0" borderId="68" xfId="22" applyFont="1" applyBorder="1" applyAlignment="1">
      <alignment horizontal="left" vertical="center" wrapText="1"/>
      <protection/>
    </xf>
    <xf numFmtId="0" fontId="8" fillId="2" borderId="56" xfId="22" applyFont="1" applyFill="1" applyBorder="1" applyAlignment="1">
      <alignment horizontal="center" vertical="center" wrapText="1"/>
      <protection/>
    </xf>
    <xf numFmtId="0" fontId="8" fillId="2" borderId="69" xfId="22" applyFont="1" applyFill="1" applyBorder="1" applyAlignment="1">
      <alignment horizontal="center" vertical="center" wrapText="1"/>
      <protection/>
    </xf>
    <xf numFmtId="0" fontId="8" fillId="2" borderId="58" xfId="22" applyFont="1" applyFill="1" applyBorder="1" applyAlignment="1">
      <alignment horizontal="center" vertical="center" wrapText="1"/>
      <protection/>
    </xf>
    <xf numFmtId="0" fontId="8" fillId="2" borderId="70" xfId="22" applyFont="1" applyFill="1" applyBorder="1" applyAlignment="1">
      <alignment horizontal="center" vertical="center" wrapText="1"/>
      <protection/>
    </xf>
    <xf numFmtId="0" fontId="8" fillId="2" borderId="73" xfId="22" applyFont="1" applyFill="1" applyBorder="1" applyAlignment="1">
      <alignment horizontal="center" vertical="center"/>
      <protection/>
    </xf>
    <xf numFmtId="0" fontId="6" fillId="0" borderId="33" xfId="22" applyFont="1" applyBorder="1" applyAlignment="1">
      <alignment horizontal="center" vertical="center"/>
      <protection/>
    </xf>
    <xf numFmtId="0" fontId="8" fillId="2" borderId="74" xfId="22" applyFont="1" applyFill="1" applyBorder="1" applyAlignment="1">
      <alignment horizontal="center" vertical="center" wrapText="1"/>
      <protection/>
    </xf>
    <xf numFmtId="0" fontId="8" fillId="2" borderId="75" xfId="22" applyFont="1" applyFill="1" applyBorder="1" applyAlignment="1">
      <alignment horizontal="center" vertical="center" wrapText="1"/>
      <protection/>
    </xf>
    <xf numFmtId="3" fontId="8" fillId="2" borderId="10" xfId="23" applyFont="1" applyFill="1" applyBorder="1" applyAlignment="1">
      <alignment horizontal="left" vertical="center" wrapText="1"/>
      <protection/>
    </xf>
    <xf numFmtId="0" fontId="5" fillId="2" borderId="11" xfId="0" applyFont="1" applyFill="1" applyBorder="1" applyAlignment="1">
      <alignment/>
    </xf>
    <xf numFmtId="3" fontId="6" fillId="0" borderId="21" xfId="23" applyFont="1" applyFill="1" applyBorder="1" applyAlignment="1">
      <alignment horizontal="left" vertical="center" wrapText="1"/>
      <protection/>
    </xf>
    <xf numFmtId="0" fontId="4" fillId="0" borderId="25" xfId="0" applyFont="1" applyBorder="1" applyAlignment="1">
      <alignment vertical="center"/>
    </xf>
    <xf numFmtId="3" fontId="8" fillId="2" borderId="58" xfId="23" applyFont="1" applyFill="1" applyBorder="1" applyAlignment="1">
      <alignment horizontal="left" vertical="center" wrapText="1"/>
      <protection/>
    </xf>
    <xf numFmtId="0" fontId="5" fillId="2" borderId="59" xfId="0" applyFont="1" applyFill="1" applyBorder="1" applyAlignment="1">
      <alignment horizontal="left"/>
    </xf>
    <xf numFmtId="3" fontId="6" fillId="0" borderId="76" xfId="23" applyFont="1" applyFill="1" applyBorder="1" applyAlignment="1">
      <alignment horizontal="left" vertical="center" wrapText="1"/>
      <protection/>
    </xf>
    <xf numFmtId="0" fontId="4" fillId="0" borderId="7" xfId="0" applyFont="1" applyBorder="1" applyAlignment="1">
      <alignment vertical="center"/>
    </xf>
    <xf numFmtId="3" fontId="6" fillId="2" borderId="17" xfId="23" applyFont="1" applyFill="1" applyBorder="1" applyAlignment="1">
      <alignment horizontal="left" vertical="center" wrapText="1"/>
      <protection/>
    </xf>
    <xf numFmtId="0" fontId="4" fillId="2" borderId="18" xfId="0" applyFont="1" applyFill="1" applyBorder="1" applyAlignment="1">
      <alignment vertical="center"/>
    </xf>
    <xf numFmtId="3" fontId="8" fillId="2" borderId="60" xfId="23" applyFont="1" applyFill="1" applyBorder="1" applyAlignment="1">
      <alignment horizontal="left" vertical="center" wrapText="1"/>
      <protection/>
    </xf>
    <xf numFmtId="0" fontId="4" fillId="0" borderId="44" xfId="0" applyFont="1" applyBorder="1" applyAlignment="1">
      <alignment/>
    </xf>
    <xf numFmtId="3" fontId="8" fillId="2" borderId="17" xfId="22" applyNumberFormat="1" applyFont="1" applyFill="1" applyBorder="1" applyAlignment="1">
      <alignment horizontal="left" vertical="center" wrapText="1"/>
      <protection/>
    </xf>
    <xf numFmtId="0" fontId="4" fillId="0" borderId="3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5" xfId="0" applyFont="1" applyBorder="1" applyAlignment="1">
      <alignment/>
    </xf>
    <xf numFmtId="3" fontId="6" fillId="0" borderId="13" xfId="23" applyFont="1" applyFill="1" applyBorder="1" applyAlignment="1">
      <alignment horizontal="left" vertical="center" wrapText="1"/>
      <protection/>
    </xf>
    <xf numFmtId="3" fontId="6" fillId="0" borderId="41" xfId="23" applyFont="1" applyFill="1" applyBorder="1" applyAlignment="1">
      <alignment horizontal="left" vertical="center" wrapText="1"/>
      <protection/>
    </xf>
    <xf numFmtId="3" fontId="6" fillId="0" borderId="62" xfId="23" applyFont="1" applyFill="1" applyBorder="1" applyAlignment="1">
      <alignment horizontal="left" vertical="center" wrapText="1"/>
      <protection/>
    </xf>
    <xf numFmtId="3" fontId="6" fillId="0" borderId="63" xfId="23" applyFont="1" applyFill="1" applyBorder="1" applyAlignment="1">
      <alignment horizontal="left" vertical="center" wrapText="1"/>
      <protection/>
    </xf>
    <xf numFmtId="0" fontId="4" fillId="0" borderId="29" xfId="0" applyFont="1" applyBorder="1" applyAlignment="1">
      <alignment/>
    </xf>
    <xf numFmtId="3" fontId="6" fillId="0" borderId="22" xfId="23" applyFont="1" applyFill="1" applyBorder="1" applyAlignment="1">
      <alignment horizontal="left" vertical="center" wrapText="1"/>
      <protection/>
    </xf>
    <xf numFmtId="0" fontId="4" fillId="0" borderId="51" xfId="0" applyFont="1" applyBorder="1" applyAlignment="1">
      <alignment/>
    </xf>
    <xf numFmtId="0" fontId="8" fillId="2" borderId="60" xfId="0" applyFont="1" applyFill="1" applyBorder="1" applyAlignment="1">
      <alignment vertical="center"/>
    </xf>
    <xf numFmtId="0" fontId="4" fillId="2" borderId="44" xfId="0" applyFont="1" applyFill="1" applyBorder="1" applyAlignment="1">
      <alignment vertical="center"/>
    </xf>
    <xf numFmtId="0" fontId="8" fillId="2" borderId="60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0" borderId="7" xfId="0" applyFont="1" applyBorder="1" applyAlignment="1">
      <alignment/>
    </xf>
    <xf numFmtId="3" fontId="6" fillId="0" borderId="64" xfId="23" applyFont="1" applyFill="1" applyBorder="1" applyAlignment="1">
      <alignment horizontal="left" vertical="center" wrapText="1"/>
      <protection/>
    </xf>
    <xf numFmtId="3" fontId="6" fillId="0" borderId="65" xfId="23" applyFont="1" applyFill="1" applyBorder="1" applyAlignment="1">
      <alignment horizontal="left" vertical="center" wrapText="1"/>
      <protection/>
    </xf>
    <xf numFmtId="3" fontId="8" fillId="2" borderId="11" xfId="22" applyNumberFormat="1" applyFont="1" applyFill="1" applyBorder="1" applyAlignment="1">
      <alignment horizontal="center" vertical="center" wrapText="1"/>
      <protection/>
    </xf>
    <xf numFmtId="0" fontId="6" fillId="0" borderId="26" xfId="22" applyFont="1" applyBorder="1" applyAlignment="1">
      <alignment horizontal="center" vertical="center" wrapText="1"/>
      <protection/>
    </xf>
    <xf numFmtId="0" fontId="4" fillId="0" borderId="26" xfId="0" applyFont="1" applyBorder="1" applyAlignment="1">
      <alignment horizontal="center" vertical="center" wrapText="1"/>
    </xf>
    <xf numFmtId="0" fontId="8" fillId="2" borderId="26" xfId="22" applyFont="1" applyFill="1" applyBorder="1" applyAlignment="1">
      <alignment horizontal="center" vertical="center" wrapText="1"/>
      <protection/>
    </xf>
    <xf numFmtId="3" fontId="8" fillId="2" borderId="12" xfId="22" applyNumberFormat="1" applyFont="1" applyFill="1" applyBorder="1" applyAlignment="1">
      <alignment horizontal="center" vertical="center" wrapText="1"/>
      <protection/>
    </xf>
    <xf numFmtId="0" fontId="8" fillId="2" borderId="49" xfId="22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9" fillId="0" borderId="16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11" fillId="2" borderId="17" xfId="0" applyFont="1" applyFill="1" applyBorder="1" applyAlignment="1" applyProtection="1">
      <alignment horizontal="left" vertical="center" wrapText="1"/>
      <protection locked="0"/>
    </xf>
    <xf numFmtId="0" fontId="11" fillId="2" borderId="19" xfId="0" applyFont="1" applyFill="1" applyBorder="1" applyAlignment="1" applyProtection="1">
      <alignment horizontal="left" vertical="center" wrapText="1"/>
      <protection locked="0"/>
    </xf>
    <xf numFmtId="0" fontId="11" fillId="2" borderId="22" xfId="0" applyFont="1" applyFill="1" applyBorder="1" applyAlignment="1" applyProtection="1">
      <alignment horizontal="left" vertical="center" wrapText="1"/>
      <protection locked="0"/>
    </xf>
    <xf numFmtId="0" fontId="11" fillId="2" borderId="24" xfId="0" applyFont="1" applyFill="1" applyBorder="1" applyAlignment="1" applyProtection="1">
      <alignment horizontal="left" vertical="center" wrapText="1"/>
      <protection locked="0"/>
    </xf>
    <xf numFmtId="3" fontId="8" fillId="2" borderId="10" xfId="22" applyNumberFormat="1" applyFont="1" applyFill="1" applyBorder="1" applyAlignment="1">
      <alignment horizontal="left" vertical="center" wrapText="1"/>
      <protection/>
    </xf>
    <xf numFmtId="0" fontId="4" fillId="0" borderId="11" xfId="0" applyFont="1" applyBorder="1" applyAlignment="1">
      <alignment/>
    </xf>
    <xf numFmtId="0" fontId="8" fillId="2" borderId="77" xfId="22" applyFont="1" applyFill="1" applyBorder="1" applyAlignment="1">
      <alignment horizontal="left" vertical="center" wrapText="1"/>
      <protection/>
    </xf>
    <xf numFmtId="0" fontId="4" fillId="0" borderId="26" xfId="0" applyFont="1" applyBorder="1" applyAlignment="1">
      <alignment/>
    </xf>
    <xf numFmtId="0" fontId="10" fillId="0" borderId="15" xfId="0" applyFont="1" applyFill="1" applyBorder="1" applyAlignment="1" applyProtection="1">
      <alignment horizontal="left" vertical="center" wrapText="1" indent="1"/>
      <protection locked="0"/>
    </xf>
    <xf numFmtId="0" fontId="10" fillId="0" borderId="14" xfId="0" applyFont="1" applyFill="1" applyBorder="1" applyAlignment="1" applyProtection="1">
      <alignment horizontal="left" vertical="center" wrapText="1" indent="1"/>
      <protection locked="0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 indent="1"/>
      <protection locked="0"/>
    </xf>
    <xf numFmtId="0" fontId="4" fillId="0" borderId="14" xfId="0" applyFont="1" applyFill="1" applyBorder="1" applyAlignment="1" applyProtection="1">
      <alignment horizontal="left" vertical="center" wrapText="1" indent="1"/>
      <protection locked="0"/>
    </xf>
    <xf numFmtId="0" fontId="4" fillId="0" borderId="15" xfId="0" applyFont="1" applyFill="1" applyBorder="1" applyAlignment="1" applyProtection="1">
      <alignment horizontal="right" vertical="center" wrapText="1" indent="1"/>
      <protection locked="0"/>
    </xf>
    <xf numFmtId="0" fontId="9" fillId="0" borderId="13" xfId="0" applyFont="1" applyFill="1" applyBorder="1" applyAlignment="1" applyProtection="1">
      <alignment horizontal="left" vertical="center" wrapText="1"/>
      <protection locked="0"/>
    </xf>
    <xf numFmtId="0" fontId="9" fillId="0" borderId="66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 indent="1"/>
      <protection locked="0"/>
    </xf>
    <xf numFmtId="0" fontId="4" fillId="0" borderId="66" xfId="0" applyFont="1" applyFill="1" applyBorder="1" applyAlignment="1" applyProtection="1">
      <alignment horizontal="left" vertical="center" wrapText="1" indent="1"/>
      <protection locked="0"/>
    </xf>
    <xf numFmtId="0" fontId="4" fillId="0" borderId="16" xfId="0" applyFont="1" applyBorder="1" applyAlignment="1" applyProtection="1">
      <alignment horizontal="right" vertical="center"/>
      <protection locked="0"/>
    </xf>
    <xf numFmtId="0" fontId="4" fillId="0" borderId="21" xfId="0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left" vertical="center" indent="1"/>
      <protection locked="0"/>
    </xf>
    <xf numFmtId="0" fontId="4" fillId="0" borderId="14" xfId="0" applyFont="1" applyBorder="1" applyAlignment="1" applyProtection="1">
      <alignment horizontal="left" vertical="center" indent="1"/>
      <protection locked="0"/>
    </xf>
    <xf numFmtId="0" fontId="4" fillId="0" borderId="15" xfId="0" applyFont="1" applyFill="1" applyBorder="1" applyAlignment="1" applyProtection="1">
      <alignment horizontal="right" vertical="center" wrapText="1"/>
      <protection locked="0"/>
    </xf>
    <xf numFmtId="0" fontId="4" fillId="0" borderId="15" xfId="0" applyFont="1" applyBorder="1" applyAlignment="1" applyProtection="1">
      <alignment horizontal="right" vertical="center" wrapText="1"/>
      <protection locked="0"/>
    </xf>
    <xf numFmtId="0" fontId="4" fillId="0" borderId="16" xfId="0" applyFont="1" applyFill="1" applyBorder="1" applyAlignment="1" applyProtection="1">
      <alignment horizontal="right" vertical="center" wrapText="1" indent="1"/>
      <protection locked="0"/>
    </xf>
    <xf numFmtId="0" fontId="4" fillId="0" borderId="76" xfId="0" applyFont="1" applyFill="1" applyBorder="1" applyAlignment="1" applyProtection="1">
      <alignment horizontal="right" vertical="center" wrapText="1" indent="1"/>
      <protection locked="0"/>
    </xf>
    <xf numFmtId="0" fontId="4" fillId="0" borderId="21" xfId="0" applyFont="1" applyFill="1" applyBorder="1" applyAlignment="1" applyProtection="1">
      <alignment horizontal="right" vertical="center" wrapText="1" indent="1"/>
      <protection locked="0"/>
    </xf>
    <xf numFmtId="0" fontId="6" fillId="0" borderId="15" xfId="0" applyFont="1" applyFill="1" applyBorder="1" applyAlignment="1" applyProtection="1">
      <alignment horizontal="left" vertical="center" wrapText="1" indent="1"/>
      <protection locked="0"/>
    </xf>
    <xf numFmtId="0" fontId="4" fillId="0" borderId="14" xfId="0" applyFont="1" applyBorder="1" applyAlignment="1" applyProtection="1">
      <alignment horizontal="left" indent="1"/>
      <protection locked="0"/>
    </xf>
    <xf numFmtId="0" fontId="8" fillId="0" borderId="15" xfId="0" applyFont="1" applyFill="1" applyBorder="1" applyAlignment="1" applyProtection="1">
      <alignment horizontal="left" vertical="center" wrapText="1"/>
      <protection locked="0"/>
    </xf>
    <xf numFmtId="0" fontId="8" fillId="0" borderId="14" xfId="0" applyFont="1" applyFill="1" applyBorder="1" applyAlignment="1" applyProtection="1">
      <alignment horizontal="left" vertical="center" wrapText="1"/>
      <protection locked="0"/>
    </xf>
    <xf numFmtId="0" fontId="8" fillId="0" borderId="15" xfId="0" applyFont="1" applyFill="1" applyBorder="1" applyAlignment="1" applyProtection="1">
      <alignment horizontal="left" vertical="center" wrapText="1"/>
      <protection locked="0"/>
    </xf>
    <xf numFmtId="0" fontId="8" fillId="0" borderId="14" xfId="0" applyFont="1" applyFill="1" applyBorder="1" applyAlignment="1" applyProtection="1">
      <alignment horizontal="left" vertical="center" wrapText="1"/>
      <protection locked="0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66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indent="1"/>
      <protection locked="0"/>
    </xf>
    <xf numFmtId="0" fontId="4" fillId="0" borderId="15" xfId="0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left" indent="1"/>
      <protection locked="0"/>
    </xf>
    <xf numFmtId="0" fontId="4" fillId="0" borderId="15" xfId="0" applyFont="1" applyBorder="1" applyAlignment="1" applyProtection="1">
      <alignment horizontal="left" vertical="center" wrapText="1" indent="1"/>
      <protection locked="0"/>
    </xf>
    <xf numFmtId="0" fontId="4" fillId="0" borderId="14" xfId="0" applyFont="1" applyBorder="1" applyAlignment="1" applyProtection="1">
      <alignment horizontal="left" vertical="center" wrapText="1" indent="1"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 horizontal="left" indent="1"/>
      <protection locked="0"/>
    </xf>
    <xf numFmtId="0" fontId="4" fillId="0" borderId="5" xfId="0" applyFont="1" applyBorder="1" applyAlignment="1" applyProtection="1">
      <alignment horizontal="left" indent="1"/>
      <protection locked="0"/>
    </xf>
    <xf numFmtId="0" fontId="7" fillId="2" borderId="60" xfId="0" applyFont="1" applyFill="1" applyBorder="1" applyAlignment="1" applyProtection="1">
      <alignment horizontal="left"/>
      <protection locked="0"/>
    </xf>
    <xf numFmtId="0" fontId="7" fillId="2" borderId="61" xfId="0" applyFont="1" applyFill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8" fillId="2" borderId="56" xfId="21" applyFont="1" applyFill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70" xfId="0" applyFont="1" applyBorder="1" applyAlignment="1" applyProtection="1">
      <alignment horizontal="center" vertical="center"/>
      <protection locked="0"/>
    </xf>
    <xf numFmtId="0" fontId="8" fillId="2" borderId="64" xfId="20" applyFont="1" applyFill="1" applyBorder="1" applyAlignment="1" applyProtection="1">
      <alignment horizontal="center" vertical="center" wrapText="1"/>
      <protection locked="0"/>
    </xf>
    <xf numFmtId="0" fontId="6" fillId="2" borderId="55" xfId="20" applyFont="1" applyFill="1" applyBorder="1" applyAlignment="1" applyProtection="1">
      <alignment horizontal="center" vertical="center" wrapText="1"/>
      <protection locked="0"/>
    </xf>
    <xf numFmtId="0" fontId="6" fillId="2" borderId="68" xfId="2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3" fontId="5" fillId="2" borderId="15" xfId="0" applyNumberFormat="1" applyFont="1" applyFill="1" applyBorder="1" applyAlignment="1" applyProtection="1" quotePrefix="1">
      <alignment horizontal="center" vertical="center"/>
      <protection locked="0"/>
    </xf>
    <xf numFmtId="3" fontId="5" fillId="2" borderId="16" xfId="0" applyNumberFormat="1" applyFont="1" applyFill="1" applyBorder="1" applyAlignment="1" applyProtection="1">
      <alignment horizontal="center" vertical="center"/>
      <protection locked="0"/>
    </xf>
    <xf numFmtId="10" fontId="5" fillId="2" borderId="14" xfId="0" applyNumberFormat="1" applyFont="1" applyFill="1" applyBorder="1" applyAlignment="1" applyProtection="1">
      <alignment horizontal="center" vertical="center"/>
      <protection locked="0"/>
    </xf>
    <xf numFmtId="10" fontId="5" fillId="2" borderId="5" xfId="0" applyNumberFormat="1" applyFont="1" applyFill="1" applyBorder="1" applyAlignment="1" applyProtection="1">
      <alignment horizontal="center" vertical="center"/>
      <protection locked="0"/>
    </xf>
  </cellXfs>
  <cellStyles count="12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finanční plán JI" xfId="20"/>
    <cellStyle name="normální_finanční plánPE" xfId="21"/>
    <cellStyle name="normální_FP_návrh_28.05_09" xfId="22"/>
    <cellStyle name="nový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0"/>
  <sheetViews>
    <sheetView showGridLines="0" tabSelected="1" workbookViewId="0" topLeftCell="A1">
      <selection activeCell="I1" sqref="I1"/>
    </sheetView>
  </sheetViews>
  <sheetFormatPr defaultColWidth="9.140625" defaultRowHeight="12.75"/>
  <cols>
    <col min="1" max="1" width="17.140625" style="81" customWidth="1"/>
    <col min="2" max="2" width="37.00390625" style="81" bestFit="1" customWidth="1"/>
    <col min="3" max="3" width="10.28125" style="81" customWidth="1"/>
    <col min="4" max="4" width="11.421875" style="81" customWidth="1"/>
    <col min="5" max="5" width="9.57421875" style="81" customWidth="1"/>
    <col min="6" max="6" width="10.57421875" style="81" customWidth="1"/>
    <col min="7" max="7" width="11.8515625" style="81" customWidth="1"/>
    <col min="8" max="8" width="11.421875" style="81" customWidth="1"/>
    <col min="9" max="9" width="10.8515625" style="81" customWidth="1"/>
    <col min="10" max="16384" width="9.140625" style="81" customWidth="1"/>
  </cols>
  <sheetData>
    <row r="1" spans="1:9" ht="15.75">
      <c r="A1" s="121" t="s">
        <v>155</v>
      </c>
      <c r="I1" s="122" t="s">
        <v>248</v>
      </c>
    </row>
    <row r="2" ht="12.75">
      <c r="I2" s="122" t="s">
        <v>154</v>
      </c>
    </row>
    <row r="3" spans="1:10" ht="15.75">
      <c r="A3" s="1" t="s">
        <v>163</v>
      </c>
      <c r="B3" s="127"/>
      <c r="C3" s="127"/>
      <c r="D3" s="127"/>
      <c r="E3" s="127"/>
      <c r="F3" s="127"/>
      <c r="G3" s="127"/>
      <c r="H3" s="128"/>
      <c r="I3" s="128"/>
      <c r="J3" s="129"/>
    </row>
    <row r="4" spans="1:10" s="134" customFormat="1" ht="3.75" customHeight="1" thickBot="1">
      <c r="A4" s="130"/>
      <c r="B4" s="131"/>
      <c r="C4" s="130"/>
      <c r="D4" s="130"/>
      <c r="E4" s="130"/>
      <c r="F4" s="130"/>
      <c r="G4" s="130"/>
      <c r="H4" s="130"/>
      <c r="I4" s="132"/>
      <c r="J4" s="133"/>
    </row>
    <row r="5" spans="1:10" ht="11.25">
      <c r="A5" s="438" t="s">
        <v>0</v>
      </c>
      <c r="B5" s="439"/>
      <c r="C5" s="444" t="s">
        <v>1</v>
      </c>
      <c r="D5" s="445"/>
      <c r="E5" s="446"/>
      <c r="F5" s="444" t="s">
        <v>2</v>
      </c>
      <c r="G5" s="445"/>
      <c r="H5" s="446"/>
      <c r="I5" s="447" t="s">
        <v>3</v>
      </c>
      <c r="J5" s="448"/>
    </row>
    <row r="6" spans="1:10" ht="11.25">
      <c r="A6" s="440"/>
      <c r="B6" s="441"/>
      <c r="C6" s="2" t="s">
        <v>4</v>
      </c>
      <c r="D6" s="3" t="s">
        <v>5</v>
      </c>
      <c r="E6" s="4" t="s">
        <v>6</v>
      </c>
      <c r="F6" s="2" t="s">
        <v>4</v>
      </c>
      <c r="G6" s="3" t="s">
        <v>5</v>
      </c>
      <c r="H6" s="5" t="s">
        <v>6</v>
      </c>
      <c r="I6" s="449" t="s">
        <v>7</v>
      </c>
      <c r="J6" s="451" t="s">
        <v>8</v>
      </c>
    </row>
    <row r="7" spans="1:10" ht="12" thickBot="1">
      <c r="A7" s="442"/>
      <c r="B7" s="443"/>
      <c r="C7" s="6" t="s">
        <v>9</v>
      </c>
      <c r="D7" s="7" t="s">
        <v>9</v>
      </c>
      <c r="E7" s="8"/>
      <c r="F7" s="6" t="s">
        <v>9</v>
      </c>
      <c r="G7" s="7" t="s">
        <v>9</v>
      </c>
      <c r="H7" s="9"/>
      <c r="I7" s="450"/>
      <c r="J7" s="452"/>
    </row>
    <row r="8" spans="1:10" ht="11.25">
      <c r="A8" s="436" t="s">
        <v>10</v>
      </c>
      <c r="B8" s="437"/>
      <c r="C8" s="10"/>
      <c r="D8" s="11"/>
      <c r="E8" s="12">
        <v>0</v>
      </c>
      <c r="F8" s="13"/>
      <c r="G8" s="14"/>
      <c r="H8" s="15">
        <v>0</v>
      </c>
      <c r="I8" s="16">
        <f>H8-E8</f>
        <v>0</v>
      </c>
      <c r="J8" s="17"/>
    </row>
    <row r="9" spans="1:10" ht="11.25">
      <c r="A9" s="432" t="s">
        <v>11</v>
      </c>
      <c r="B9" s="433"/>
      <c r="C9" s="18">
        <v>87478.47</v>
      </c>
      <c r="D9" s="19">
        <v>0</v>
      </c>
      <c r="E9" s="20">
        <v>87478.47</v>
      </c>
      <c r="F9" s="21">
        <v>92635</v>
      </c>
      <c r="G9" s="22">
        <v>0</v>
      </c>
      <c r="H9" s="23">
        <f>SUM(F9:G9)</f>
        <v>92635</v>
      </c>
      <c r="I9" s="24">
        <f>H9-E9</f>
        <v>5156.529999999999</v>
      </c>
      <c r="J9" s="25">
        <f>H9/E9</f>
        <v>1.0589462755807229</v>
      </c>
    </row>
    <row r="10" spans="1:10" ht="11.25">
      <c r="A10" s="421" t="s">
        <v>12</v>
      </c>
      <c r="B10" s="26" t="s">
        <v>13</v>
      </c>
      <c r="C10" s="27">
        <v>86588.63</v>
      </c>
      <c r="D10" s="19"/>
      <c r="E10" s="20">
        <v>86588.63</v>
      </c>
      <c r="F10" s="28">
        <v>92335</v>
      </c>
      <c r="G10" s="22"/>
      <c r="H10" s="23">
        <f aca="true" t="shared" si="0" ref="H10:H25">SUM(F10:G10)</f>
        <v>92335</v>
      </c>
      <c r="I10" s="24">
        <f aca="true" t="shared" si="1" ref="I10:I26">H10-E10</f>
        <v>5746.369999999995</v>
      </c>
      <c r="J10" s="25">
        <f>H10/E10</f>
        <v>1.066364024930294</v>
      </c>
    </row>
    <row r="11" spans="1:10" ht="11.25">
      <c r="A11" s="421"/>
      <c r="B11" s="26" t="s">
        <v>14</v>
      </c>
      <c r="C11" s="29">
        <v>172.42</v>
      </c>
      <c r="D11" s="19"/>
      <c r="E11" s="20">
        <v>172.42</v>
      </c>
      <c r="F11" s="30">
        <v>300</v>
      </c>
      <c r="G11" s="22"/>
      <c r="H11" s="23">
        <f t="shared" si="0"/>
        <v>300</v>
      </c>
      <c r="I11" s="24">
        <f t="shared" si="1"/>
        <v>127.58000000000001</v>
      </c>
      <c r="J11" s="25">
        <f>H11/E11</f>
        <v>1.739937362254959</v>
      </c>
    </row>
    <row r="12" spans="1:10" ht="11.25">
      <c r="A12" s="421"/>
      <c r="B12" s="26" t="s">
        <v>15</v>
      </c>
      <c r="C12" s="29">
        <v>0</v>
      </c>
      <c r="D12" s="19"/>
      <c r="E12" s="20">
        <v>0</v>
      </c>
      <c r="F12" s="30">
        <v>0</v>
      </c>
      <c r="G12" s="22"/>
      <c r="H12" s="23">
        <f t="shared" si="0"/>
        <v>0</v>
      </c>
      <c r="I12" s="24">
        <f t="shared" si="1"/>
        <v>0</v>
      </c>
      <c r="J12" s="25"/>
    </row>
    <row r="13" spans="1:10" ht="11.25">
      <c r="A13" s="421"/>
      <c r="B13" s="26" t="s">
        <v>16</v>
      </c>
      <c r="C13" s="29">
        <v>717.42</v>
      </c>
      <c r="D13" s="19"/>
      <c r="E13" s="20">
        <v>717.42</v>
      </c>
      <c r="F13" s="30">
        <v>600</v>
      </c>
      <c r="G13" s="22"/>
      <c r="H13" s="23">
        <f t="shared" si="0"/>
        <v>600</v>
      </c>
      <c r="I13" s="24">
        <f t="shared" si="1"/>
        <v>-117.41999999999996</v>
      </c>
      <c r="J13" s="25">
        <f>H13/E13</f>
        <v>0.8363301831563101</v>
      </c>
    </row>
    <row r="14" spans="1:10" ht="11.25">
      <c r="A14" s="434" t="s">
        <v>17</v>
      </c>
      <c r="B14" s="435"/>
      <c r="C14" s="29">
        <v>0</v>
      </c>
      <c r="D14" s="19"/>
      <c r="E14" s="20">
        <v>0</v>
      </c>
      <c r="F14" s="30">
        <v>0</v>
      </c>
      <c r="G14" s="22"/>
      <c r="H14" s="23">
        <f t="shared" si="0"/>
        <v>0</v>
      </c>
      <c r="I14" s="24">
        <f t="shared" si="1"/>
        <v>0</v>
      </c>
      <c r="J14" s="25"/>
    </row>
    <row r="15" spans="1:10" ht="11.25">
      <c r="A15" s="432" t="s">
        <v>18</v>
      </c>
      <c r="B15" s="433"/>
      <c r="C15" s="29">
        <v>0</v>
      </c>
      <c r="D15" s="19"/>
      <c r="E15" s="20">
        <v>0</v>
      </c>
      <c r="F15" s="30">
        <v>0</v>
      </c>
      <c r="G15" s="22"/>
      <c r="H15" s="23">
        <f t="shared" si="0"/>
        <v>0</v>
      </c>
      <c r="I15" s="24">
        <f t="shared" si="1"/>
        <v>0</v>
      </c>
      <c r="J15" s="25"/>
    </row>
    <row r="16" spans="1:10" ht="11.25" hidden="1">
      <c r="A16" s="421" t="s">
        <v>19</v>
      </c>
      <c r="B16" s="31" t="s">
        <v>20</v>
      </c>
      <c r="C16" s="29">
        <v>0</v>
      </c>
      <c r="D16" s="19"/>
      <c r="E16" s="20">
        <v>0</v>
      </c>
      <c r="F16" s="30">
        <v>0</v>
      </c>
      <c r="G16" s="22"/>
      <c r="H16" s="23">
        <f t="shared" si="0"/>
        <v>0</v>
      </c>
      <c r="I16" s="24">
        <f t="shared" si="1"/>
        <v>0</v>
      </c>
      <c r="J16" s="25"/>
    </row>
    <row r="17" spans="1:10" ht="11.25" hidden="1">
      <c r="A17" s="421"/>
      <c r="B17" s="31" t="s">
        <v>21</v>
      </c>
      <c r="C17" s="29">
        <v>0</v>
      </c>
      <c r="D17" s="19"/>
      <c r="E17" s="20">
        <v>0</v>
      </c>
      <c r="F17" s="30">
        <v>0</v>
      </c>
      <c r="G17" s="22"/>
      <c r="H17" s="23">
        <f t="shared" si="0"/>
        <v>0</v>
      </c>
      <c r="I17" s="24">
        <f t="shared" si="1"/>
        <v>0</v>
      </c>
      <c r="J17" s="25"/>
    </row>
    <row r="18" spans="1:10" ht="11.25">
      <c r="A18" s="434" t="s">
        <v>22</v>
      </c>
      <c r="B18" s="435"/>
      <c r="C18" s="29">
        <v>0</v>
      </c>
      <c r="D18" s="19"/>
      <c r="E18" s="20">
        <v>0</v>
      </c>
      <c r="F18" s="30">
        <v>0</v>
      </c>
      <c r="G18" s="22"/>
      <c r="H18" s="23">
        <f t="shared" si="0"/>
        <v>0</v>
      </c>
      <c r="I18" s="24">
        <f t="shared" si="1"/>
        <v>0</v>
      </c>
      <c r="J18" s="25"/>
    </row>
    <row r="19" spans="1:10" ht="11.25">
      <c r="A19" s="434" t="s">
        <v>23</v>
      </c>
      <c r="B19" s="435"/>
      <c r="C19" s="29">
        <v>0</v>
      </c>
      <c r="D19" s="19"/>
      <c r="E19" s="20">
        <v>0</v>
      </c>
      <c r="F19" s="30">
        <v>0</v>
      </c>
      <c r="G19" s="22"/>
      <c r="H19" s="23">
        <f t="shared" si="0"/>
        <v>0</v>
      </c>
      <c r="I19" s="24">
        <f t="shared" si="1"/>
        <v>0</v>
      </c>
      <c r="J19" s="25"/>
    </row>
    <row r="20" spans="1:10" ht="11.25">
      <c r="A20" s="432" t="s">
        <v>24</v>
      </c>
      <c r="B20" s="433"/>
      <c r="C20" s="29">
        <v>0</v>
      </c>
      <c r="D20" s="19"/>
      <c r="E20" s="20">
        <v>0</v>
      </c>
      <c r="F20" s="30">
        <v>0</v>
      </c>
      <c r="G20" s="22"/>
      <c r="H20" s="23">
        <f t="shared" si="0"/>
        <v>0</v>
      </c>
      <c r="I20" s="24">
        <f t="shared" si="1"/>
        <v>0</v>
      </c>
      <c r="J20" s="25"/>
    </row>
    <row r="21" spans="1:10" ht="11.25">
      <c r="A21" s="432" t="s">
        <v>25</v>
      </c>
      <c r="B21" s="433"/>
      <c r="C21" s="29">
        <v>2162.23</v>
      </c>
      <c r="D21" s="19"/>
      <c r="E21" s="20">
        <v>2162.23</v>
      </c>
      <c r="F21" s="30">
        <v>2430</v>
      </c>
      <c r="G21" s="22"/>
      <c r="H21" s="23">
        <f t="shared" si="0"/>
        <v>2430</v>
      </c>
      <c r="I21" s="24">
        <f t="shared" si="1"/>
        <v>267.77</v>
      </c>
      <c r="J21" s="25">
        <f>H21/E21</f>
        <v>1.1238397395281723</v>
      </c>
    </row>
    <row r="22" spans="1:10" ht="11.25">
      <c r="A22" s="32" t="s">
        <v>19</v>
      </c>
      <c r="B22" s="26" t="s">
        <v>26</v>
      </c>
      <c r="C22" s="29">
        <v>268</v>
      </c>
      <c r="D22" s="19"/>
      <c r="E22" s="20">
        <v>268</v>
      </c>
      <c r="F22" s="30">
        <v>50</v>
      </c>
      <c r="G22" s="22"/>
      <c r="H22" s="23">
        <f t="shared" si="0"/>
        <v>50</v>
      </c>
      <c r="I22" s="24">
        <f t="shared" si="1"/>
        <v>-218</v>
      </c>
      <c r="J22" s="25">
        <f>H22/E22</f>
        <v>0.1865671641791045</v>
      </c>
    </row>
    <row r="23" spans="1:10" ht="11.25">
      <c r="A23" s="432" t="s">
        <v>27</v>
      </c>
      <c r="B23" s="433"/>
      <c r="C23" s="29">
        <v>0</v>
      </c>
      <c r="D23" s="19"/>
      <c r="E23" s="20">
        <v>0</v>
      </c>
      <c r="F23" s="30">
        <v>66</v>
      </c>
      <c r="G23" s="22"/>
      <c r="H23" s="23">
        <f t="shared" si="0"/>
        <v>66</v>
      </c>
      <c r="I23" s="24">
        <f t="shared" si="1"/>
        <v>66</v>
      </c>
      <c r="J23" s="25"/>
    </row>
    <row r="24" spans="1:10" ht="11.25">
      <c r="A24" s="432" t="s">
        <v>28</v>
      </c>
      <c r="B24" s="433"/>
      <c r="C24" s="27">
        <v>147567.67</v>
      </c>
      <c r="D24" s="19"/>
      <c r="E24" s="20">
        <v>147567.67</v>
      </c>
      <c r="F24" s="28">
        <f>E121/1000</f>
        <v>147522</v>
      </c>
      <c r="G24" s="22"/>
      <c r="H24" s="23">
        <f t="shared" si="0"/>
        <v>147522</v>
      </c>
      <c r="I24" s="24">
        <f t="shared" si="1"/>
        <v>-45.670000000012806</v>
      </c>
      <c r="J24" s="25">
        <f>H24/E24</f>
        <v>0.9996905148668404</v>
      </c>
    </row>
    <row r="25" spans="1:10" ht="11.25">
      <c r="A25" s="422" t="s">
        <v>29</v>
      </c>
      <c r="B25" s="420"/>
      <c r="C25" s="29">
        <v>0</v>
      </c>
      <c r="D25" s="19"/>
      <c r="E25" s="20">
        <v>0</v>
      </c>
      <c r="F25" s="30">
        <v>0</v>
      </c>
      <c r="G25" s="22"/>
      <c r="H25" s="23">
        <f t="shared" si="0"/>
        <v>0</v>
      </c>
      <c r="I25" s="24">
        <f t="shared" si="1"/>
        <v>0</v>
      </c>
      <c r="J25" s="25"/>
    </row>
    <row r="26" spans="1:10" ht="12" thickBot="1">
      <c r="A26" s="426" t="s">
        <v>30</v>
      </c>
      <c r="B26" s="427"/>
      <c r="C26" s="33">
        <v>0</v>
      </c>
      <c r="D26" s="34"/>
      <c r="E26" s="35">
        <v>0</v>
      </c>
      <c r="F26" s="36">
        <v>0</v>
      </c>
      <c r="G26" s="37"/>
      <c r="H26" s="38">
        <f>SUM(F26:G26)</f>
        <v>0</v>
      </c>
      <c r="I26" s="24">
        <f t="shared" si="1"/>
        <v>0</v>
      </c>
      <c r="J26" s="39"/>
    </row>
    <row r="27" spans="1:10" ht="12" thickBot="1">
      <c r="A27" s="428" t="s">
        <v>31</v>
      </c>
      <c r="B27" s="429"/>
      <c r="C27" s="40">
        <v>237208.37</v>
      </c>
      <c r="D27" s="41">
        <v>0</v>
      </c>
      <c r="E27" s="42">
        <v>237208.37</v>
      </c>
      <c r="F27" s="43">
        <f>+F9+F21+F24+F8+F14+F15+F18+F19+F20+F23</f>
        <v>242653</v>
      </c>
      <c r="G27" s="44">
        <v>0</v>
      </c>
      <c r="H27" s="45">
        <f>SUM(F27:G27)</f>
        <v>242653</v>
      </c>
      <c r="I27" s="46">
        <f>H27-E27</f>
        <v>5444.630000000005</v>
      </c>
      <c r="J27" s="47">
        <f>+H27/E27</f>
        <v>1.0229529421748482</v>
      </c>
    </row>
    <row r="28" spans="1:10" ht="11.25">
      <c r="A28" s="430" t="s">
        <v>32</v>
      </c>
      <c r="B28" s="431"/>
      <c r="C28" s="48">
        <v>18937.4</v>
      </c>
      <c r="D28" s="49"/>
      <c r="E28" s="50">
        <v>18937.4</v>
      </c>
      <c r="F28" s="51">
        <v>18063</v>
      </c>
      <c r="G28" s="52"/>
      <c r="H28" s="53">
        <f aca="true" t="shared" si="2" ref="H28:H59">+F28</f>
        <v>18063</v>
      </c>
      <c r="I28" s="51">
        <f>H28-E28</f>
        <v>-874.4000000000015</v>
      </c>
      <c r="J28" s="54">
        <f>+H28/E28</f>
        <v>0.9538268188874924</v>
      </c>
    </row>
    <row r="29" spans="1:10" ht="11.25">
      <c r="A29" s="423" t="s">
        <v>33</v>
      </c>
      <c r="B29" s="424"/>
      <c r="C29" s="29">
        <v>4560</v>
      </c>
      <c r="D29" s="19"/>
      <c r="E29" s="55">
        <v>4560</v>
      </c>
      <c r="F29" s="30">
        <v>3890</v>
      </c>
      <c r="G29" s="22"/>
      <c r="H29" s="56">
        <f t="shared" si="2"/>
        <v>3890</v>
      </c>
      <c r="I29" s="57">
        <f>H29-E29</f>
        <v>-670</v>
      </c>
      <c r="J29" s="58">
        <f>H29/E29</f>
        <v>0.8530701754385965</v>
      </c>
    </row>
    <row r="30" spans="1:10" ht="11.25">
      <c r="A30" s="408" t="s">
        <v>19</v>
      </c>
      <c r="B30" s="26" t="s">
        <v>34</v>
      </c>
      <c r="C30" s="29">
        <v>0</v>
      </c>
      <c r="D30" s="19"/>
      <c r="E30" s="55">
        <v>0</v>
      </c>
      <c r="F30" s="30">
        <v>0</v>
      </c>
      <c r="G30" s="22"/>
      <c r="H30" s="56">
        <f t="shared" si="2"/>
        <v>0</v>
      </c>
      <c r="I30" s="57">
        <f aca="true" t="shared" si="3" ref="I30:I89">H30-E30</f>
        <v>0</v>
      </c>
      <c r="J30" s="58"/>
    </row>
    <row r="31" spans="1:10" ht="11.25">
      <c r="A31" s="408"/>
      <c r="B31" s="26" t="s">
        <v>35</v>
      </c>
      <c r="C31" s="29">
        <v>3373</v>
      </c>
      <c r="D31" s="19"/>
      <c r="E31" s="55">
        <v>3373</v>
      </c>
      <c r="F31" s="30">
        <v>2641</v>
      </c>
      <c r="G31" s="22"/>
      <c r="H31" s="56">
        <f t="shared" si="2"/>
        <v>2641</v>
      </c>
      <c r="I31" s="57">
        <f t="shared" si="3"/>
        <v>-732</v>
      </c>
      <c r="J31" s="58">
        <f aca="true" t="shared" si="4" ref="J31:J89">H31/E31</f>
        <v>0.7829825081529795</v>
      </c>
    </row>
    <row r="32" spans="1:10" ht="11.25">
      <c r="A32" s="408"/>
      <c r="B32" s="26" t="s">
        <v>36</v>
      </c>
      <c r="C32" s="29">
        <v>0</v>
      </c>
      <c r="D32" s="19"/>
      <c r="E32" s="55">
        <v>0</v>
      </c>
      <c r="F32" s="30">
        <v>0</v>
      </c>
      <c r="G32" s="22"/>
      <c r="H32" s="56">
        <f t="shared" si="2"/>
        <v>0</v>
      </c>
      <c r="I32" s="57">
        <f t="shared" si="3"/>
        <v>0</v>
      </c>
      <c r="J32" s="58"/>
    </row>
    <row r="33" spans="1:10" ht="11.25">
      <c r="A33" s="408"/>
      <c r="B33" s="26" t="s">
        <v>37</v>
      </c>
      <c r="C33" s="29">
        <v>0</v>
      </c>
      <c r="D33" s="19"/>
      <c r="E33" s="55">
        <v>0</v>
      </c>
      <c r="F33" s="30">
        <v>0</v>
      </c>
      <c r="G33" s="22"/>
      <c r="H33" s="56">
        <f t="shared" si="2"/>
        <v>0</v>
      </c>
      <c r="I33" s="57">
        <f t="shared" si="3"/>
        <v>0</v>
      </c>
      <c r="J33" s="58"/>
    </row>
    <row r="34" spans="1:10" ht="11.25">
      <c r="A34" s="423" t="s">
        <v>38</v>
      </c>
      <c r="B34" s="424"/>
      <c r="C34" s="29">
        <v>4746</v>
      </c>
      <c r="D34" s="19"/>
      <c r="E34" s="55">
        <v>4746</v>
      </c>
      <c r="F34" s="30">
        <v>4167</v>
      </c>
      <c r="G34" s="22"/>
      <c r="H34" s="56">
        <f t="shared" si="2"/>
        <v>4167</v>
      </c>
      <c r="I34" s="57">
        <f t="shared" si="3"/>
        <v>-579</v>
      </c>
      <c r="J34" s="58">
        <f t="shared" si="4"/>
        <v>0.8780025284450064</v>
      </c>
    </row>
    <row r="35" spans="1:10" ht="11.25">
      <c r="A35" s="408" t="s">
        <v>19</v>
      </c>
      <c r="B35" s="26" t="s">
        <v>39</v>
      </c>
      <c r="C35" s="29">
        <v>0</v>
      </c>
      <c r="D35" s="19"/>
      <c r="E35" s="55">
        <v>0</v>
      </c>
      <c r="F35" s="30">
        <v>0</v>
      </c>
      <c r="G35" s="22"/>
      <c r="H35" s="56">
        <f t="shared" si="2"/>
        <v>0</v>
      </c>
      <c r="I35" s="57">
        <f t="shared" si="3"/>
        <v>0</v>
      </c>
      <c r="J35" s="58"/>
    </row>
    <row r="36" spans="1:10" ht="11.25">
      <c r="A36" s="408"/>
      <c r="B36" s="26" t="s">
        <v>40</v>
      </c>
      <c r="C36" s="29">
        <v>0</v>
      </c>
      <c r="D36" s="19"/>
      <c r="E36" s="55">
        <v>0</v>
      </c>
      <c r="F36" s="30">
        <v>0</v>
      </c>
      <c r="G36" s="22"/>
      <c r="H36" s="56">
        <f t="shared" si="2"/>
        <v>0</v>
      </c>
      <c r="I36" s="57">
        <f t="shared" si="3"/>
        <v>0</v>
      </c>
      <c r="J36" s="58"/>
    </row>
    <row r="37" spans="1:10" ht="11.25">
      <c r="A37" s="408"/>
      <c r="B37" s="26" t="s">
        <v>41</v>
      </c>
      <c r="C37" s="29">
        <v>0</v>
      </c>
      <c r="D37" s="19"/>
      <c r="E37" s="55">
        <v>0</v>
      </c>
      <c r="F37" s="30">
        <v>0</v>
      </c>
      <c r="G37" s="22"/>
      <c r="H37" s="56">
        <f t="shared" si="2"/>
        <v>0</v>
      </c>
      <c r="I37" s="57">
        <f t="shared" si="3"/>
        <v>0</v>
      </c>
      <c r="J37" s="58"/>
    </row>
    <row r="38" spans="1:10" ht="11.25">
      <c r="A38" s="408"/>
      <c r="B38" s="26" t="s">
        <v>42</v>
      </c>
      <c r="C38" s="29">
        <v>807</v>
      </c>
      <c r="D38" s="19"/>
      <c r="E38" s="55">
        <v>807</v>
      </c>
      <c r="F38" s="30">
        <v>739</v>
      </c>
      <c r="G38" s="22"/>
      <c r="H38" s="56">
        <f t="shared" si="2"/>
        <v>739</v>
      </c>
      <c r="I38" s="57">
        <f t="shared" si="3"/>
        <v>-68</v>
      </c>
      <c r="J38" s="58">
        <f t="shared" si="4"/>
        <v>0.9157372986369269</v>
      </c>
    </row>
    <row r="39" spans="1:10" ht="11.25">
      <c r="A39" s="408"/>
      <c r="B39" s="26" t="s">
        <v>43</v>
      </c>
      <c r="C39" s="29">
        <v>353</v>
      </c>
      <c r="D39" s="19"/>
      <c r="E39" s="55">
        <v>353</v>
      </c>
      <c r="F39" s="30">
        <v>400</v>
      </c>
      <c r="G39" s="22"/>
      <c r="H39" s="56">
        <f t="shared" si="2"/>
        <v>400</v>
      </c>
      <c r="I39" s="57">
        <f t="shared" si="3"/>
        <v>47</v>
      </c>
      <c r="J39" s="58">
        <f t="shared" si="4"/>
        <v>1.13314447592068</v>
      </c>
    </row>
    <row r="40" spans="1:10" ht="11.25">
      <c r="A40" s="408"/>
      <c r="B40" s="26" t="s">
        <v>44</v>
      </c>
      <c r="C40" s="29">
        <v>0</v>
      </c>
      <c r="D40" s="19"/>
      <c r="E40" s="55">
        <v>0</v>
      </c>
      <c r="F40" s="30">
        <v>0</v>
      </c>
      <c r="G40" s="22"/>
      <c r="H40" s="56">
        <f t="shared" si="2"/>
        <v>0</v>
      </c>
      <c r="I40" s="57">
        <f t="shared" si="3"/>
        <v>0</v>
      </c>
      <c r="J40" s="58"/>
    </row>
    <row r="41" spans="1:10" ht="11.25">
      <c r="A41" s="408"/>
      <c r="B41" s="26" t="s">
        <v>45</v>
      </c>
      <c r="C41" s="29">
        <v>0</v>
      </c>
      <c r="D41" s="19"/>
      <c r="E41" s="55">
        <v>0</v>
      </c>
      <c r="F41" s="30">
        <v>0</v>
      </c>
      <c r="G41" s="22"/>
      <c r="H41" s="56">
        <f t="shared" si="2"/>
        <v>0</v>
      </c>
      <c r="I41" s="57">
        <f t="shared" si="3"/>
        <v>0</v>
      </c>
      <c r="J41" s="58"/>
    </row>
    <row r="42" spans="1:10" ht="11.25">
      <c r="A42" s="423" t="s">
        <v>46</v>
      </c>
      <c r="B42" s="424"/>
      <c r="C42" s="29">
        <v>4361</v>
      </c>
      <c r="D42" s="19"/>
      <c r="E42" s="55">
        <v>4361</v>
      </c>
      <c r="F42" s="30">
        <v>4862</v>
      </c>
      <c r="G42" s="22"/>
      <c r="H42" s="56">
        <f t="shared" si="2"/>
        <v>4862</v>
      </c>
      <c r="I42" s="57">
        <f t="shared" si="3"/>
        <v>501</v>
      </c>
      <c r="J42" s="58">
        <f t="shared" si="4"/>
        <v>1.1148819078193075</v>
      </c>
    </row>
    <row r="43" spans="1:10" ht="11.25">
      <c r="A43" s="423" t="s">
        <v>47</v>
      </c>
      <c r="B43" s="425"/>
      <c r="C43" s="29">
        <v>2158</v>
      </c>
      <c r="D43" s="19"/>
      <c r="E43" s="55">
        <v>2158</v>
      </c>
      <c r="F43" s="30">
        <v>2110</v>
      </c>
      <c r="G43" s="22"/>
      <c r="H43" s="56">
        <f t="shared" si="2"/>
        <v>2110</v>
      </c>
      <c r="I43" s="57">
        <f t="shared" si="3"/>
        <v>-48</v>
      </c>
      <c r="J43" s="58">
        <f t="shared" si="4"/>
        <v>0.9777571825764597</v>
      </c>
    </row>
    <row r="44" spans="1:10" ht="11.25">
      <c r="A44" s="408" t="s">
        <v>19</v>
      </c>
      <c r="B44" s="59" t="s">
        <v>48</v>
      </c>
      <c r="C44" s="29">
        <v>478</v>
      </c>
      <c r="D44" s="19"/>
      <c r="E44" s="55">
        <v>478</v>
      </c>
      <c r="F44" s="30">
        <v>330</v>
      </c>
      <c r="G44" s="22"/>
      <c r="H44" s="56">
        <f t="shared" si="2"/>
        <v>330</v>
      </c>
      <c r="I44" s="57">
        <f t="shared" si="3"/>
        <v>-148</v>
      </c>
      <c r="J44" s="58">
        <f t="shared" si="4"/>
        <v>0.6903765690376569</v>
      </c>
    </row>
    <row r="45" spans="1:10" ht="11.25">
      <c r="A45" s="408"/>
      <c r="B45" s="26" t="s">
        <v>49</v>
      </c>
      <c r="C45" s="29">
        <v>2</v>
      </c>
      <c r="D45" s="19"/>
      <c r="E45" s="55">
        <v>2</v>
      </c>
      <c r="F45" s="30">
        <v>0</v>
      </c>
      <c r="G45" s="22"/>
      <c r="H45" s="56">
        <f t="shared" si="2"/>
        <v>0</v>
      </c>
      <c r="I45" s="57">
        <f t="shared" si="3"/>
        <v>-2</v>
      </c>
      <c r="J45" s="58">
        <f t="shared" si="4"/>
        <v>0</v>
      </c>
    </row>
    <row r="46" spans="1:10" ht="11.25">
      <c r="A46" s="408"/>
      <c r="B46" s="26" t="s">
        <v>50</v>
      </c>
      <c r="C46" s="29">
        <v>171</v>
      </c>
      <c r="D46" s="19"/>
      <c r="E46" s="55">
        <v>171</v>
      </c>
      <c r="F46" s="30">
        <v>85</v>
      </c>
      <c r="G46" s="22"/>
      <c r="H46" s="56">
        <f t="shared" si="2"/>
        <v>85</v>
      </c>
      <c r="I46" s="57">
        <f t="shared" si="3"/>
        <v>-86</v>
      </c>
      <c r="J46" s="58">
        <f t="shared" si="4"/>
        <v>0.49707602339181284</v>
      </c>
    </row>
    <row r="47" spans="1:10" ht="11.25">
      <c r="A47" s="408"/>
      <c r="B47" s="26" t="s">
        <v>51</v>
      </c>
      <c r="C47" s="29">
        <v>1190</v>
      </c>
      <c r="D47" s="19"/>
      <c r="E47" s="55">
        <v>1190</v>
      </c>
      <c r="F47" s="30">
        <v>1200</v>
      </c>
      <c r="G47" s="22"/>
      <c r="H47" s="56">
        <f t="shared" si="2"/>
        <v>1200</v>
      </c>
      <c r="I47" s="57">
        <f t="shared" si="3"/>
        <v>10</v>
      </c>
      <c r="J47" s="58">
        <f t="shared" si="4"/>
        <v>1.0084033613445378</v>
      </c>
    </row>
    <row r="48" spans="1:10" ht="11.25">
      <c r="A48" s="423" t="s">
        <v>52</v>
      </c>
      <c r="B48" s="424"/>
      <c r="C48" s="29">
        <v>2240</v>
      </c>
      <c r="D48" s="19"/>
      <c r="E48" s="55">
        <v>2240</v>
      </c>
      <c r="F48" s="30">
        <v>2598</v>
      </c>
      <c r="G48" s="22"/>
      <c r="H48" s="56">
        <f t="shared" si="2"/>
        <v>2598</v>
      </c>
      <c r="I48" s="57">
        <f t="shared" si="3"/>
        <v>358</v>
      </c>
      <c r="J48" s="58">
        <f t="shared" si="4"/>
        <v>1.1598214285714286</v>
      </c>
    </row>
    <row r="49" spans="1:10" ht="11.25">
      <c r="A49" s="421" t="s">
        <v>19</v>
      </c>
      <c r="B49" s="26" t="s">
        <v>53</v>
      </c>
      <c r="C49" s="29">
        <v>600</v>
      </c>
      <c r="D49" s="19"/>
      <c r="E49" s="55">
        <v>600</v>
      </c>
      <c r="F49" s="30">
        <v>650</v>
      </c>
      <c r="G49" s="22"/>
      <c r="H49" s="56">
        <f t="shared" si="2"/>
        <v>650</v>
      </c>
      <c r="I49" s="57">
        <f t="shared" si="3"/>
        <v>50</v>
      </c>
      <c r="J49" s="58">
        <f t="shared" si="4"/>
        <v>1.0833333333333333</v>
      </c>
    </row>
    <row r="50" spans="1:10" ht="11.25">
      <c r="A50" s="421"/>
      <c r="B50" s="26" t="s">
        <v>54</v>
      </c>
      <c r="C50" s="29">
        <v>274</v>
      </c>
      <c r="D50" s="19"/>
      <c r="E50" s="55">
        <v>274</v>
      </c>
      <c r="F50" s="30">
        <v>1748</v>
      </c>
      <c r="G50" s="22"/>
      <c r="H50" s="56">
        <f t="shared" si="2"/>
        <v>1748</v>
      </c>
      <c r="I50" s="57">
        <f t="shared" si="3"/>
        <v>1474</v>
      </c>
      <c r="J50" s="58">
        <f t="shared" si="4"/>
        <v>6.37956204379562</v>
      </c>
    </row>
    <row r="51" spans="1:10" ht="11.25">
      <c r="A51" s="421"/>
      <c r="B51" s="26" t="s">
        <v>55</v>
      </c>
      <c r="C51" s="29">
        <v>746</v>
      </c>
      <c r="D51" s="19"/>
      <c r="E51" s="55">
        <v>746</v>
      </c>
      <c r="F51" s="30">
        <v>200</v>
      </c>
      <c r="G51" s="22"/>
      <c r="H51" s="56">
        <f t="shared" si="2"/>
        <v>200</v>
      </c>
      <c r="I51" s="57">
        <f t="shared" si="3"/>
        <v>-546</v>
      </c>
      <c r="J51" s="58">
        <f t="shared" si="4"/>
        <v>0.2680965147453083</v>
      </c>
    </row>
    <row r="52" spans="1:10" ht="11.25">
      <c r="A52" s="422" t="s">
        <v>56</v>
      </c>
      <c r="B52" s="420"/>
      <c r="C52" s="29">
        <v>821</v>
      </c>
      <c r="D52" s="19"/>
      <c r="E52" s="55">
        <v>821</v>
      </c>
      <c r="F52" s="30">
        <v>400</v>
      </c>
      <c r="G52" s="22"/>
      <c r="H52" s="56">
        <f t="shared" si="2"/>
        <v>400</v>
      </c>
      <c r="I52" s="57">
        <f t="shared" si="3"/>
        <v>-421</v>
      </c>
      <c r="J52" s="58">
        <f t="shared" si="4"/>
        <v>0.48721071863581</v>
      </c>
    </row>
    <row r="53" spans="1:10" ht="11.25">
      <c r="A53" s="421" t="s">
        <v>19</v>
      </c>
      <c r="B53" s="26" t="s">
        <v>57</v>
      </c>
      <c r="C53" s="29">
        <v>0</v>
      </c>
      <c r="D53" s="19"/>
      <c r="E53" s="55">
        <v>0</v>
      </c>
      <c r="F53" s="30">
        <v>0</v>
      </c>
      <c r="G53" s="22"/>
      <c r="H53" s="56">
        <f t="shared" si="2"/>
        <v>0</v>
      </c>
      <c r="I53" s="57">
        <f t="shared" si="3"/>
        <v>0</v>
      </c>
      <c r="J53" s="58"/>
    </row>
    <row r="54" spans="1:10" ht="11.25">
      <c r="A54" s="421"/>
      <c r="B54" s="26" t="s">
        <v>58</v>
      </c>
      <c r="C54" s="29">
        <v>821</v>
      </c>
      <c r="D54" s="19"/>
      <c r="E54" s="55">
        <v>821</v>
      </c>
      <c r="F54" s="30">
        <v>400</v>
      </c>
      <c r="G54" s="22"/>
      <c r="H54" s="56">
        <f t="shared" si="2"/>
        <v>400</v>
      </c>
      <c r="I54" s="57">
        <f t="shared" si="3"/>
        <v>-421</v>
      </c>
      <c r="J54" s="58">
        <f t="shared" si="4"/>
        <v>0.48721071863581</v>
      </c>
    </row>
    <row r="55" spans="1:10" ht="11.25">
      <c r="A55" s="422" t="s">
        <v>59</v>
      </c>
      <c r="B55" s="420"/>
      <c r="C55" s="29">
        <v>51</v>
      </c>
      <c r="D55" s="19"/>
      <c r="E55" s="55">
        <v>51</v>
      </c>
      <c r="F55" s="30">
        <v>36</v>
      </c>
      <c r="G55" s="22"/>
      <c r="H55" s="56">
        <f t="shared" si="2"/>
        <v>36</v>
      </c>
      <c r="I55" s="57">
        <f t="shared" si="3"/>
        <v>-15</v>
      </c>
      <c r="J55" s="58">
        <f t="shared" si="4"/>
        <v>0.7058823529411765</v>
      </c>
    </row>
    <row r="56" spans="1:10" ht="11.25">
      <c r="A56" s="418" t="s">
        <v>60</v>
      </c>
      <c r="B56" s="419"/>
      <c r="C56" s="60">
        <v>4289</v>
      </c>
      <c r="D56" s="61">
        <v>0</v>
      </c>
      <c r="E56" s="55">
        <v>4289</v>
      </c>
      <c r="F56" s="62">
        <v>3250</v>
      </c>
      <c r="G56" s="63">
        <v>0</v>
      </c>
      <c r="H56" s="56">
        <f t="shared" si="2"/>
        <v>3250</v>
      </c>
      <c r="I56" s="57">
        <f t="shared" si="3"/>
        <v>-1039</v>
      </c>
      <c r="J56" s="58">
        <f t="shared" si="4"/>
        <v>0.7577523898344602</v>
      </c>
    </row>
    <row r="57" spans="1:10" ht="11.25">
      <c r="A57" s="412" t="s">
        <v>61</v>
      </c>
      <c r="B57" s="413"/>
      <c r="C57" s="29">
        <v>1737.15</v>
      </c>
      <c r="D57" s="19"/>
      <c r="E57" s="55">
        <v>1737.15</v>
      </c>
      <c r="F57" s="30">
        <v>1400</v>
      </c>
      <c r="G57" s="22"/>
      <c r="H57" s="56">
        <f t="shared" si="2"/>
        <v>1400</v>
      </c>
      <c r="I57" s="57">
        <f t="shared" si="3"/>
        <v>-337.1500000000001</v>
      </c>
      <c r="J57" s="58">
        <f t="shared" si="4"/>
        <v>0.805917738825087</v>
      </c>
    </row>
    <row r="58" spans="1:10" ht="11.25">
      <c r="A58" s="412" t="s">
        <v>62</v>
      </c>
      <c r="B58" s="413"/>
      <c r="C58" s="29">
        <v>386.32</v>
      </c>
      <c r="D58" s="19"/>
      <c r="E58" s="55">
        <v>386.32</v>
      </c>
      <c r="F58" s="30">
        <v>450</v>
      </c>
      <c r="G58" s="22"/>
      <c r="H58" s="56">
        <f t="shared" si="2"/>
        <v>450</v>
      </c>
      <c r="I58" s="57">
        <f t="shared" si="3"/>
        <v>63.68000000000001</v>
      </c>
      <c r="J58" s="58">
        <f t="shared" si="4"/>
        <v>1.1648374404638642</v>
      </c>
    </row>
    <row r="59" spans="1:10" ht="11.25">
      <c r="A59" s="412" t="s">
        <v>63</v>
      </c>
      <c r="B59" s="420"/>
      <c r="C59" s="29">
        <v>0</v>
      </c>
      <c r="D59" s="19"/>
      <c r="E59" s="55">
        <v>0</v>
      </c>
      <c r="F59" s="30">
        <v>0</v>
      </c>
      <c r="G59" s="22"/>
      <c r="H59" s="56">
        <f t="shared" si="2"/>
        <v>0</v>
      </c>
      <c r="I59" s="57">
        <f t="shared" si="3"/>
        <v>0</v>
      </c>
      <c r="J59" s="58"/>
    </row>
    <row r="60" spans="1:10" ht="11.25">
      <c r="A60" s="412" t="s">
        <v>64</v>
      </c>
      <c r="B60" s="413"/>
      <c r="C60" s="29">
        <v>2165.53</v>
      </c>
      <c r="D60" s="19"/>
      <c r="E60" s="55">
        <v>2165.53</v>
      </c>
      <c r="F60" s="30">
        <v>1400</v>
      </c>
      <c r="G60" s="22"/>
      <c r="H60" s="56">
        <f aca="true" t="shared" si="5" ref="H60:H89">+F60</f>
        <v>1400</v>
      </c>
      <c r="I60" s="57">
        <f t="shared" si="3"/>
        <v>-765.5300000000002</v>
      </c>
      <c r="J60" s="58">
        <f t="shared" si="4"/>
        <v>0.6464930063310136</v>
      </c>
    </row>
    <row r="61" spans="1:10" ht="11.25">
      <c r="A61" s="414" t="s">
        <v>65</v>
      </c>
      <c r="B61" s="415"/>
      <c r="C61" s="29">
        <v>0</v>
      </c>
      <c r="D61" s="19"/>
      <c r="E61" s="55">
        <v>0</v>
      </c>
      <c r="F61" s="30">
        <v>0</v>
      </c>
      <c r="G61" s="64"/>
      <c r="H61" s="56">
        <f t="shared" si="5"/>
        <v>0</v>
      </c>
      <c r="I61" s="57">
        <f t="shared" si="3"/>
        <v>0</v>
      </c>
      <c r="J61" s="58"/>
    </row>
    <row r="62" spans="1:10" ht="11.25">
      <c r="A62" s="416" t="s">
        <v>66</v>
      </c>
      <c r="B62" s="417"/>
      <c r="C62" s="29">
        <v>0</v>
      </c>
      <c r="D62" s="19"/>
      <c r="E62" s="55">
        <v>0</v>
      </c>
      <c r="F62" s="30">
        <v>0</v>
      </c>
      <c r="G62" s="22"/>
      <c r="H62" s="56">
        <f t="shared" si="5"/>
        <v>0</v>
      </c>
      <c r="I62" s="57">
        <f t="shared" si="3"/>
        <v>0</v>
      </c>
      <c r="J62" s="58"/>
    </row>
    <row r="63" spans="1:10" ht="13.5" customHeight="1">
      <c r="A63" s="394" t="s">
        <v>67</v>
      </c>
      <c r="B63" s="395"/>
      <c r="C63" s="29">
        <v>19180.34</v>
      </c>
      <c r="D63" s="19"/>
      <c r="E63" s="55">
        <v>19180.34</v>
      </c>
      <c r="F63" s="30">
        <v>14777</v>
      </c>
      <c r="G63" s="22"/>
      <c r="H63" s="56">
        <f t="shared" si="5"/>
        <v>14777</v>
      </c>
      <c r="I63" s="57">
        <f t="shared" si="3"/>
        <v>-4403.34</v>
      </c>
      <c r="J63" s="58">
        <f t="shared" si="4"/>
        <v>0.7704242990478792</v>
      </c>
    </row>
    <row r="64" spans="1:10" ht="13.5" customHeight="1">
      <c r="A64" s="396" t="s">
        <v>68</v>
      </c>
      <c r="B64" s="397"/>
      <c r="C64" s="60">
        <v>1847.704</v>
      </c>
      <c r="D64" s="61">
        <v>0</v>
      </c>
      <c r="E64" s="55">
        <v>1847.704</v>
      </c>
      <c r="F64" s="62">
        <v>1400</v>
      </c>
      <c r="G64" s="63">
        <v>0</v>
      </c>
      <c r="H64" s="56">
        <f t="shared" si="5"/>
        <v>1400</v>
      </c>
      <c r="I64" s="57">
        <f t="shared" si="3"/>
        <v>-447.70399999999995</v>
      </c>
      <c r="J64" s="58">
        <f t="shared" si="4"/>
        <v>0.757697120317973</v>
      </c>
    </row>
    <row r="65" spans="1:10" ht="13.5" customHeight="1">
      <c r="A65" s="407" t="s">
        <v>19</v>
      </c>
      <c r="B65" s="26" t="s">
        <v>69</v>
      </c>
      <c r="C65" s="27">
        <v>632.622</v>
      </c>
      <c r="D65" s="61">
        <v>0</v>
      </c>
      <c r="E65" s="55">
        <v>632.622</v>
      </c>
      <c r="F65" s="28">
        <v>41</v>
      </c>
      <c r="G65" s="22">
        <v>0</v>
      </c>
      <c r="H65" s="56">
        <f t="shared" si="5"/>
        <v>41</v>
      </c>
      <c r="I65" s="57">
        <f t="shared" si="3"/>
        <v>-591.622</v>
      </c>
      <c r="J65" s="58">
        <f t="shared" si="4"/>
        <v>0.06480963355684753</v>
      </c>
    </row>
    <row r="66" spans="1:10" ht="13.5" customHeight="1">
      <c r="A66" s="408"/>
      <c r="B66" s="26" t="s">
        <v>70</v>
      </c>
      <c r="C66" s="27">
        <v>242.499</v>
      </c>
      <c r="D66" s="19"/>
      <c r="E66" s="55">
        <v>242.499</v>
      </c>
      <c r="F66" s="28">
        <v>180</v>
      </c>
      <c r="G66" s="22"/>
      <c r="H66" s="56">
        <f t="shared" si="5"/>
        <v>180</v>
      </c>
      <c r="I66" s="57">
        <f t="shared" si="3"/>
        <v>-62.498999999999995</v>
      </c>
      <c r="J66" s="58">
        <f t="shared" si="4"/>
        <v>0.7422711021488748</v>
      </c>
    </row>
    <row r="67" spans="1:10" ht="13.5" customHeight="1">
      <c r="A67" s="408"/>
      <c r="B67" s="26" t="s">
        <v>71</v>
      </c>
      <c r="C67" s="27">
        <v>972.583</v>
      </c>
      <c r="D67" s="61">
        <v>0</v>
      </c>
      <c r="E67" s="55">
        <v>972.583</v>
      </c>
      <c r="F67" s="28">
        <v>1179</v>
      </c>
      <c r="G67" s="63">
        <v>0</v>
      </c>
      <c r="H67" s="56">
        <f t="shared" si="5"/>
        <v>1179</v>
      </c>
      <c r="I67" s="57">
        <f t="shared" si="3"/>
        <v>206.41700000000003</v>
      </c>
      <c r="J67" s="58">
        <f t="shared" si="4"/>
        <v>1.2122358708716892</v>
      </c>
    </row>
    <row r="68" spans="1:10" ht="13.5" customHeight="1">
      <c r="A68" s="396" t="s">
        <v>72</v>
      </c>
      <c r="B68" s="397"/>
      <c r="C68" s="29">
        <v>17252</v>
      </c>
      <c r="D68" s="19"/>
      <c r="E68" s="55">
        <v>17252</v>
      </c>
      <c r="F68" s="30">
        <v>13372</v>
      </c>
      <c r="G68" s="22"/>
      <c r="H68" s="56">
        <f t="shared" si="5"/>
        <v>13372</v>
      </c>
      <c r="I68" s="57">
        <f t="shared" si="3"/>
        <v>-3880</v>
      </c>
      <c r="J68" s="58">
        <f t="shared" si="4"/>
        <v>0.7750985392997913</v>
      </c>
    </row>
    <row r="69" spans="1:10" ht="13.5" customHeight="1">
      <c r="A69" s="409" t="s">
        <v>19</v>
      </c>
      <c r="B69" s="65" t="s">
        <v>73</v>
      </c>
      <c r="C69" s="29">
        <v>388</v>
      </c>
      <c r="D69" s="19"/>
      <c r="E69" s="55">
        <v>388</v>
      </c>
      <c r="F69" s="30">
        <v>372</v>
      </c>
      <c r="G69" s="22"/>
      <c r="H69" s="56">
        <f t="shared" si="5"/>
        <v>372</v>
      </c>
      <c r="I69" s="57">
        <f t="shared" si="3"/>
        <v>-16</v>
      </c>
      <c r="J69" s="58">
        <f t="shared" si="4"/>
        <v>0.9587628865979382</v>
      </c>
    </row>
    <row r="70" spans="1:10" ht="13.5" customHeight="1">
      <c r="A70" s="410"/>
      <c r="B70" s="65" t="s">
        <v>74</v>
      </c>
      <c r="C70" s="29">
        <v>1175</v>
      </c>
      <c r="D70" s="19"/>
      <c r="E70" s="55">
        <v>1175</v>
      </c>
      <c r="F70" s="30">
        <v>1221</v>
      </c>
      <c r="G70" s="22"/>
      <c r="H70" s="56">
        <f t="shared" si="5"/>
        <v>1221</v>
      </c>
      <c r="I70" s="57">
        <f t="shared" si="3"/>
        <v>46</v>
      </c>
      <c r="J70" s="58">
        <f t="shared" si="4"/>
        <v>1.0391489361702129</v>
      </c>
    </row>
    <row r="71" spans="1:10" ht="13.5" customHeight="1">
      <c r="A71" s="410"/>
      <c r="B71" s="65" t="s">
        <v>75</v>
      </c>
      <c r="C71" s="29">
        <v>695</v>
      </c>
      <c r="D71" s="19"/>
      <c r="E71" s="55">
        <v>695</v>
      </c>
      <c r="F71" s="30">
        <v>608</v>
      </c>
      <c r="G71" s="22"/>
      <c r="H71" s="56">
        <f t="shared" si="5"/>
        <v>608</v>
      </c>
      <c r="I71" s="57">
        <f t="shared" si="3"/>
        <v>-87</v>
      </c>
      <c r="J71" s="58">
        <f t="shared" si="4"/>
        <v>0.874820143884892</v>
      </c>
    </row>
    <row r="72" spans="1:10" ht="13.5" customHeight="1">
      <c r="A72" s="410"/>
      <c r="B72" s="65" t="s">
        <v>76</v>
      </c>
      <c r="C72" s="29">
        <v>299</v>
      </c>
      <c r="D72" s="19"/>
      <c r="E72" s="55">
        <v>299</v>
      </c>
      <c r="F72" s="30">
        <v>340</v>
      </c>
      <c r="G72" s="22"/>
      <c r="H72" s="56">
        <f t="shared" si="5"/>
        <v>340</v>
      </c>
      <c r="I72" s="57">
        <f t="shared" si="3"/>
        <v>41</v>
      </c>
      <c r="J72" s="58">
        <f t="shared" si="4"/>
        <v>1.137123745819398</v>
      </c>
    </row>
    <row r="73" spans="1:10" ht="13.5" customHeight="1">
      <c r="A73" s="411"/>
      <c r="B73" s="65" t="s">
        <v>77</v>
      </c>
      <c r="C73" s="29">
        <v>368</v>
      </c>
      <c r="D73" s="19"/>
      <c r="E73" s="55">
        <v>368</v>
      </c>
      <c r="F73" s="30">
        <v>195</v>
      </c>
      <c r="G73" s="22"/>
      <c r="H73" s="56">
        <f t="shared" si="5"/>
        <v>195</v>
      </c>
      <c r="I73" s="57">
        <f t="shared" si="3"/>
        <v>-173</v>
      </c>
      <c r="J73" s="58">
        <f t="shared" si="4"/>
        <v>0.529891304347826</v>
      </c>
    </row>
    <row r="74" spans="1:10" ht="13.5" customHeight="1">
      <c r="A74" s="394" t="s">
        <v>78</v>
      </c>
      <c r="B74" s="395"/>
      <c r="C74" s="60">
        <v>173358.31</v>
      </c>
      <c r="D74" s="61">
        <v>0</v>
      </c>
      <c r="E74" s="55">
        <v>173358.31</v>
      </c>
      <c r="F74" s="62">
        <v>189500</v>
      </c>
      <c r="G74" s="63">
        <v>0</v>
      </c>
      <c r="H74" s="56">
        <f t="shared" si="5"/>
        <v>189500</v>
      </c>
      <c r="I74" s="57">
        <f t="shared" si="3"/>
        <v>16141.690000000002</v>
      </c>
      <c r="J74" s="58">
        <f t="shared" si="4"/>
        <v>1.093111717575004</v>
      </c>
    </row>
    <row r="75" spans="1:10" ht="13.5" customHeight="1">
      <c r="A75" s="401" t="s">
        <v>79</v>
      </c>
      <c r="B75" s="402"/>
      <c r="C75" s="29">
        <v>127897.15</v>
      </c>
      <c r="D75" s="19"/>
      <c r="E75" s="55">
        <v>127897.15</v>
      </c>
      <c r="F75" s="30">
        <v>139500</v>
      </c>
      <c r="G75" s="22"/>
      <c r="H75" s="56">
        <f t="shared" si="5"/>
        <v>139500</v>
      </c>
      <c r="I75" s="57">
        <f t="shared" si="3"/>
        <v>11602.850000000006</v>
      </c>
      <c r="J75" s="58">
        <f t="shared" si="4"/>
        <v>1.0907201606916184</v>
      </c>
    </row>
    <row r="76" spans="1:10" ht="13.5" customHeight="1">
      <c r="A76" s="403" t="s">
        <v>19</v>
      </c>
      <c r="B76" s="66" t="s">
        <v>80</v>
      </c>
      <c r="C76" s="29">
        <v>121772.08</v>
      </c>
      <c r="D76" s="19"/>
      <c r="E76" s="55">
        <v>121772.08</v>
      </c>
      <c r="F76" s="30">
        <v>133000</v>
      </c>
      <c r="G76" s="22"/>
      <c r="H76" s="56">
        <f t="shared" si="5"/>
        <v>133000</v>
      </c>
      <c r="I76" s="57">
        <f t="shared" si="3"/>
        <v>11227.919999999998</v>
      </c>
      <c r="J76" s="58">
        <f t="shared" si="4"/>
        <v>1.0922043870811766</v>
      </c>
    </row>
    <row r="77" spans="1:10" ht="13.5" customHeight="1">
      <c r="A77" s="404"/>
      <c r="B77" s="65" t="s">
        <v>81</v>
      </c>
      <c r="C77" s="29">
        <v>6125.07</v>
      </c>
      <c r="D77" s="19"/>
      <c r="E77" s="55">
        <v>6125.07</v>
      </c>
      <c r="F77" s="30">
        <v>6500</v>
      </c>
      <c r="G77" s="22"/>
      <c r="H77" s="56">
        <f t="shared" si="5"/>
        <v>6500</v>
      </c>
      <c r="I77" s="57">
        <f t="shared" si="3"/>
        <v>374.9300000000003</v>
      </c>
      <c r="J77" s="58">
        <f t="shared" si="4"/>
        <v>1.0612123616546423</v>
      </c>
    </row>
    <row r="78" spans="1:10" ht="13.5" customHeight="1">
      <c r="A78" s="405" t="s">
        <v>82</v>
      </c>
      <c r="B78" s="406"/>
      <c r="C78" s="29">
        <v>0</v>
      </c>
      <c r="D78" s="19"/>
      <c r="E78" s="55">
        <v>0</v>
      </c>
      <c r="F78" s="30">
        <v>0</v>
      </c>
      <c r="G78" s="22"/>
      <c r="H78" s="56">
        <f t="shared" si="5"/>
        <v>0</v>
      </c>
      <c r="I78" s="57">
        <f t="shared" si="3"/>
        <v>0</v>
      </c>
      <c r="J78" s="58"/>
    </row>
    <row r="79" spans="1:10" ht="13.5" customHeight="1">
      <c r="A79" s="396" t="s">
        <v>83</v>
      </c>
      <c r="B79" s="397"/>
      <c r="C79" s="29">
        <v>45461.16</v>
      </c>
      <c r="D79" s="19"/>
      <c r="E79" s="55">
        <v>45461.16</v>
      </c>
      <c r="F79" s="30">
        <v>50000</v>
      </c>
      <c r="G79" s="22"/>
      <c r="H79" s="56">
        <f t="shared" si="5"/>
        <v>50000</v>
      </c>
      <c r="I79" s="57">
        <f t="shared" si="3"/>
        <v>4538.8399999999965</v>
      </c>
      <c r="J79" s="58">
        <f t="shared" si="4"/>
        <v>1.099839951290288</v>
      </c>
    </row>
    <row r="80" spans="1:10" ht="13.5" customHeight="1">
      <c r="A80" s="394" t="s">
        <v>84</v>
      </c>
      <c r="B80" s="395"/>
      <c r="C80" s="29">
        <v>5.9</v>
      </c>
      <c r="D80" s="19"/>
      <c r="E80" s="55">
        <v>5.9</v>
      </c>
      <c r="F80" s="30">
        <v>13</v>
      </c>
      <c r="G80" s="22"/>
      <c r="H80" s="56">
        <f t="shared" si="5"/>
        <v>13</v>
      </c>
      <c r="I80" s="57">
        <f t="shared" si="3"/>
        <v>7.1</v>
      </c>
      <c r="J80" s="58">
        <f t="shared" si="4"/>
        <v>2.2033898305084745</v>
      </c>
    </row>
    <row r="81" spans="1:10" ht="13.5" customHeight="1">
      <c r="A81" s="399" t="s">
        <v>85</v>
      </c>
      <c r="B81" s="400"/>
      <c r="C81" s="29">
        <v>3695.8</v>
      </c>
      <c r="D81" s="19"/>
      <c r="E81" s="55">
        <v>3695.8</v>
      </c>
      <c r="F81" s="30">
        <v>2825</v>
      </c>
      <c r="G81" s="22"/>
      <c r="H81" s="56">
        <f t="shared" si="5"/>
        <v>2825</v>
      </c>
      <c r="I81" s="57">
        <f t="shared" si="3"/>
        <v>-870.8000000000002</v>
      </c>
      <c r="J81" s="58">
        <f t="shared" si="4"/>
        <v>0.764381189458304</v>
      </c>
    </row>
    <row r="82" spans="1:10" ht="13.5" customHeight="1">
      <c r="A82" s="392" t="s">
        <v>86</v>
      </c>
      <c r="B82" s="393"/>
      <c r="C82" s="29">
        <v>496</v>
      </c>
      <c r="D82" s="19"/>
      <c r="E82" s="55">
        <v>496</v>
      </c>
      <c r="F82" s="30">
        <v>745</v>
      </c>
      <c r="G82" s="22"/>
      <c r="H82" s="56">
        <f t="shared" si="5"/>
        <v>745</v>
      </c>
      <c r="I82" s="57">
        <f t="shared" si="3"/>
        <v>249</v>
      </c>
      <c r="J82" s="58">
        <f t="shared" si="4"/>
        <v>1.502016129032258</v>
      </c>
    </row>
    <row r="83" spans="1:10" ht="13.5" customHeight="1">
      <c r="A83" s="392" t="s">
        <v>87</v>
      </c>
      <c r="B83" s="393"/>
      <c r="C83" s="29">
        <v>0</v>
      </c>
      <c r="D83" s="19"/>
      <c r="E83" s="55">
        <v>0</v>
      </c>
      <c r="F83" s="30">
        <v>0</v>
      </c>
      <c r="G83" s="22"/>
      <c r="H83" s="56">
        <f t="shared" si="5"/>
        <v>0</v>
      </c>
      <c r="I83" s="57">
        <f t="shared" si="3"/>
        <v>0</v>
      </c>
      <c r="J83" s="58"/>
    </row>
    <row r="84" spans="1:10" ht="13.5" customHeight="1">
      <c r="A84" s="394" t="s">
        <v>88</v>
      </c>
      <c r="B84" s="395"/>
      <c r="C84" s="29">
        <v>17029.29</v>
      </c>
      <c r="D84" s="19"/>
      <c r="E84" s="55">
        <v>17029.29</v>
      </c>
      <c r="F84" s="30">
        <v>21146</v>
      </c>
      <c r="G84" s="64"/>
      <c r="H84" s="56">
        <f t="shared" si="5"/>
        <v>21146</v>
      </c>
      <c r="I84" s="57">
        <f t="shared" si="3"/>
        <v>4116.709999999999</v>
      </c>
      <c r="J84" s="58">
        <f t="shared" si="4"/>
        <v>1.241742902963071</v>
      </c>
    </row>
    <row r="85" spans="1:10" ht="13.5" customHeight="1">
      <c r="A85" s="396" t="s">
        <v>89</v>
      </c>
      <c r="B85" s="397"/>
      <c r="C85" s="29">
        <v>17029.29</v>
      </c>
      <c r="D85" s="19"/>
      <c r="E85" s="55">
        <v>17029.29</v>
      </c>
      <c r="F85" s="28">
        <v>21146</v>
      </c>
      <c r="G85" s="22"/>
      <c r="H85" s="56">
        <f t="shared" si="5"/>
        <v>21146</v>
      </c>
      <c r="I85" s="57">
        <f t="shared" si="3"/>
        <v>4116.709999999999</v>
      </c>
      <c r="J85" s="58">
        <f t="shared" si="4"/>
        <v>1.241742902963071</v>
      </c>
    </row>
    <row r="86" spans="1:10" ht="13.5" customHeight="1" hidden="1">
      <c r="A86" s="398" t="s">
        <v>19</v>
      </c>
      <c r="B86" s="65" t="s">
        <v>90</v>
      </c>
      <c r="C86" s="29">
        <v>0</v>
      </c>
      <c r="D86" s="19"/>
      <c r="E86" s="55">
        <v>0</v>
      </c>
      <c r="F86" s="30">
        <v>0</v>
      </c>
      <c r="G86" s="22"/>
      <c r="H86" s="56">
        <f t="shared" si="5"/>
        <v>0</v>
      </c>
      <c r="I86" s="57">
        <f t="shared" si="3"/>
        <v>0</v>
      </c>
      <c r="J86" s="58" t="e">
        <f t="shared" si="4"/>
        <v>#DIV/0!</v>
      </c>
    </row>
    <row r="87" spans="1:10" ht="13.5" customHeight="1" hidden="1">
      <c r="A87" s="398"/>
      <c r="B87" s="65" t="s">
        <v>91</v>
      </c>
      <c r="C87" s="29">
        <v>0</v>
      </c>
      <c r="D87" s="19"/>
      <c r="E87" s="55">
        <v>0</v>
      </c>
      <c r="F87" s="30">
        <v>0</v>
      </c>
      <c r="G87" s="22"/>
      <c r="H87" s="56">
        <f t="shared" si="5"/>
        <v>0</v>
      </c>
      <c r="I87" s="57">
        <f t="shared" si="3"/>
        <v>0</v>
      </c>
      <c r="J87" s="58" t="e">
        <f t="shared" si="4"/>
        <v>#DIV/0!</v>
      </c>
    </row>
    <row r="88" spans="1:10" ht="13.5" customHeight="1">
      <c r="A88" s="380" t="s">
        <v>92</v>
      </c>
      <c r="B88" s="381"/>
      <c r="C88" s="29">
        <v>0</v>
      </c>
      <c r="D88" s="19"/>
      <c r="E88" s="55">
        <v>0</v>
      </c>
      <c r="F88" s="30">
        <v>0</v>
      </c>
      <c r="G88" s="64"/>
      <c r="H88" s="56">
        <f t="shared" si="5"/>
        <v>0</v>
      </c>
      <c r="I88" s="57">
        <f t="shared" si="3"/>
        <v>0</v>
      </c>
      <c r="J88" s="58"/>
    </row>
    <row r="89" spans="1:10" ht="13.5" customHeight="1" thickBot="1">
      <c r="A89" s="382" t="s">
        <v>93</v>
      </c>
      <c r="B89" s="383"/>
      <c r="C89" s="33">
        <v>66.98</v>
      </c>
      <c r="D89" s="34"/>
      <c r="E89" s="67">
        <v>66.98</v>
      </c>
      <c r="F89" s="36">
        <v>0</v>
      </c>
      <c r="G89" s="68"/>
      <c r="H89" s="56">
        <f t="shared" si="5"/>
        <v>0</v>
      </c>
      <c r="I89" s="57">
        <f t="shared" si="3"/>
        <v>-66.98</v>
      </c>
      <c r="J89" s="58">
        <f t="shared" si="4"/>
        <v>0</v>
      </c>
    </row>
    <row r="90" spans="1:10" ht="13.5" customHeight="1" thickBot="1">
      <c r="A90" s="384" t="s">
        <v>94</v>
      </c>
      <c r="B90" s="385"/>
      <c r="C90" s="40">
        <v>236563.02</v>
      </c>
      <c r="D90" s="41">
        <v>0</v>
      </c>
      <c r="E90" s="42">
        <v>236563.02</v>
      </c>
      <c r="F90" s="43">
        <f>SUM(F28,F56,F61,F62,F63,F74,F80,F81,F84,F88,F89)</f>
        <v>249574</v>
      </c>
      <c r="G90" s="44">
        <v>0</v>
      </c>
      <c r="H90" s="43">
        <f>SUM(H28,H56,H61,H62,H63,H74,H80,H81,H84,H88,H89)</f>
        <v>249574</v>
      </c>
      <c r="I90" s="69">
        <f>+H90-E90</f>
        <v>13010.98000000001</v>
      </c>
      <c r="J90" s="70">
        <f>+H90/E90</f>
        <v>1.0550000587581272</v>
      </c>
    </row>
    <row r="91" spans="1:10" ht="13.5" customHeight="1" thickBot="1">
      <c r="A91" s="386" t="s">
        <v>95</v>
      </c>
      <c r="B91" s="387"/>
      <c r="C91" s="71">
        <v>645.3500000000058</v>
      </c>
      <c r="D91" s="72">
        <v>0</v>
      </c>
      <c r="E91" s="73">
        <v>645.3500000000058</v>
      </c>
      <c r="F91" s="74">
        <f>+F27-F90</f>
        <v>-6921</v>
      </c>
      <c r="G91" s="75">
        <v>0</v>
      </c>
      <c r="H91" s="76">
        <f>+H27-H90</f>
        <v>-6921</v>
      </c>
      <c r="I91" s="74">
        <f>H91-E91</f>
        <v>-7566.350000000006</v>
      </c>
      <c r="J91" s="77">
        <f>+H91/E91</f>
        <v>-10.724413109165472</v>
      </c>
    </row>
    <row r="92" spans="1:10" ht="13.5" customHeight="1">
      <c r="A92" s="235"/>
      <c r="B92" s="235"/>
      <c r="C92" s="236"/>
      <c r="D92" s="236"/>
      <c r="E92" s="236"/>
      <c r="F92" s="237"/>
      <c r="G92" s="237"/>
      <c r="H92" s="237"/>
      <c r="I92" s="237"/>
      <c r="J92" s="238"/>
    </row>
    <row r="93" spans="1:10" ht="13.5" customHeight="1">
      <c r="A93" s="235"/>
      <c r="B93" s="235"/>
      <c r="C93" s="236"/>
      <c r="D93" s="236"/>
      <c r="E93" s="236"/>
      <c r="F93" s="237"/>
      <c r="G93" s="237"/>
      <c r="H93" s="237"/>
      <c r="I93" s="237"/>
      <c r="J93" s="238"/>
    </row>
    <row r="94" spans="1:10" ht="13.5" customHeight="1">
      <c r="A94" s="235"/>
      <c r="B94" s="235"/>
      <c r="C94" s="236"/>
      <c r="D94" s="236"/>
      <c r="E94" s="236"/>
      <c r="F94" s="237"/>
      <c r="G94" s="237"/>
      <c r="H94" s="237"/>
      <c r="I94" s="237"/>
      <c r="J94" s="238"/>
    </row>
    <row r="95" spans="1:10" ht="13.5" customHeight="1">
      <c r="A95" s="235"/>
      <c r="B95" s="235"/>
      <c r="C95" s="236"/>
      <c r="D95" s="236"/>
      <c r="E95" s="236"/>
      <c r="F95" s="237"/>
      <c r="G95" s="237"/>
      <c r="H95" s="237"/>
      <c r="I95" s="237"/>
      <c r="J95" s="238"/>
    </row>
    <row r="96" spans="1:10" ht="13.5" customHeight="1">
      <c r="A96" s="235"/>
      <c r="B96" s="235"/>
      <c r="C96" s="236"/>
      <c r="D96" s="236"/>
      <c r="E96" s="236"/>
      <c r="F96" s="237"/>
      <c r="G96" s="237"/>
      <c r="H96" s="237"/>
      <c r="I96" s="237"/>
      <c r="J96" s="238"/>
    </row>
    <row r="97" spans="1:10" ht="13.5" customHeight="1" thickBot="1">
      <c r="A97" s="235"/>
      <c r="B97" s="235"/>
      <c r="C97" s="236"/>
      <c r="D97" s="236"/>
      <c r="E97" s="236"/>
      <c r="F97" s="237"/>
      <c r="G97" s="237"/>
      <c r="H97" s="237"/>
      <c r="I97" s="237"/>
      <c r="J97" s="238"/>
    </row>
    <row r="98" spans="1:10" s="140" customFormat="1" ht="12.75" customHeight="1">
      <c r="A98" s="336" t="s">
        <v>169</v>
      </c>
      <c r="B98" s="337"/>
      <c r="C98" s="340" t="s">
        <v>170</v>
      </c>
      <c r="D98" s="138" t="s">
        <v>96</v>
      </c>
      <c r="E98" s="139" t="s">
        <v>97</v>
      </c>
      <c r="G98" s="342" t="s">
        <v>171</v>
      </c>
      <c r="H98" s="342" t="s">
        <v>170</v>
      </c>
      <c r="I98" s="330" t="s">
        <v>172</v>
      </c>
      <c r="J98" s="332" t="s">
        <v>173</v>
      </c>
    </row>
    <row r="99" spans="1:10" s="140" customFormat="1" ht="12" thickBot="1">
      <c r="A99" s="338"/>
      <c r="B99" s="339"/>
      <c r="C99" s="341"/>
      <c r="D99" s="141" t="s">
        <v>174</v>
      </c>
      <c r="E99" s="142" t="s">
        <v>175</v>
      </c>
      <c r="G99" s="343"/>
      <c r="H99" s="343"/>
      <c r="I99" s="331"/>
      <c r="J99" s="333"/>
    </row>
    <row r="100" spans="1:10" s="145" customFormat="1" ht="11.25" customHeight="1">
      <c r="A100" s="334" t="s">
        <v>176</v>
      </c>
      <c r="B100" s="335"/>
      <c r="C100" s="143" t="s">
        <v>177</v>
      </c>
      <c r="D100" s="144">
        <v>145727000</v>
      </c>
      <c r="E100" s="167">
        <v>147235000</v>
      </c>
      <c r="G100" s="146" t="s">
        <v>178</v>
      </c>
      <c r="H100" s="147"/>
      <c r="I100" s="148"/>
      <c r="J100" s="239"/>
    </row>
    <row r="101" spans="1:10" s="145" customFormat="1" ht="11.25" customHeight="1">
      <c r="A101" s="320" t="s">
        <v>179</v>
      </c>
      <c r="B101" s="321"/>
      <c r="C101" s="149">
        <v>51</v>
      </c>
      <c r="D101" s="144"/>
      <c r="E101" s="167"/>
      <c r="G101" s="150" t="s">
        <v>180</v>
      </c>
      <c r="H101" s="151" t="s">
        <v>177</v>
      </c>
      <c r="I101" s="152"/>
      <c r="J101" s="168"/>
    </row>
    <row r="102" spans="1:10" s="145" customFormat="1" ht="11.25" customHeight="1">
      <c r="A102" s="320" t="s">
        <v>181</v>
      </c>
      <c r="B102" s="321"/>
      <c r="C102" s="149">
        <v>52</v>
      </c>
      <c r="D102" s="144"/>
      <c r="E102" s="167"/>
      <c r="G102" s="150" t="s">
        <v>179</v>
      </c>
      <c r="H102" s="151">
        <v>51</v>
      </c>
      <c r="I102" s="152"/>
      <c r="J102" s="168"/>
    </row>
    <row r="103" spans="1:10" s="145" customFormat="1" ht="11.25" customHeight="1">
      <c r="A103" s="320" t="s">
        <v>182</v>
      </c>
      <c r="B103" s="321"/>
      <c r="C103" s="149">
        <v>55</v>
      </c>
      <c r="D103" s="144">
        <v>500</v>
      </c>
      <c r="E103" s="167">
        <v>287000</v>
      </c>
      <c r="G103" s="150" t="s">
        <v>183</v>
      </c>
      <c r="H103" s="151">
        <v>52</v>
      </c>
      <c r="I103" s="153"/>
      <c r="J103" s="168"/>
    </row>
    <row r="104" spans="1:10" s="145" customFormat="1" ht="11.25" customHeight="1">
      <c r="A104" s="320" t="s">
        <v>184</v>
      </c>
      <c r="B104" s="321"/>
      <c r="C104" s="149">
        <v>57</v>
      </c>
      <c r="D104" s="144">
        <v>1452000</v>
      </c>
      <c r="E104" s="167"/>
      <c r="G104" s="150" t="s">
        <v>185</v>
      </c>
      <c r="H104" s="151">
        <v>54</v>
      </c>
      <c r="I104" s="152">
        <v>5000000</v>
      </c>
      <c r="J104" s="168"/>
    </row>
    <row r="105" spans="1:10" s="145" customFormat="1" ht="11.25" customHeight="1">
      <c r="A105" s="320" t="s">
        <v>186</v>
      </c>
      <c r="B105" s="321"/>
      <c r="C105" s="149">
        <v>58</v>
      </c>
      <c r="D105" s="154"/>
      <c r="E105" s="168"/>
      <c r="G105" s="150" t="s">
        <v>187</v>
      </c>
      <c r="H105" s="151">
        <v>55</v>
      </c>
      <c r="I105" s="152">
        <v>500</v>
      </c>
      <c r="J105" s="168"/>
    </row>
    <row r="106" spans="1:10" s="145" customFormat="1" ht="11.25" customHeight="1">
      <c r="A106" s="328" t="s">
        <v>188</v>
      </c>
      <c r="B106" s="329"/>
      <c r="C106" s="155">
        <v>501</v>
      </c>
      <c r="D106" s="154"/>
      <c r="E106" s="168"/>
      <c r="G106" s="150" t="s">
        <v>189</v>
      </c>
      <c r="H106" s="155">
        <v>166</v>
      </c>
      <c r="I106" s="152"/>
      <c r="J106" s="168"/>
    </row>
    <row r="107" spans="1:10" s="145" customFormat="1" ht="11.25" customHeight="1">
      <c r="A107" s="328" t="s">
        <v>190</v>
      </c>
      <c r="B107" s="329"/>
      <c r="C107" s="155">
        <v>35015</v>
      </c>
      <c r="D107" s="154"/>
      <c r="E107" s="168"/>
      <c r="G107" s="156" t="s">
        <v>202</v>
      </c>
      <c r="H107" s="155"/>
      <c r="I107" s="152">
        <v>11278000</v>
      </c>
      <c r="J107" s="168"/>
    </row>
    <row r="108" spans="1:10" s="145" customFormat="1" ht="11.25" customHeight="1">
      <c r="A108" s="328" t="s">
        <v>191</v>
      </c>
      <c r="B108" s="329"/>
      <c r="C108" s="155">
        <v>35442</v>
      </c>
      <c r="D108" s="154"/>
      <c r="E108" s="168"/>
      <c r="G108" s="156"/>
      <c r="H108" s="155"/>
      <c r="I108" s="152"/>
      <c r="J108" s="168"/>
    </row>
    <row r="109" spans="1:10" s="145" customFormat="1" ht="11.25" customHeight="1">
      <c r="A109" s="320" t="s">
        <v>192</v>
      </c>
      <c r="B109" s="321"/>
      <c r="C109" s="157" t="s">
        <v>193</v>
      </c>
      <c r="D109" s="154"/>
      <c r="E109" s="168"/>
      <c r="G109" s="156"/>
      <c r="H109" s="157"/>
      <c r="I109" s="152"/>
      <c r="J109" s="168"/>
    </row>
    <row r="110" spans="1:10" s="145" customFormat="1" ht="11.25" customHeight="1">
      <c r="A110" s="320" t="s">
        <v>194</v>
      </c>
      <c r="B110" s="321"/>
      <c r="C110" s="157" t="s">
        <v>177</v>
      </c>
      <c r="D110" s="154"/>
      <c r="E110" s="168"/>
      <c r="G110" s="156"/>
      <c r="H110" s="157"/>
      <c r="I110" s="152"/>
      <c r="J110" s="168"/>
    </row>
    <row r="111" spans="1:10" s="145" customFormat="1" ht="11.25" customHeight="1">
      <c r="A111" s="320" t="s">
        <v>189</v>
      </c>
      <c r="B111" s="321"/>
      <c r="C111" s="157" t="s">
        <v>195</v>
      </c>
      <c r="D111" s="154">
        <v>388170</v>
      </c>
      <c r="E111" s="168"/>
      <c r="G111" s="156"/>
      <c r="H111" s="157"/>
      <c r="I111" s="152"/>
      <c r="J111" s="168"/>
    </row>
    <row r="112" spans="1:10" s="145" customFormat="1" ht="11.25" customHeight="1">
      <c r="A112" s="320" t="s">
        <v>196</v>
      </c>
      <c r="B112" s="321"/>
      <c r="C112" s="157" t="s">
        <v>177</v>
      </c>
      <c r="D112" s="154"/>
      <c r="E112" s="168"/>
      <c r="G112" s="156"/>
      <c r="H112" s="157"/>
      <c r="I112" s="152"/>
      <c r="J112" s="168"/>
    </row>
    <row r="113" spans="1:10" s="145" customFormat="1" ht="11.25" customHeight="1">
      <c r="A113" s="320" t="s">
        <v>197</v>
      </c>
      <c r="B113" s="321"/>
      <c r="C113" s="157" t="s">
        <v>177</v>
      </c>
      <c r="D113" s="154"/>
      <c r="E113" s="168"/>
      <c r="F113" s="158"/>
      <c r="G113" s="156"/>
      <c r="H113" s="157"/>
      <c r="I113" s="152"/>
      <c r="J113" s="168"/>
    </row>
    <row r="114" spans="1:10" s="145" customFormat="1" ht="11.25" customHeight="1">
      <c r="A114" s="320" t="s">
        <v>198</v>
      </c>
      <c r="B114" s="321"/>
      <c r="C114" s="157" t="s">
        <v>199</v>
      </c>
      <c r="D114" s="154"/>
      <c r="E114" s="168"/>
      <c r="F114" s="158"/>
      <c r="G114" s="156"/>
      <c r="H114" s="157"/>
      <c r="I114" s="152"/>
      <c r="J114" s="168"/>
    </row>
    <row r="115" spans="1:10" s="145" customFormat="1" ht="11.25" customHeight="1">
      <c r="A115" s="320" t="s">
        <v>200</v>
      </c>
      <c r="B115" s="321"/>
      <c r="C115" s="157" t="s">
        <v>177</v>
      </c>
      <c r="D115" s="154"/>
      <c r="E115" s="168"/>
      <c r="G115" s="156"/>
      <c r="H115" s="157"/>
      <c r="I115" s="152"/>
      <c r="J115" s="168"/>
    </row>
    <row r="116" spans="1:10" s="145" customFormat="1" ht="11.25" customHeight="1">
      <c r="A116" s="326" t="s">
        <v>200</v>
      </c>
      <c r="B116" s="327"/>
      <c r="C116" s="157"/>
      <c r="D116" s="154"/>
      <c r="E116" s="168"/>
      <c r="G116" s="156"/>
      <c r="H116" s="156"/>
      <c r="I116" s="152"/>
      <c r="J116" s="168"/>
    </row>
    <row r="117" spans="1:10" s="145" customFormat="1" ht="11.25" customHeight="1">
      <c r="A117" s="320" t="s">
        <v>201</v>
      </c>
      <c r="B117" s="321"/>
      <c r="C117" s="157"/>
      <c r="D117" s="159"/>
      <c r="E117" s="169"/>
      <c r="G117" s="156"/>
      <c r="H117" s="156"/>
      <c r="I117" s="152"/>
      <c r="J117" s="168"/>
    </row>
    <row r="118" spans="1:10" s="145" customFormat="1" ht="11.25" customHeight="1">
      <c r="A118" s="320" t="s">
        <v>201</v>
      </c>
      <c r="B118" s="321"/>
      <c r="C118" s="157"/>
      <c r="D118" s="159"/>
      <c r="E118" s="169"/>
      <c r="G118" s="156"/>
      <c r="H118" s="156"/>
      <c r="I118" s="152"/>
      <c r="J118" s="168"/>
    </row>
    <row r="119" spans="1:10" s="145" customFormat="1" ht="11.25" customHeight="1">
      <c r="A119" s="320"/>
      <c r="B119" s="321"/>
      <c r="C119" s="157"/>
      <c r="D119" s="159"/>
      <c r="E119" s="169"/>
      <c r="G119" s="156"/>
      <c r="H119" s="156"/>
      <c r="I119" s="152"/>
      <c r="J119" s="168"/>
    </row>
    <row r="120" spans="1:10" s="145" customFormat="1" ht="11.25" customHeight="1" thickBot="1">
      <c r="A120" s="322"/>
      <c r="B120" s="323"/>
      <c r="C120" s="157"/>
      <c r="D120" s="159"/>
      <c r="E120" s="169"/>
      <c r="G120" s="160"/>
      <c r="H120" s="160"/>
      <c r="I120" s="161"/>
      <c r="J120" s="240"/>
    </row>
    <row r="121" spans="1:10" s="164" customFormat="1" ht="11.25" customHeight="1" thickBot="1">
      <c r="A121" s="324" t="s">
        <v>6</v>
      </c>
      <c r="B121" s="325"/>
      <c r="C121" s="162"/>
      <c r="D121" s="163">
        <f>SUM(D100:D120)</f>
        <v>147567670</v>
      </c>
      <c r="E121" s="170">
        <f>SUM(E100:E120)</f>
        <v>147522000</v>
      </c>
      <c r="G121" s="165" t="s">
        <v>6</v>
      </c>
      <c r="H121" s="165"/>
      <c r="I121" s="166">
        <f>SUM(I100:I120)</f>
        <v>16278500</v>
      </c>
      <c r="J121" s="241">
        <f>SUM(J100:J120)</f>
        <v>0</v>
      </c>
    </row>
    <row r="122" spans="1:10" s="246" customFormat="1" ht="11.25" customHeight="1">
      <c r="A122" s="242"/>
      <c r="B122" s="242"/>
      <c r="C122" s="243"/>
      <c r="D122" s="244"/>
      <c r="E122" s="245"/>
      <c r="G122" s="247"/>
      <c r="H122" s="247"/>
      <c r="I122" s="248"/>
      <c r="J122" s="249"/>
    </row>
    <row r="123" ht="16.5" thickBot="1">
      <c r="A123" s="1" t="s">
        <v>127</v>
      </c>
    </row>
    <row r="124" spans="1:7" ht="22.5">
      <c r="A124" s="388" t="s">
        <v>109</v>
      </c>
      <c r="B124" s="389"/>
      <c r="C124" s="374" t="s">
        <v>110</v>
      </c>
      <c r="D124" s="374" t="s">
        <v>111</v>
      </c>
      <c r="E124" s="82" t="s">
        <v>112</v>
      </c>
      <c r="F124" s="374" t="s">
        <v>113</v>
      </c>
      <c r="G124" s="378" t="s">
        <v>114</v>
      </c>
    </row>
    <row r="125" spans="1:7" ht="12" thickBot="1">
      <c r="A125" s="390"/>
      <c r="B125" s="391"/>
      <c r="C125" s="375"/>
      <c r="D125" s="376"/>
      <c r="E125" s="89" t="s">
        <v>115</v>
      </c>
      <c r="F125" s="377"/>
      <c r="G125" s="379"/>
    </row>
    <row r="126" spans="1:7" ht="18.75" customHeight="1" thickBot="1">
      <c r="A126" s="350" t="s">
        <v>116</v>
      </c>
      <c r="B126" s="371"/>
      <c r="C126" s="90"/>
      <c r="D126" s="90">
        <v>41000</v>
      </c>
      <c r="E126" s="91"/>
      <c r="F126" s="91">
        <v>0</v>
      </c>
      <c r="G126" s="92">
        <f>SUM(F126,C126,D126)</f>
        <v>41000</v>
      </c>
    </row>
    <row r="127" spans="1:7" ht="21" customHeight="1" thickBot="1">
      <c r="A127" s="354" t="s">
        <v>117</v>
      </c>
      <c r="B127" s="355"/>
      <c r="C127" s="85">
        <v>0</v>
      </c>
      <c r="D127" s="85">
        <f>SUM(D126)</f>
        <v>41000</v>
      </c>
      <c r="E127" s="85">
        <v>0</v>
      </c>
      <c r="F127" s="85">
        <v>0</v>
      </c>
      <c r="G127" s="86">
        <f>SUM(G126)</f>
        <v>41000</v>
      </c>
    </row>
    <row r="128" ht="9" customHeight="1" thickBot="1"/>
    <row r="129" spans="1:7" ht="21.75" customHeight="1">
      <c r="A129" s="388" t="s">
        <v>118</v>
      </c>
      <c r="B129" s="389"/>
      <c r="C129" s="374" t="s">
        <v>110</v>
      </c>
      <c r="D129" s="374" t="s">
        <v>111</v>
      </c>
      <c r="E129" s="82" t="s">
        <v>112</v>
      </c>
      <c r="F129" s="374" t="s">
        <v>113</v>
      </c>
      <c r="G129" s="378" t="s">
        <v>114</v>
      </c>
    </row>
    <row r="130" spans="1:7" ht="12" thickBot="1">
      <c r="A130" s="390"/>
      <c r="B130" s="391"/>
      <c r="C130" s="375"/>
      <c r="D130" s="376"/>
      <c r="E130" s="89" t="s">
        <v>115</v>
      </c>
      <c r="F130" s="377"/>
      <c r="G130" s="379"/>
    </row>
    <row r="131" spans="1:7" s="135" customFormat="1" ht="15.75" customHeight="1">
      <c r="A131" s="372" t="s">
        <v>119</v>
      </c>
      <c r="B131" s="373"/>
      <c r="C131" s="87"/>
      <c r="D131" s="87">
        <v>14148859</v>
      </c>
      <c r="E131" s="78"/>
      <c r="F131" s="78">
        <v>0</v>
      </c>
      <c r="G131" s="88">
        <f>SUM(F131,D131,C131)</f>
        <v>14148859</v>
      </c>
    </row>
    <row r="132" spans="1:7" s="135" customFormat="1" ht="15.75" customHeight="1">
      <c r="A132" s="360" t="s">
        <v>164</v>
      </c>
      <c r="B132" s="361"/>
      <c r="C132" s="80"/>
      <c r="D132" s="80">
        <v>1899260</v>
      </c>
      <c r="E132" s="79"/>
      <c r="F132" s="79">
        <v>0</v>
      </c>
      <c r="G132" s="88">
        <f aca="true" t="shared" si="6" ref="G132:G141">SUM(F132,D132,C132)</f>
        <v>1899260</v>
      </c>
    </row>
    <row r="133" spans="1:7" s="135" customFormat="1" ht="15.75" customHeight="1">
      <c r="A133" s="360" t="s">
        <v>120</v>
      </c>
      <c r="B133" s="361"/>
      <c r="C133" s="80"/>
      <c r="D133" s="80">
        <v>2013913</v>
      </c>
      <c r="E133" s="79"/>
      <c r="F133" s="79">
        <v>0</v>
      </c>
      <c r="G133" s="88">
        <f t="shared" si="6"/>
        <v>2013913</v>
      </c>
    </row>
    <row r="134" spans="1:7" s="135" customFormat="1" ht="15.75" customHeight="1">
      <c r="A134" s="360" t="s">
        <v>165</v>
      </c>
      <c r="B134" s="361"/>
      <c r="C134" s="80"/>
      <c r="D134" s="80">
        <v>1450908</v>
      </c>
      <c r="E134" s="79"/>
      <c r="F134" s="79">
        <v>0</v>
      </c>
      <c r="G134" s="88">
        <f t="shared" si="6"/>
        <v>1450908</v>
      </c>
    </row>
    <row r="135" spans="1:7" s="135" customFormat="1" ht="15.75" customHeight="1">
      <c r="A135" s="360" t="s">
        <v>121</v>
      </c>
      <c r="B135" s="361"/>
      <c r="C135" s="80"/>
      <c r="D135" s="80">
        <v>200000</v>
      </c>
      <c r="E135" s="79"/>
      <c r="F135" s="79">
        <v>0</v>
      </c>
      <c r="G135" s="88">
        <f t="shared" si="6"/>
        <v>200000</v>
      </c>
    </row>
    <row r="136" spans="1:7" s="135" customFormat="1" ht="15.75" customHeight="1">
      <c r="A136" s="360" t="s">
        <v>122</v>
      </c>
      <c r="B136" s="361"/>
      <c r="C136" s="80"/>
      <c r="D136" s="80">
        <v>300000</v>
      </c>
      <c r="E136" s="79"/>
      <c r="F136" s="79">
        <v>0</v>
      </c>
      <c r="G136" s="88">
        <f t="shared" si="6"/>
        <v>300000</v>
      </c>
    </row>
    <row r="137" spans="1:7" s="135" customFormat="1" ht="15.75" customHeight="1">
      <c r="A137" s="360" t="s">
        <v>123</v>
      </c>
      <c r="B137" s="361"/>
      <c r="C137" s="80"/>
      <c r="D137" s="80">
        <v>80000</v>
      </c>
      <c r="E137" s="79"/>
      <c r="F137" s="79">
        <v>0</v>
      </c>
      <c r="G137" s="88">
        <f t="shared" si="6"/>
        <v>80000</v>
      </c>
    </row>
    <row r="138" spans="1:7" s="135" customFormat="1" ht="15.75" customHeight="1">
      <c r="A138" s="360" t="s">
        <v>124</v>
      </c>
      <c r="B138" s="361"/>
      <c r="C138" s="80"/>
      <c r="D138" s="80">
        <v>228960</v>
      </c>
      <c r="E138" s="79"/>
      <c r="F138" s="79">
        <v>0</v>
      </c>
      <c r="G138" s="88">
        <f t="shared" si="6"/>
        <v>228960</v>
      </c>
    </row>
    <row r="139" spans="1:7" s="135" customFormat="1" ht="15.75" customHeight="1">
      <c r="A139" s="360" t="s">
        <v>125</v>
      </c>
      <c r="B139" s="361"/>
      <c r="C139" s="80"/>
      <c r="D139" s="80">
        <v>65000</v>
      </c>
      <c r="E139" s="79"/>
      <c r="F139" s="79"/>
      <c r="G139" s="88">
        <f t="shared" si="6"/>
        <v>65000</v>
      </c>
    </row>
    <row r="140" spans="1:7" s="135" customFormat="1" ht="15.75" customHeight="1">
      <c r="A140" s="360" t="s">
        <v>166</v>
      </c>
      <c r="B140" s="361"/>
      <c r="C140" s="80"/>
      <c r="D140" s="80">
        <v>628100</v>
      </c>
      <c r="E140" s="79"/>
      <c r="F140" s="79">
        <v>0</v>
      </c>
      <c r="G140" s="88">
        <f t="shared" si="6"/>
        <v>628100</v>
      </c>
    </row>
    <row r="141" spans="1:7" s="135" customFormat="1" ht="15.75" customHeight="1" thickBot="1">
      <c r="A141" s="362" t="s">
        <v>167</v>
      </c>
      <c r="B141" s="363"/>
      <c r="C141" s="83"/>
      <c r="D141" s="83">
        <v>90000</v>
      </c>
      <c r="E141" s="84"/>
      <c r="F141" s="84">
        <v>0</v>
      </c>
      <c r="G141" s="88">
        <f t="shared" si="6"/>
        <v>90000</v>
      </c>
    </row>
    <row r="142" spans="1:7" ht="21" customHeight="1" thickBot="1">
      <c r="A142" s="354" t="s">
        <v>126</v>
      </c>
      <c r="B142" s="355"/>
      <c r="C142" s="85">
        <f>SUM(C131:C141)</f>
        <v>0</v>
      </c>
      <c r="D142" s="85">
        <f>SUM(D131:D141)</f>
        <v>21105000</v>
      </c>
      <c r="E142" s="85">
        <f>SUM(E131:E141)</f>
        <v>0</v>
      </c>
      <c r="F142" s="85">
        <f>SUM(F131:F141)</f>
        <v>0</v>
      </c>
      <c r="G142" s="86">
        <f>SUM(G131:G141)</f>
        <v>21105000</v>
      </c>
    </row>
    <row r="143" ht="4.5" customHeight="1" thickBot="1"/>
    <row r="144" spans="1:7" ht="21" customHeight="1" thickBot="1">
      <c r="A144" s="354" t="s">
        <v>156</v>
      </c>
      <c r="B144" s="355"/>
      <c r="C144" s="85">
        <f>+C142+C127</f>
        <v>0</v>
      </c>
      <c r="D144" s="85">
        <f>+D142+D127</f>
        <v>21146000</v>
      </c>
      <c r="E144" s="85">
        <f>+E142+E127</f>
        <v>0</v>
      </c>
      <c r="F144" s="85">
        <f>+F142+F127</f>
        <v>0</v>
      </c>
      <c r="G144" s="86">
        <f>+G142+G127</f>
        <v>21146000</v>
      </c>
    </row>
    <row r="146" ht="16.5" thickBot="1">
      <c r="A146" s="1" t="s">
        <v>145</v>
      </c>
    </row>
    <row r="147" spans="1:4" ht="34.5" thickBot="1">
      <c r="A147" s="356" t="s">
        <v>128</v>
      </c>
      <c r="B147" s="358"/>
      <c r="C147" s="111" t="s">
        <v>129</v>
      </c>
      <c r="D147" s="112" t="s">
        <v>130</v>
      </c>
    </row>
    <row r="148" spans="1:4" s="135" customFormat="1" ht="15.75" customHeight="1">
      <c r="A148" s="372" t="s">
        <v>131</v>
      </c>
      <c r="B148" s="373"/>
      <c r="C148" s="93"/>
      <c r="D148" s="94">
        <v>0</v>
      </c>
    </row>
    <row r="149" spans="1:4" s="135" customFormat="1" ht="15.75" customHeight="1">
      <c r="A149" s="360" t="s">
        <v>132</v>
      </c>
      <c r="B149" s="361"/>
      <c r="C149" s="95"/>
      <c r="D149" s="96">
        <v>0</v>
      </c>
    </row>
    <row r="150" spans="1:4" s="135" customFormat="1" ht="15.75" customHeight="1">
      <c r="A150" s="360" t="s">
        <v>133</v>
      </c>
      <c r="B150" s="361"/>
      <c r="C150" s="95"/>
      <c r="D150" s="96">
        <v>0</v>
      </c>
    </row>
    <row r="151" spans="1:4" s="135" customFormat="1" ht="15.75" customHeight="1">
      <c r="A151" s="360" t="s">
        <v>134</v>
      </c>
      <c r="B151" s="361"/>
      <c r="C151" s="95"/>
      <c r="D151" s="96">
        <v>0</v>
      </c>
    </row>
    <row r="152" spans="1:4" s="135" customFormat="1" ht="15.75" customHeight="1">
      <c r="A152" s="360" t="s">
        <v>135</v>
      </c>
      <c r="B152" s="361"/>
      <c r="C152" s="95"/>
      <c r="D152" s="96">
        <v>0</v>
      </c>
    </row>
    <row r="153" spans="1:4" s="135" customFormat="1" ht="15.75" customHeight="1" thickBot="1">
      <c r="A153" s="362" t="s">
        <v>136</v>
      </c>
      <c r="B153" s="363"/>
      <c r="C153" s="95">
        <v>632622</v>
      </c>
      <c r="D153" s="96">
        <v>41000</v>
      </c>
    </row>
    <row r="154" spans="1:4" s="135" customFormat="1" ht="15.75" customHeight="1" thickBot="1">
      <c r="A154" s="367" t="s">
        <v>137</v>
      </c>
      <c r="B154" s="368"/>
      <c r="C154" s="123">
        <f>SUM(C148:C153)</f>
        <v>632622</v>
      </c>
      <c r="D154" s="110">
        <f>SUM(D148:D153)</f>
        <v>41000</v>
      </c>
    </row>
    <row r="155" spans="1:4" ht="12" thickBot="1">
      <c r="A155" s="97"/>
      <c r="C155" s="98"/>
      <c r="D155" s="99"/>
    </row>
    <row r="156" spans="1:4" ht="34.5" thickBot="1">
      <c r="A156" s="356" t="s">
        <v>138</v>
      </c>
      <c r="B156" s="358"/>
      <c r="C156" s="111" t="s">
        <v>129</v>
      </c>
      <c r="D156" s="112" t="s">
        <v>130</v>
      </c>
    </row>
    <row r="157" spans="1:4" ht="18" customHeight="1" thickBot="1">
      <c r="A157" s="346" t="s">
        <v>139</v>
      </c>
      <c r="B157" s="359"/>
      <c r="C157" s="100">
        <v>242499</v>
      </c>
      <c r="D157" s="104">
        <v>180000</v>
      </c>
    </row>
    <row r="158" spans="1:4" ht="12" thickBot="1">
      <c r="A158" s="369" t="s">
        <v>140</v>
      </c>
      <c r="B158" s="370"/>
      <c r="C158" s="109">
        <f>SUM(C157:C157)</f>
        <v>242499</v>
      </c>
      <c r="D158" s="110">
        <f>SUM(D157:D157)</f>
        <v>180000</v>
      </c>
    </row>
    <row r="159" spans="1:4" ht="12" thickBot="1">
      <c r="A159" s="101"/>
      <c r="C159" s="102"/>
      <c r="D159" s="103"/>
    </row>
    <row r="160" spans="1:4" ht="34.5" thickBot="1">
      <c r="A160" s="356" t="s">
        <v>141</v>
      </c>
      <c r="B160" s="358"/>
      <c r="C160" s="111" t="s">
        <v>129</v>
      </c>
      <c r="D160" s="112" t="s">
        <v>130</v>
      </c>
    </row>
    <row r="161" spans="1:4" ht="14.25" customHeight="1">
      <c r="A161" s="346" t="s">
        <v>142</v>
      </c>
      <c r="B161" s="359"/>
      <c r="C161" s="100">
        <v>827032</v>
      </c>
      <c r="D161" s="104">
        <v>995000</v>
      </c>
    </row>
    <row r="162" spans="1:4" ht="14.25" customHeight="1">
      <c r="A162" s="346" t="s">
        <v>168</v>
      </c>
      <c r="B162" s="359"/>
      <c r="C162" s="100">
        <v>49137</v>
      </c>
      <c r="D162" s="104">
        <v>43000</v>
      </c>
    </row>
    <row r="163" spans="1:4" ht="14.25" customHeight="1" thickBot="1">
      <c r="A163" s="350" t="s">
        <v>143</v>
      </c>
      <c r="B163" s="371"/>
      <c r="C163" s="107">
        <v>96414</v>
      </c>
      <c r="D163" s="108">
        <v>141000</v>
      </c>
    </row>
    <row r="164" spans="1:4" ht="12" thickBot="1">
      <c r="A164" s="369" t="s">
        <v>144</v>
      </c>
      <c r="B164" s="370"/>
      <c r="C164" s="109">
        <f>SUM(C161:C163)</f>
        <v>972583</v>
      </c>
      <c r="D164" s="110">
        <f>SUM(D161:D163)</f>
        <v>1179000</v>
      </c>
    </row>
    <row r="165" spans="3:4" ht="11.25">
      <c r="C165" s="105"/>
      <c r="D165" s="106"/>
    </row>
    <row r="167" ht="16.5" thickBot="1">
      <c r="A167" s="1" t="s">
        <v>153</v>
      </c>
    </row>
    <row r="168" spans="1:8" ht="18.75" customHeight="1">
      <c r="A168" s="344" t="s">
        <v>146</v>
      </c>
      <c r="B168" s="345"/>
      <c r="C168" s="136">
        <v>1</v>
      </c>
      <c r="D168" s="136">
        <v>2</v>
      </c>
      <c r="E168" s="136">
        <v>3</v>
      </c>
      <c r="F168" s="136">
        <v>4</v>
      </c>
      <c r="G168" s="136">
        <v>5</v>
      </c>
      <c r="H168" s="137" t="s">
        <v>6</v>
      </c>
    </row>
    <row r="169" spans="1:8" ht="12" thickBot="1">
      <c r="A169" s="348" t="s">
        <v>148</v>
      </c>
      <c r="B169" s="349"/>
      <c r="C169" s="113">
        <v>15</v>
      </c>
      <c r="D169" s="113">
        <v>8</v>
      </c>
      <c r="E169" s="113">
        <v>5</v>
      </c>
      <c r="F169" s="113">
        <v>2.5</v>
      </c>
      <c r="G169" s="113">
        <v>1</v>
      </c>
      <c r="H169" s="114" t="s">
        <v>152</v>
      </c>
    </row>
    <row r="170" spans="1:8" s="135" customFormat="1" ht="17.25" customHeight="1">
      <c r="A170" s="346" t="s">
        <v>147</v>
      </c>
      <c r="B170" s="347"/>
      <c r="C170" s="115">
        <v>174205</v>
      </c>
      <c r="D170" s="115">
        <v>34006</v>
      </c>
      <c r="E170" s="115">
        <v>3860</v>
      </c>
      <c r="F170" s="115">
        <v>118</v>
      </c>
      <c r="G170" s="115">
        <v>71026</v>
      </c>
      <c r="H170" s="116">
        <f>SUM(C170:G170)</f>
        <v>283215</v>
      </c>
    </row>
    <row r="171" spans="1:8" s="135" customFormat="1" ht="17.25" customHeight="1">
      <c r="A171" s="346" t="s">
        <v>149</v>
      </c>
      <c r="B171" s="347"/>
      <c r="C171" s="117">
        <v>78381</v>
      </c>
      <c r="D171" s="117">
        <v>16663</v>
      </c>
      <c r="E171" s="117">
        <v>1223</v>
      </c>
      <c r="F171" s="117">
        <v>11</v>
      </c>
      <c r="G171" s="117">
        <v>8252</v>
      </c>
      <c r="H171" s="116">
        <f>SUM(C171:G171)</f>
        <v>104530</v>
      </c>
    </row>
    <row r="172" spans="1:8" s="135" customFormat="1" ht="17.25" customHeight="1" thickBot="1">
      <c r="A172" s="350" t="s">
        <v>150</v>
      </c>
      <c r="B172" s="351"/>
      <c r="C172" s="118">
        <v>18277</v>
      </c>
      <c r="D172" s="118">
        <v>2002</v>
      </c>
      <c r="E172" s="118">
        <v>154</v>
      </c>
      <c r="F172" s="118">
        <v>3</v>
      </c>
      <c r="G172" s="118">
        <v>710</v>
      </c>
      <c r="H172" s="116">
        <f>SUM(C172:G172)</f>
        <v>21146</v>
      </c>
    </row>
    <row r="173" spans="1:8" s="135" customFormat="1" ht="17.25" customHeight="1" thickBot="1">
      <c r="A173" s="352" t="s">
        <v>151</v>
      </c>
      <c r="B173" s="353"/>
      <c r="C173" s="119">
        <f aca="true" t="shared" si="7" ref="C173:H173">C170-C171-C172</f>
        <v>77547</v>
      </c>
      <c r="D173" s="119">
        <f t="shared" si="7"/>
        <v>15341</v>
      </c>
      <c r="E173" s="119">
        <f t="shared" si="7"/>
        <v>2483</v>
      </c>
      <c r="F173" s="119">
        <f t="shared" si="7"/>
        <v>104</v>
      </c>
      <c r="G173" s="119">
        <f t="shared" si="7"/>
        <v>62064</v>
      </c>
      <c r="H173" s="120">
        <f t="shared" si="7"/>
        <v>157539</v>
      </c>
    </row>
    <row r="175" spans="1:3" ht="16.5" thickBot="1">
      <c r="A175" s="1" t="s">
        <v>157</v>
      </c>
      <c r="C175" s="105"/>
    </row>
    <row r="176" spans="1:3" ht="17.25" customHeight="1" thickBot="1">
      <c r="A176" s="356" t="s">
        <v>158</v>
      </c>
      <c r="B176" s="357"/>
      <c r="C176" s="124" t="s">
        <v>162</v>
      </c>
    </row>
    <row r="177" spans="1:3" ht="11.25">
      <c r="A177" s="346" t="s">
        <v>160</v>
      </c>
      <c r="B177" s="364"/>
      <c r="C177" s="125">
        <f>F24</f>
        <v>147522</v>
      </c>
    </row>
    <row r="178" spans="1:3" ht="11.25">
      <c r="A178" s="346" t="s">
        <v>161</v>
      </c>
      <c r="B178" s="364"/>
      <c r="C178" s="125">
        <v>0</v>
      </c>
    </row>
    <row r="179" spans="1:3" ht="12" thickBot="1">
      <c r="A179" s="365" t="s">
        <v>159</v>
      </c>
      <c r="B179" s="366"/>
      <c r="C179" s="126">
        <f>+F76</f>
        <v>133000</v>
      </c>
    </row>
    <row r="180" spans="1:3" ht="11.25">
      <c r="A180" s="231"/>
      <c r="B180" s="232"/>
      <c r="C180" s="233"/>
    </row>
    <row r="181" ht="16.5" thickBot="1">
      <c r="A181" s="219" t="s">
        <v>246</v>
      </c>
    </row>
    <row r="182" spans="1:10" s="173" customFormat="1" ht="11.25" customHeight="1">
      <c r="A182" s="305" t="s">
        <v>203</v>
      </c>
      <c r="B182" s="306"/>
      <c r="C182" s="171" t="s">
        <v>96</v>
      </c>
      <c r="D182" s="172" t="s">
        <v>97</v>
      </c>
      <c r="F182" s="309" t="s">
        <v>204</v>
      </c>
      <c r="G182" s="310"/>
      <c r="H182" s="311"/>
      <c r="I182" s="171" t="s">
        <v>96</v>
      </c>
      <c r="J182" s="172" t="s">
        <v>97</v>
      </c>
    </row>
    <row r="183" spans="1:10" s="173" customFormat="1" ht="11.25" customHeight="1" thickBot="1">
      <c r="A183" s="307"/>
      <c r="B183" s="308"/>
      <c r="C183" s="174" t="s">
        <v>174</v>
      </c>
      <c r="D183" s="175" t="s">
        <v>175</v>
      </c>
      <c r="F183" s="312"/>
      <c r="G183" s="313"/>
      <c r="H183" s="314"/>
      <c r="I183" s="176" t="s">
        <v>174</v>
      </c>
      <c r="J183" s="177" t="s">
        <v>175</v>
      </c>
    </row>
    <row r="184" spans="1:10" s="173" customFormat="1" ht="11.25" customHeight="1" thickBot="1">
      <c r="A184" s="315" t="s">
        <v>98</v>
      </c>
      <c r="B184" s="316"/>
      <c r="C184" s="178">
        <v>6510</v>
      </c>
      <c r="D184" s="179">
        <f>C225</f>
        <v>3270</v>
      </c>
      <c r="F184" s="317" t="s">
        <v>98</v>
      </c>
      <c r="G184" s="318"/>
      <c r="H184" s="319"/>
      <c r="I184" s="178">
        <v>1448</v>
      </c>
      <c r="J184" s="180">
        <f>I194</f>
        <v>1497</v>
      </c>
    </row>
    <row r="185" spans="1:10" s="173" customFormat="1" ht="11.25" customHeight="1" thickBot="1">
      <c r="A185" s="250" t="s">
        <v>99</v>
      </c>
      <c r="B185" s="251"/>
      <c r="C185" s="181">
        <f>SUM(C186:C195)</f>
        <v>33944</v>
      </c>
      <c r="D185" s="182">
        <f>SUM(D186:D195)</f>
        <v>21146</v>
      </c>
      <c r="F185" s="302" t="s">
        <v>99</v>
      </c>
      <c r="G185" s="303"/>
      <c r="H185" s="304"/>
      <c r="I185" s="181">
        <f>SUM(I186:I188)</f>
        <v>772</v>
      </c>
      <c r="J185" s="182">
        <f>SUM(J186:J188)</f>
        <v>645.35</v>
      </c>
    </row>
    <row r="186" spans="1:10" s="173" customFormat="1" ht="11.25" customHeight="1">
      <c r="A186" s="296" t="s">
        <v>106</v>
      </c>
      <c r="B186" s="297"/>
      <c r="C186" s="183">
        <v>17033</v>
      </c>
      <c r="D186" s="184">
        <v>21146</v>
      </c>
      <c r="F186" s="296" t="s">
        <v>205</v>
      </c>
      <c r="G186" s="301"/>
      <c r="H186" s="297"/>
      <c r="I186" s="185">
        <v>633</v>
      </c>
      <c r="J186" s="186">
        <v>645.35</v>
      </c>
    </row>
    <row r="187" spans="1:10" s="173" customFormat="1" ht="11.25" customHeight="1">
      <c r="A187" s="258" t="s">
        <v>224</v>
      </c>
      <c r="B187" s="259"/>
      <c r="C187" s="187">
        <v>11278</v>
      </c>
      <c r="D187" s="188"/>
      <c r="E187" s="189"/>
      <c r="F187" s="258" t="s">
        <v>206</v>
      </c>
      <c r="G187" s="300"/>
      <c r="H187" s="259"/>
      <c r="I187" s="190"/>
      <c r="J187" s="191"/>
    </row>
    <row r="188" spans="1:10" s="173" customFormat="1" ht="11.25" customHeight="1" thickBot="1">
      <c r="A188" s="258" t="s">
        <v>225</v>
      </c>
      <c r="B188" s="259"/>
      <c r="C188" s="187"/>
      <c r="D188" s="188"/>
      <c r="F188" s="288" t="s">
        <v>207</v>
      </c>
      <c r="G188" s="298"/>
      <c r="H188" s="289"/>
      <c r="I188" s="192">
        <v>139</v>
      </c>
      <c r="J188" s="193"/>
    </row>
    <row r="189" spans="1:10" s="173" customFormat="1" ht="11.25" customHeight="1" thickBot="1">
      <c r="A189" s="258" t="s">
        <v>226</v>
      </c>
      <c r="B189" s="259"/>
      <c r="C189" s="187">
        <v>5000</v>
      </c>
      <c r="D189" s="188"/>
      <c r="F189" s="250" t="s">
        <v>100</v>
      </c>
      <c r="G189" s="299"/>
      <c r="H189" s="251"/>
      <c r="I189" s="181">
        <f>SUM(I190:I193)</f>
        <v>723</v>
      </c>
      <c r="J189" s="182">
        <f>SUM(J190:J193)</f>
        <v>0</v>
      </c>
    </row>
    <row r="190" spans="1:10" s="173" customFormat="1" ht="11.25" customHeight="1">
      <c r="A190" s="258" t="s">
        <v>227</v>
      </c>
      <c r="B190" s="259"/>
      <c r="C190" s="187"/>
      <c r="D190" s="188"/>
      <c r="F190" s="296" t="s">
        <v>101</v>
      </c>
      <c r="G190" s="301"/>
      <c r="H190" s="297"/>
      <c r="I190" s="185">
        <v>90</v>
      </c>
      <c r="J190" s="186"/>
    </row>
    <row r="191" spans="1:10" s="173" customFormat="1" ht="11.25" customHeight="1">
      <c r="A191" s="258" t="s">
        <v>228</v>
      </c>
      <c r="B191" s="259"/>
      <c r="C191" s="187"/>
      <c r="D191" s="188"/>
      <c r="F191" s="258" t="s">
        <v>102</v>
      </c>
      <c r="G191" s="300"/>
      <c r="H191" s="259"/>
      <c r="I191" s="190">
        <v>0</v>
      </c>
      <c r="J191" s="191"/>
    </row>
    <row r="192" spans="1:10" s="173" customFormat="1" ht="11.25" customHeight="1">
      <c r="A192" s="258" t="s">
        <v>229</v>
      </c>
      <c r="B192" s="259"/>
      <c r="C192" s="187"/>
      <c r="D192" s="188"/>
      <c r="F192" s="258" t="s">
        <v>103</v>
      </c>
      <c r="G192" s="300"/>
      <c r="H192" s="259"/>
      <c r="I192" s="190">
        <v>633</v>
      </c>
      <c r="J192" s="191"/>
    </row>
    <row r="193" spans="1:10" s="173" customFormat="1" ht="11.25" customHeight="1" thickBot="1">
      <c r="A193" s="258" t="s">
        <v>208</v>
      </c>
      <c r="B193" s="259"/>
      <c r="C193" s="187"/>
      <c r="D193" s="188"/>
      <c r="F193" s="288" t="s">
        <v>104</v>
      </c>
      <c r="G193" s="298"/>
      <c r="H193" s="289"/>
      <c r="I193" s="192">
        <v>0</v>
      </c>
      <c r="J193" s="193"/>
    </row>
    <row r="194" spans="1:10" s="173" customFormat="1" ht="11.25" customHeight="1" thickBot="1">
      <c r="A194" s="258" t="s">
        <v>107</v>
      </c>
      <c r="B194" s="259"/>
      <c r="C194" s="187">
        <v>633</v>
      </c>
      <c r="D194" s="188"/>
      <c r="F194" s="250" t="s">
        <v>105</v>
      </c>
      <c r="G194" s="299"/>
      <c r="H194" s="251"/>
      <c r="I194" s="181">
        <f>SUM(I184+I185-I189)</f>
        <v>1497</v>
      </c>
      <c r="J194" s="182">
        <f>SUM(J184+J185-J189)</f>
        <v>2142.35</v>
      </c>
    </row>
    <row r="195" spans="1:6" s="173" customFormat="1" ht="11.25" customHeight="1" thickBot="1">
      <c r="A195" s="288" t="s">
        <v>209</v>
      </c>
      <c r="B195" s="289"/>
      <c r="C195" s="194"/>
      <c r="D195" s="195"/>
      <c r="F195" s="189"/>
    </row>
    <row r="196" spans="1:10" s="173" customFormat="1" ht="11.25" customHeight="1" thickBot="1">
      <c r="A196" s="250" t="s">
        <v>100</v>
      </c>
      <c r="B196" s="251"/>
      <c r="C196" s="181">
        <f>SUM(C197:C224)</f>
        <v>37184</v>
      </c>
      <c r="D196" s="182">
        <f>SUM(D197:D224)</f>
        <v>21146</v>
      </c>
      <c r="E196" s="196"/>
      <c r="F196" s="290" t="s">
        <v>210</v>
      </c>
      <c r="G196" s="291"/>
      <c r="H196" s="292"/>
      <c r="I196" s="138" t="s">
        <v>96</v>
      </c>
      <c r="J196" s="139" t="s">
        <v>97</v>
      </c>
    </row>
    <row r="197" spans="1:10" s="173" customFormat="1" ht="11.25" customHeight="1" thickBot="1">
      <c r="A197" s="296" t="s">
        <v>211</v>
      </c>
      <c r="B197" s="297"/>
      <c r="C197" s="185">
        <v>20728</v>
      </c>
      <c r="D197" s="186">
        <f>(D142-D138-D133)/1000</f>
        <v>18862.127</v>
      </c>
      <c r="E197" s="197"/>
      <c r="F197" s="293"/>
      <c r="G197" s="294"/>
      <c r="H197" s="295"/>
      <c r="I197" s="141" t="s">
        <v>174</v>
      </c>
      <c r="J197" s="142" t="s">
        <v>175</v>
      </c>
    </row>
    <row r="198" spans="1:10" s="173" customFormat="1" ht="11.25" customHeight="1">
      <c r="A198" s="258" t="s">
        <v>230</v>
      </c>
      <c r="B198" s="259"/>
      <c r="C198" s="190">
        <v>11278</v>
      </c>
      <c r="D198" s="191"/>
      <c r="E198" s="198"/>
      <c r="F198" s="285" t="s">
        <v>98</v>
      </c>
      <c r="G198" s="286"/>
      <c r="H198" s="287"/>
      <c r="I198" s="234">
        <v>1042</v>
      </c>
      <c r="J198" s="199">
        <f>+I201</f>
        <v>1042</v>
      </c>
    </row>
    <row r="199" spans="1:10" s="173" customFormat="1" ht="11.25" customHeight="1">
      <c r="A199" s="258" t="s">
        <v>231</v>
      </c>
      <c r="B199" s="259"/>
      <c r="C199" s="190"/>
      <c r="D199" s="191"/>
      <c r="E199" s="198"/>
      <c r="F199" s="279" t="s">
        <v>99</v>
      </c>
      <c r="G199" s="280"/>
      <c r="H199" s="281"/>
      <c r="I199" s="200">
        <v>0</v>
      </c>
      <c r="J199" s="201"/>
    </row>
    <row r="200" spans="1:10" s="173" customFormat="1" ht="11.25" customHeight="1">
      <c r="A200" s="258" t="s">
        <v>232</v>
      </c>
      <c r="B200" s="259"/>
      <c r="C200" s="202">
        <v>5000</v>
      </c>
      <c r="D200" s="203"/>
      <c r="E200" s="198"/>
      <c r="F200" s="279" t="s">
        <v>100</v>
      </c>
      <c r="G200" s="280"/>
      <c r="H200" s="281"/>
      <c r="I200" s="200">
        <v>0</v>
      </c>
      <c r="J200" s="201"/>
    </row>
    <row r="201" spans="1:10" s="173" customFormat="1" ht="11.25" customHeight="1" thickBot="1">
      <c r="A201" s="258" t="s">
        <v>233</v>
      </c>
      <c r="B201" s="259"/>
      <c r="C201" s="202"/>
      <c r="D201" s="203"/>
      <c r="E201" s="198"/>
      <c r="F201" s="282" t="s">
        <v>105</v>
      </c>
      <c r="G201" s="283"/>
      <c r="H201" s="284"/>
      <c r="I201" s="204">
        <f>+I198+I199-I200</f>
        <v>1042</v>
      </c>
      <c r="J201" s="205">
        <f>SUM(J198+J199-J200)</f>
        <v>1042</v>
      </c>
    </row>
    <row r="202" spans="1:6" s="173" customFormat="1" ht="11.25" customHeight="1" thickBot="1">
      <c r="A202" s="258" t="s">
        <v>234</v>
      </c>
      <c r="B202" s="259"/>
      <c r="C202" s="202"/>
      <c r="D202" s="203"/>
      <c r="E202" s="198"/>
      <c r="F202" s="198"/>
    </row>
    <row r="203" spans="1:10" s="173" customFormat="1" ht="11.25" customHeight="1">
      <c r="A203" s="258" t="s">
        <v>212</v>
      </c>
      <c r="B203" s="259"/>
      <c r="C203" s="202"/>
      <c r="D203" s="203"/>
      <c r="E203" s="198"/>
      <c r="F203" s="273" t="s">
        <v>213</v>
      </c>
      <c r="G203" s="274"/>
      <c r="H203" s="275"/>
      <c r="I203" s="206" t="s">
        <v>96</v>
      </c>
      <c r="J203" s="172" t="s">
        <v>97</v>
      </c>
    </row>
    <row r="204" spans="1:10" s="173" customFormat="1" ht="11.25" customHeight="1" thickBot="1">
      <c r="A204" s="258" t="s">
        <v>214</v>
      </c>
      <c r="B204" s="259"/>
      <c r="C204" s="202"/>
      <c r="D204" s="203"/>
      <c r="E204" s="198"/>
      <c r="F204" s="276"/>
      <c r="G204" s="277"/>
      <c r="H204" s="278"/>
      <c r="I204" s="207" t="s">
        <v>174</v>
      </c>
      <c r="J204" s="175" t="s">
        <v>175</v>
      </c>
    </row>
    <row r="205" spans="1:10" s="173" customFormat="1" ht="11.25" customHeight="1">
      <c r="A205" s="258" t="s">
        <v>215</v>
      </c>
      <c r="B205" s="259"/>
      <c r="C205" s="190"/>
      <c r="D205" s="191">
        <f>(D133+D138)/1000</f>
        <v>2242.873</v>
      </c>
      <c r="E205" s="197"/>
      <c r="F205" s="270" t="s">
        <v>98</v>
      </c>
      <c r="G205" s="271"/>
      <c r="H205" s="272"/>
      <c r="I205" s="208">
        <v>1444</v>
      </c>
      <c r="J205" s="209">
        <f>+I208</f>
        <v>1580</v>
      </c>
    </row>
    <row r="206" spans="1:10" s="173" customFormat="1" ht="11.25" customHeight="1">
      <c r="A206" s="258" t="s">
        <v>235</v>
      </c>
      <c r="B206" s="259"/>
      <c r="C206" s="190"/>
      <c r="D206" s="191"/>
      <c r="E206" s="198"/>
      <c r="F206" s="264" t="s">
        <v>99</v>
      </c>
      <c r="G206" s="265"/>
      <c r="H206" s="266"/>
      <c r="I206" s="210">
        <v>2435</v>
      </c>
      <c r="J206" s="211">
        <v>2680</v>
      </c>
    </row>
    <row r="207" spans="1:10" s="173" customFormat="1" ht="11.25" customHeight="1">
      <c r="A207" s="258" t="s">
        <v>236</v>
      </c>
      <c r="B207" s="259"/>
      <c r="C207" s="190"/>
      <c r="D207" s="191"/>
      <c r="E207" s="198"/>
      <c r="F207" s="264" t="s">
        <v>100</v>
      </c>
      <c r="G207" s="265"/>
      <c r="H207" s="266"/>
      <c r="I207" s="212">
        <v>2299</v>
      </c>
      <c r="J207" s="213">
        <v>2900</v>
      </c>
    </row>
    <row r="208" spans="1:10" s="173" customFormat="1" ht="11.25" customHeight="1" thickBot="1">
      <c r="A208" s="258" t="s">
        <v>237</v>
      </c>
      <c r="B208" s="259"/>
      <c r="C208" s="202"/>
      <c r="D208" s="203"/>
      <c r="E208" s="198"/>
      <c r="F208" s="267" t="s">
        <v>105</v>
      </c>
      <c r="G208" s="268"/>
      <c r="H208" s="269"/>
      <c r="I208" s="214">
        <f>+I205+I206-I207</f>
        <v>1580</v>
      </c>
      <c r="J208" s="215">
        <f>SUM(J205+J206-J207)</f>
        <v>1360</v>
      </c>
    </row>
    <row r="209" spans="1:6" s="173" customFormat="1" ht="11.25" customHeight="1">
      <c r="A209" s="258" t="s">
        <v>238</v>
      </c>
      <c r="B209" s="259"/>
      <c r="C209" s="202"/>
      <c r="D209" s="203"/>
      <c r="E209" s="198"/>
      <c r="F209" s="198"/>
    </row>
    <row r="210" spans="1:6" s="173" customFormat="1" ht="11.25" customHeight="1">
      <c r="A210" s="258" t="s">
        <v>239</v>
      </c>
      <c r="B210" s="259"/>
      <c r="C210" s="202"/>
      <c r="D210" s="203"/>
      <c r="E210" s="198"/>
      <c r="F210" s="198"/>
    </row>
    <row r="211" spans="1:6" s="173" customFormat="1" ht="11.25" customHeight="1">
      <c r="A211" s="258" t="s">
        <v>240</v>
      </c>
      <c r="B211" s="259"/>
      <c r="C211" s="202"/>
      <c r="D211" s="203"/>
      <c r="E211" s="198"/>
      <c r="F211" s="198"/>
    </row>
    <row r="212" spans="1:6" s="173" customFormat="1" ht="11.25" customHeight="1">
      <c r="A212" s="258" t="s">
        <v>216</v>
      </c>
      <c r="B212" s="259"/>
      <c r="C212" s="202"/>
      <c r="D212" s="203"/>
      <c r="E212" s="198"/>
      <c r="F212" s="198"/>
    </row>
    <row r="213" spans="1:6" s="173" customFormat="1" ht="11.25" customHeight="1">
      <c r="A213" s="258" t="s">
        <v>217</v>
      </c>
      <c r="B213" s="259"/>
      <c r="C213" s="202"/>
      <c r="D213" s="203"/>
      <c r="E213" s="198"/>
      <c r="F213" s="198"/>
    </row>
    <row r="214" spans="1:6" s="173" customFormat="1" ht="11.25" customHeight="1">
      <c r="A214" s="258" t="s">
        <v>218</v>
      </c>
      <c r="B214" s="259"/>
      <c r="C214" s="202"/>
      <c r="D214" s="203">
        <f>D127/1000</f>
        <v>41</v>
      </c>
      <c r="E214" s="198"/>
      <c r="F214" s="198"/>
    </row>
    <row r="215" spans="1:6" s="173" customFormat="1" ht="11.25" customHeight="1">
      <c r="A215" s="258" t="s">
        <v>241</v>
      </c>
      <c r="B215" s="259"/>
      <c r="C215" s="202"/>
      <c r="D215" s="203"/>
      <c r="E215" s="198"/>
      <c r="F215" s="198"/>
    </row>
    <row r="216" spans="1:6" s="173" customFormat="1" ht="11.25" customHeight="1">
      <c r="A216" s="258" t="s">
        <v>242</v>
      </c>
      <c r="B216" s="259"/>
      <c r="C216" s="216"/>
      <c r="D216" s="213"/>
      <c r="E216" s="198"/>
      <c r="F216" s="198"/>
    </row>
    <row r="217" spans="1:6" s="173" customFormat="1" ht="11.25" customHeight="1">
      <c r="A217" s="258" t="s">
        <v>243</v>
      </c>
      <c r="B217" s="259"/>
      <c r="C217" s="190"/>
      <c r="D217" s="191"/>
      <c r="E217" s="198"/>
      <c r="F217" s="198"/>
    </row>
    <row r="218" spans="1:6" s="173" customFormat="1" ht="11.25" customHeight="1">
      <c r="A218" s="258" t="s">
        <v>244</v>
      </c>
      <c r="B218" s="259"/>
      <c r="C218" s="190"/>
      <c r="D218" s="191"/>
      <c r="E218" s="198"/>
      <c r="F218" s="198"/>
    </row>
    <row r="219" spans="1:6" s="173" customFormat="1" ht="11.25" customHeight="1">
      <c r="A219" s="258" t="s">
        <v>245</v>
      </c>
      <c r="B219" s="259"/>
      <c r="C219" s="190"/>
      <c r="D219" s="191"/>
      <c r="E219" s="198"/>
      <c r="F219" s="198"/>
    </row>
    <row r="220" spans="1:6" s="173" customFormat="1" ht="11.25" customHeight="1">
      <c r="A220" s="258" t="s">
        <v>219</v>
      </c>
      <c r="B220" s="259"/>
      <c r="C220" s="190"/>
      <c r="D220" s="191"/>
      <c r="E220" s="198"/>
      <c r="F220" s="198"/>
    </row>
    <row r="221" spans="1:6" s="173" customFormat="1" ht="11.25" customHeight="1">
      <c r="A221" s="258" t="s">
        <v>220</v>
      </c>
      <c r="B221" s="259"/>
      <c r="C221" s="190"/>
      <c r="D221" s="191"/>
      <c r="E221" s="198"/>
      <c r="F221" s="198"/>
    </row>
    <row r="222" spans="1:6" s="173" customFormat="1" ht="11.25" customHeight="1">
      <c r="A222" s="260" t="s">
        <v>108</v>
      </c>
      <c r="B222" s="261"/>
      <c r="C222" s="190">
        <v>178</v>
      </c>
      <c r="D222" s="191"/>
      <c r="E222" s="198"/>
      <c r="F222" s="198"/>
    </row>
    <row r="223" spans="1:6" s="173" customFormat="1" ht="11.25" customHeight="1">
      <c r="A223" s="260" t="s">
        <v>221</v>
      </c>
      <c r="B223" s="261"/>
      <c r="C223" s="190"/>
      <c r="D223" s="191"/>
      <c r="E223" s="198"/>
      <c r="F223" s="198"/>
    </row>
    <row r="224" spans="1:6" s="173" customFormat="1" ht="11.25" customHeight="1" thickBot="1">
      <c r="A224" s="262" t="s">
        <v>222</v>
      </c>
      <c r="B224" s="263"/>
      <c r="C224" s="217"/>
      <c r="D224" s="218"/>
      <c r="F224" s="198"/>
    </row>
    <row r="225" spans="1:6" s="173" customFormat="1" ht="11.25" customHeight="1" thickBot="1">
      <c r="A225" s="250" t="s">
        <v>105</v>
      </c>
      <c r="B225" s="251"/>
      <c r="C225" s="181">
        <f>SUM(C184+C185-C196)</f>
        <v>3270</v>
      </c>
      <c r="D225" s="182">
        <f>SUM(D184+D185-D196)</f>
        <v>3270</v>
      </c>
      <c r="E225" s="189"/>
      <c r="F225" s="198"/>
    </row>
    <row r="226" spans="1:20" s="222" customFormat="1" ht="5.25" customHeight="1">
      <c r="A226" s="219"/>
      <c r="B226" s="101"/>
      <c r="C226" s="101"/>
      <c r="D226" s="101"/>
      <c r="E226" s="101"/>
      <c r="F226" s="101"/>
      <c r="G226" s="101"/>
      <c r="H226" s="101"/>
      <c r="I226" s="220"/>
      <c r="J226" s="221"/>
      <c r="K226" s="220"/>
      <c r="L226" s="220"/>
      <c r="M226" s="220"/>
      <c r="N226"/>
      <c r="O226"/>
      <c r="P226"/>
      <c r="Q226"/>
      <c r="R226"/>
      <c r="S226"/>
      <c r="T226"/>
    </row>
    <row r="227" spans="1:12" ht="15.75" thickBot="1">
      <c r="A227" s="223" t="s">
        <v>247</v>
      </c>
      <c r="B227" s="224"/>
      <c r="C227" s="224"/>
      <c r="D227" s="220"/>
      <c r="E227" s="220"/>
      <c r="F227" s="220"/>
      <c r="G227" s="220"/>
      <c r="H227" s="220"/>
      <c r="I227" s="220"/>
      <c r="J227" s="221"/>
      <c r="K227" s="220"/>
      <c r="L227" s="220"/>
    </row>
    <row r="228" spans="1:13" ht="11.25" customHeight="1">
      <c r="A228" s="252" t="s">
        <v>0</v>
      </c>
      <c r="B228" s="253"/>
      <c r="C228" s="225" t="s">
        <v>96</v>
      </c>
      <c r="D228" s="226" t="s">
        <v>97</v>
      </c>
      <c r="E228" s="220"/>
      <c r="F228" s="220"/>
      <c r="G228" s="220"/>
      <c r="H228" s="220"/>
      <c r="I228" s="220"/>
      <c r="J228" s="220"/>
      <c r="K228" s="221"/>
      <c r="L228" s="220"/>
      <c r="M228" s="220"/>
    </row>
    <row r="229" spans="1:13" ht="11.25" customHeight="1" thickBot="1">
      <c r="A229" s="254"/>
      <c r="B229" s="255"/>
      <c r="C229" s="227">
        <v>2009</v>
      </c>
      <c r="D229" s="228">
        <v>2010</v>
      </c>
      <c r="E229" s="220"/>
      <c r="F229" s="220"/>
      <c r="G229" s="220"/>
      <c r="H229" s="220"/>
      <c r="I229" s="220"/>
      <c r="J229" s="220"/>
      <c r="K229" s="221"/>
      <c r="L229" s="220"/>
      <c r="M229" s="220"/>
    </row>
    <row r="230" spans="1:13" ht="11.25" customHeight="1" thickBot="1">
      <c r="A230" s="256" t="s">
        <v>223</v>
      </c>
      <c r="B230" s="257"/>
      <c r="C230" s="229">
        <v>311</v>
      </c>
      <c r="D230" s="230">
        <v>322</v>
      </c>
      <c r="E230" s="220"/>
      <c r="F230" s="220"/>
      <c r="G230" s="220"/>
      <c r="H230" s="220"/>
      <c r="I230" s="220"/>
      <c r="J230" s="220"/>
      <c r="K230" s="221"/>
      <c r="L230" s="220"/>
      <c r="M230" s="220"/>
    </row>
  </sheetData>
  <sheetProtection/>
  <protectedRanges>
    <protectedRange password="A131" sqref="D100:E120" name="Oblast1"/>
    <protectedRange password="A131" sqref="C184 C186:D195 D199 D201:D202 D216 D218:D219 D222:D224 D207 D209:D211 C197:C224 I184" name="Oblast1_2"/>
    <protectedRange password="A131" sqref="I190:J193 I186:J188" name="Oblast1_3"/>
    <protectedRange password="A131" sqref="I198:I200" name="Oblast1_4"/>
    <protectedRange password="A131" sqref="I205:I207 J206:J207" name="Oblast1_5"/>
  </protectedRanges>
  <mergeCells count="208">
    <mergeCell ref="A5:B7"/>
    <mergeCell ref="C5:E5"/>
    <mergeCell ref="F5:H5"/>
    <mergeCell ref="I5:J5"/>
    <mergeCell ref="I6:I7"/>
    <mergeCell ref="J6:J7"/>
    <mergeCell ref="A8:B8"/>
    <mergeCell ref="A9:B9"/>
    <mergeCell ref="A10:A13"/>
    <mergeCell ref="A14:B14"/>
    <mergeCell ref="A15:B15"/>
    <mergeCell ref="A16:A17"/>
    <mergeCell ref="A18:B18"/>
    <mergeCell ref="A19:B19"/>
    <mergeCell ref="A20:B20"/>
    <mergeCell ref="A21:B21"/>
    <mergeCell ref="A23:B23"/>
    <mergeCell ref="A24:B24"/>
    <mergeCell ref="A25:B25"/>
    <mergeCell ref="A26:B26"/>
    <mergeCell ref="A27:B27"/>
    <mergeCell ref="A28:B28"/>
    <mergeCell ref="A29:B29"/>
    <mergeCell ref="A30:A33"/>
    <mergeCell ref="A34:B34"/>
    <mergeCell ref="A35:A41"/>
    <mergeCell ref="A42:B42"/>
    <mergeCell ref="A43:B43"/>
    <mergeCell ref="A44:A47"/>
    <mergeCell ref="A48:B48"/>
    <mergeCell ref="A49:A51"/>
    <mergeCell ref="A52:B52"/>
    <mergeCell ref="A53:A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A67"/>
    <mergeCell ref="A68:B68"/>
    <mergeCell ref="A69:A73"/>
    <mergeCell ref="A74:B74"/>
    <mergeCell ref="A75:B75"/>
    <mergeCell ref="A76:A77"/>
    <mergeCell ref="A78:B78"/>
    <mergeCell ref="A79:B79"/>
    <mergeCell ref="A80:B80"/>
    <mergeCell ref="A81:B81"/>
    <mergeCell ref="A82:B82"/>
    <mergeCell ref="A83:B83"/>
    <mergeCell ref="A84:B84"/>
    <mergeCell ref="A85:B85"/>
    <mergeCell ref="A86:A87"/>
    <mergeCell ref="A148:B148"/>
    <mergeCell ref="A149:B149"/>
    <mergeCell ref="A88:B88"/>
    <mergeCell ref="A89:B89"/>
    <mergeCell ref="A90:B90"/>
    <mergeCell ref="A91:B91"/>
    <mergeCell ref="A124:B125"/>
    <mergeCell ref="A126:B126"/>
    <mergeCell ref="A127:B127"/>
    <mergeCell ref="A129:B130"/>
    <mergeCell ref="C124:C125"/>
    <mergeCell ref="D124:D125"/>
    <mergeCell ref="F124:F125"/>
    <mergeCell ref="G124:G125"/>
    <mergeCell ref="C129:C130"/>
    <mergeCell ref="D129:D130"/>
    <mergeCell ref="F129:F130"/>
    <mergeCell ref="G129:G130"/>
    <mergeCell ref="A131:B131"/>
    <mergeCell ref="A132:B132"/>
    <mergeCell ref="A133:B133"/>
    <mergeCell ref="A134:B134"/>
    <mergeCell ref="A135:B135"/>
    <mergeCell ref="A136:B136"/>
    <mergeCell ref="A142:B142"/>
    <mergeCell ref="A147:B147"/>
    <mergeCell ref="A137:B137"/>
    <mergeCell ref="A138:B138"/>
    <mergeCell ref="A139:B139"/>
    <mergeCell ref="A140:B140"/>
    <mergeCell ref="A141:B141"/>
    <mergeCell ref="A177:B177"/>
    <mergeCell ref="A178:B178"/>
    <mergeCell ref="A179:B179"/>
    <mergeCell ref="A154:B154"/>
    <mergeCell ref="A164:B164"/>
    <mergeCell ref="A158:B158"/>
    <mergeCell ref="A156:B156"/>
    <mergeCell ref="A157:B157"/>
    <mergeCell ref="A162:B162"/>
    <mergeCell ref="A163:B163"/>
    <mergeCell ref="A172:B172"/>
    <mergeCell ref="A173:B173"/>
    <mergeCell ref="A144:B144"/>
    <mergeCell ref="A176:B176"/>
    <mergeCell ref="A160:B160"/>
    <mergeCell ref="A161:B161"/>
    <mergeCell ref="A150:B150"/>
    <mergeCell ref="A151:B151"/>
    <mergeCell ref="A152:B152"/>
    <mergeCell ref="A153:B153"/>
    <mergeCell ref="A168:B168"/>
    <mergeCell ref="A170:B170"/>
    <mergeCell ref="A169:B169"/>
    <mergeCell ref="A171:B171"/>
    <mergeCell ref="I98:I99"/>
    <mergeCell ref="J98:J99"/>
    <mergeCell ref="A100:B100"/>
    <mergeCell ref="A101:B101"/>
    <mergeCell ref="A98:B99"/>
    <mergeCell ref="C98:C99"/>
    <mergeCell ref="G98:G99"/>
    <mergeCell ref="H98:H99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82:B183"/>
    <mergeCell ref="F182:H183"/>
    <mergeCell ref="A184:B184"/>
    <mergeCell ref="F184:H184"/>
    <mergeCell ref="A185:B185"/>
    <mergeCell ref="F185:H185"/>
    <mergeCell ref="A186:B186"/>
    <mergeCell ref="F186:H186"/>
    <mergeCell ref="A187:B187"/>
    <mergeCell ref="F187:H187"/>
    <mergeCell ref="A188:B188"/>
    <mergeCell ref="F188:H188"/>
    <mergeCell ref="A189:B189"/>
    <mergeCell ref="F189:H189"/>
    <mergeCell ref="A190:B190"/>
    <mergeCell ref="F190:H190"/>
    <mergeCell ref="A191:B191"/>
    <mergeCell ref="F191:H191"/>
    <mergeCell ref="A192:B192"/>
    <mergeCell ref="F192:H192"/>
    <mergeCell ref="A193:B193"/>
    <mergeCell ref="F193:H193"/>
    <mergeCell ref="A194:B194"/>
    <mergeCell ref="F194:H194"/>
    <mergeCell ref="A195:B195"/>
    <mergeCell ref="A196:B196"/>
    <mergeCell ref="F196:H197"/>
    <mergeCell ref="A197:B197"/>
    <mergeCell ref="A198:B198"/>
    <mergeCell ref="F198:H198"/>
    <mergeCell ref="A199:B199"/>
    <mergeCell ref="F199:H199"/>
    <mergeCell ref="A200:B200"/>
    <mergeCell ref="F200:H200"/>
    <mergeCell ref="A201:B201"/>
    <mergeCell ref="F201:H201"/>
    <mergeCell ref="A202:B202"/>
    <mergeCell ref="A203:B203"/>
    <mergeCell ref="F203:H204"/>
    <mergeCell ref="A204:B204"/>
    <mergeCell ref="A205:B205"/>
    <mergeCell ref="F205:H205"/>
    <mergeCell ref="A206:B206"/>
    <mergeCell ref="F206:H206"/>
    <mergeCell ref="A207:B207"/>
    <mergeCell ref="F207:H207"/>
    <mergeCell ref="A208:B208"/>
    <mergeCell ref="F208:H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5:B225"/>
    <mergeCell ref="A228:B229"/>
    <mergeCell ref="A230:B230"/>
    <mergeCell ref="A221:B221"/>
    <mergeCell ref="A222:B222"/>
    <mergeCell ref="A223:B223"/>
    <mergeCell ref="A224:B224"/>
  </mergeCells>
  <printOptions horizontalCentered="1"/>
  <pageMargins left="0.31496062992125984" right="0.35433070866141736" top="0.48" bottom="0.5511811023622047" header="0.29" footer="0.275590551181102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jakoubkova</cp:lastModifiedBy>
  <cp:lastPrinted>2010-11-23T08:37:46Z</cp:lastPrinted>
  <dcterms:created xsi:type="dcterms:W3CDTF">2010-03-23T18:10:29Z</dcterms:created>
  <dcterms:modified xsi:type="dcterms:W3CDTF">2010-11-25T17:16:00Z</dcterms:modified>
  <cp:category/>
  <cp:version/>
  <cp:contentType/>
  <cp:contentStatus/>
</cp:coreProperties>
</file>